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drawings/drawing82.xml" ContentType="application/vnd.openxmlformats-officedocument.drawing+xml"/>
  <Override PartName="/xl/drawings/drawing83.xml" ContentType="application/vnd.openxmlformats-officedocument.drawing+xml"/>
  <Override PartName="/xl/drawings/drawing84.xml" ContentType="application/vnd.openxmlformats-officedocument.drawing+xml"/>
  <Override PartName="/xl/drawings/drawing85.xml" ContentType="application/vnd.openxmlformats-officedocument.drawing+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drawings/drawing89.xml" ContentType="application/vnd.openxmlformats-officedocument.drawing+xml"/>
  <Override PartName="/xl/drawings/drawing90.xml" ContentType="application/vnd.openxmlformats-officedocument.drawing+xml"/>
  <Override PartName="/xl/drawings/drawing91.xml" ContentType="application/vnd.openxmlformats-officedocument.drawing+xml"/>
  <Override PartName="/xl/drawings/drawing92.xml" ContentType="application/vnd.openxmlformats-officedocument.drawing+xml"/>
  <Override PartName="/xl/drawings/drawing93.xml" ContentType="application/vnd.openxmlformats-officedocument.drawing+xml"/>
  <Override PartName="/xl/drawings/drawing94.xml" ContentType="application/vnd.openxmlformats-officedocument.drawing+xml"/>
  <Override PartName="/xl/drawings/drawing95.xml" ContentType="application/vnd.openxmlformats-officedocument.drawing+xml"/>
  <Override PartName="/xl/drawings/drawing96.xml" ContentType="application/vnd.openxmlformats-officedocument.drawing+xml"/>
  <Override PartName="/xl/drawings/drawing97.xml" ContentType="application/vnd.openxmlformats-officedocument.drawing+xml"/>
  <Override PartName="/xl/drawings/drawing98.xml" ContentType="application/vnd.openxmlformats-officedocument.drawing+xml"/>
  <Override PartName="/xl/drawings/drawing99.xml" ContentType="application/vnd.openxmlformats-officedocument.drawing+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drawings/drawing104.xml" ContentType="application/vnd.openxmlformats-officedocument.drawing+xml"/>
  <Override PartName="/xl/drawings/drawing105.xml" ContentType="application/vnd.openxmlformats-officedocument.drawing+xml"/>
  <Override PartName="/xl/drawings/drawing106.xml" ContentType="application/vnd.openxmlformats-officedocument.drawing+xml"/>
  <Override PartName="/xl/drawings/drawing107.xml" ContentType="application/vnd.openxmlformats-officedocument.drawing+xml"/>
  <Override PartName="/xl/drawings/drawing108.xml" ContentType="application/vnd.openxmlformats-officedocument.drawing+xml"/>
  <Override PartName="/xl/drawings/drawing109.xml" ContentType="application/vnd.openxmlformats-officedocument.drawing+xml"/>
  <Override PartName="/xl/drawings/drawing110.xml" ContentType="application/vnd.openxmlformats-officedocument.drawing+xml"/>
  <Override PartName="/xl/drawings/drawing111.xml" ContentType="application/vnd.openxmlformats-officedocument.drawing+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drawings/drawing117.xml" ContentType="application/vnd.openxmlformats-officedocument.drawing+xml"/>
  <Override PartName="/xl/drawings/drawing118.xml" ContentType="application/vnd.openxmlformats-officedocument.drawing+xml"/>
  <Override PartName="/xl/drawings/drawing119.xml" ContentType="application/vnd.openxmlformats-officedocument.drawing+xml"/>
  <Override PartName="/xl/drawings/drawing120.xml" ContentType="application/vnd.openxmlformats-officedocument.drawing+xml"/>
  <Override PartName="/xl/drawings/drawing121.xml" ContentType="application/vnd.openxmlformats-officedocument.drawing+xml"/>
  <Override PartName="/xl/drawings/drawing122.xml" ContentType="application/vnd.openxmlformats-officedocument.drawing+xml"/>
  <Override PartName="/xl/drawings/drawing123.xml" ContentType="application/vnd.openxmlformats-officedocument.drawing+xml"/>
  <Override PartName="/xl/drawings/drawing124.xml" ContentType="application/vnd.openxmlformats-officedocument.drawing+xml"/>
  <Override PartName="/xl/drawings/drawing125.xml" ContentType="application/vnd.openxmlformats-officedocument.drawing+xml"/>
  <Override PartName="/xl/drawings/drawing126.xml" ContentType="application/vnd.openxmlformats-officedocument.drawing+xml"/>
  <Override PartName="/xl/drawings/drawing127.xml" ContentType="application/vnd.openxmlformats-officedocument.drawing+xml"/>
  <Override PartName="/xl/drawings/drawing128.xml" ContentType="application/vnd.openxmlformats-officedocument.drawing+xml"/>
  <Override PartName="/xl/drawings/drawing129.xml" ContentType="application/vnd.openxmlformats-officedocument.drawing+xml"/>
  <Override PartName="/xl/drawings/drawing130.xml" ContentType="application/vnd.openxmlformats-officedocument.drawing+xml"/>
  <Override PartName="/xl/drawings/drawing131.xml" ContentType="application/vnd.openxmlformats-officedocument.drawing+xml"/>
  <Override PartName="/xl/drawings/drawing132.xml" ContentType="application/vnd.openxmlformats-officedocument.drawing+xml"/>
  <Override PartName="/xl/drawings/drawing133.xml" ContentType="application/vnd.openxmlformats-officedocument.drawing+xml"/>
  <Override PartName="/xl/drawings/drawing134.xml" ContentType="application/vnd.openxmlformats-officedocument.drawing+xml"/>
  <Override PartName="/xl/drawings/drawing135.xml" ContentType="application/vnd.openxmlformats-officedocument.drawing+xml"/>
  <Override PartName="/xl/drawings/drawing136.xml" ContentType="application/vnd.openxmlformats-officedocument.drawing+xml"/>
  <Override PartName="/xl/drawings/drawing137.xml" ContentType="application/vnd.openxmlformats-officedocument.drawing+xml"/>
  <Override PartName="/xl/drawings/drawing138.xml" ContentType="application/vnd.openxmlformats-officedocument.drawing+xml"/>
  <Override PartName="/xl/drawings/drawing139.xml" ContentType="application/vnd.openxmlformats-officedocument.drawing+xml"/>
  <Override PartName="/xl/drawings/drawing140.xml" ContentType="application/vnd.openxmlformats-officedocument.drawing+xml"/>
  <Override PartName="/xl/drawings/drawing141.xml" ContentType="application/vnd.openxmlformats-officedocument.drawing+xml"/>
  <Override PartName="/xl/drawings/drawing142.xml" ContentType="application/vnd.openxmlformats-officedocument.drawing+xml"/>
  <Override PartName="/xl/drawings/drawing143.xml" ContentType="application/vnd.openxmlformats-officedocument.drawing+xml"/>
  <Override PartName="/xl/drawings/drawing144.xml" ContentType="application/vnd.openxmlformats-officedocument.drawing+xml"/>
  <Override PartName="/xl/drawings/drawing145.xml" ContentType="application/vnd.openxmlformats-officedocument.drawing+xml"/>
  <Override PartName="/xl/drawings/drawing146.xml" ContentType="application/vnd.openxmlformats-officedocument.drawing+xml"/>
  <Override PartName="/xl/drawings/drawing147.xml" ContentType="application/vnd.openxmlformats-officedocument.drawing+xml"/>
  <Override PartName="/xl/drawings/drawing148.xml" ContentType="application/vnd.openxmlformats-officedocument.drawing+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drawings/drawing154.xml" ContentType="application/vnd.openxmlformats-officedocument.drawing+xml"/>
  <Override PartName="/xl/drawings/drawing155.xml" ContentType="application/vnd.openxmlformats-officedocument.drawing+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drawings/drawing159.xml" ContentType="application/vnd.openxmlformats-officedocument.drawing+xml"/>
  <Override PartName="/xl/drawings/drawing160.xml" ContentType="application/vnd.openxmlformats-officedocument.drawing+xml"/>
  <Override PartName="/xl/drawings/drawing161.xml" ContentType="application/vnd.openxmlformats-officedocument.drawing+xml"/>
  <Override PartName="/xl/drawings/drawing162.xml" ContentType="application/vnd.openxmlformats-officedocument.drawing+xml"/>
  <Override PartName="/xl/drawings/drawing163.xml" ContentType="application/vnd.openxmlformats-officedocument.drawing+xml"/>
  <Override PartName="/xl/drawings/drawing164.xml" ContentType="application/vnd.openxmlformats-officedocument.drawing+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drawings/drawing168.xml" ContentType="application/vnd.openxmlformats-officedocument.drawing+xml"/>
  <Override PartName="/xl/drawings/drawing169.xml" ContentType="application/vnd.openxmlformats-officedocument.drawing+xml"/>
  <Override PartName="/xl/drawings/drawing170.xml" ContentType="application/vnd.openxmlformats-officedocument.drawing+xml"/>
  <Override PartName="/xl/drawings/drawing171.xml" ContentType="application/vnd.openxmlformats-officedocument.drawing+xml"/>
  <Override PartName="/xl/drawings/drawing172.xml" ContentType="application/vnd.openxmlformats-officedocument.drawing+xml"/>
  <Override PartName="/xl/drawings/drawing17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 /><Relationship Id="rId2" Type="http://schemas.openxmlformats.org/package/2006/relationships/metadata/core-properties" Target="docProps/core.xml" /><Relationship Id="rId1" Type="http://schemas.openxmlformats.org/officeDocument/2006/relationships/officeDocument" Target="xl/workbook.xml" /><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131"/>
  <workbookPr codeName="ThisWorkbook"/>
  <xr:revisionPtr revIDLastSave="0" documentId="8_{E23B9943-65AE-B242-B3A5-F86F27BC01BE}" xr6:coauthVersionLast="47" xr6:coauthVersionMax="47" xr10:uidLastSave="{00000000-0000-0000-0000-000000000000}"/>
  <bookViews>
    <workbookView xWindow="0" yWindow="0" windowWidth="27945" windowHeight="11895" firstSheet="173" activeTab="173" xr2:uid="{00000000-000D-0000-FFFF-FFFF00000000}"/>
  </bookViews>
  <sheets>
    <sheet name="Sheet1" sheetId="13" state="hidden" r:id="rId1"/>
    <sheet name="Sheet1 (2)" sheetId="15" state="hidden" r:id="rId2"/>
    <sheet name="Sheet1 (3)" sheetId="16" state="hidden" r:id="rId3"/>
    <sheet name="ورقة1" sheetId="17" state="hidden" r:id="rId4"/>
    <sheet name="Sheet1 (4)" sheetId="18" state="hidden" r:id="rId5"/>
    <sheet name="ورقة1 (2)" sheetId="19" state="hidden" r:id="rId6"/>
    <sheet name="Sheet1 (5)" sheetId="20" state="hidden" r:id="rId7"/>
    <sheet name="ورقة1 (3)" sheetId="21" state="hidden" r:id="rId8"/>
    <sheet name="Sheet1 (7)" sheetId="23" state="hidden" r:id="rId9"/>
    <sheet name="Sheet1 (8)" sheetId="24" state="hidden" r:id="rId10"/>
    <sheet name="ورقة1 (4)" sheetId="25" state="hidden" r:id="rId11"/>
    <sheet name="Sheet1 (9)" sheetId="26" state="hidden" r:id="rId12"/>
    <sheet name="ورقة1 (5)" sheetId="27" state="hidden" r:id="rId13"/>
    <sheet name="Sheet1 (10)" sheetId="28" state="hidden" r:id="rId14"/>
    <sheet name="ورقة1 (6)" sheetId="29" state="hidden" r:id="rId15"/>
    <sheet name="Sheet1 (11)" sheetId="30" state="hidden" r:id="rId16"/>
    <sheet name="ورقة1 (7)" sheetId="31" state="hidden" r:id="rId17"/>
    <sheet name="Sheet1 (12)" sheetId="32" state="hidden" r:id="rId18"/>
    <sheet name="ورقة1 (8)" sheetId="33" state="hidden" r:id="rId19"/>
    <sheet name="Sheet1 (13)" sheetId="34" state="hidden" r:id="rId20"/>
    <sheet name="ورقة1 (9)" sheetId="35" state="hidden" r:id="rId21"/>
    <sheet name="Sheet1 (14)" sheetId="36" state="hidden" r:id="rId22"/>
    <sheet name="ورقة1 (10)" sheetId="37" state="hidden" r:id="rId23"/>
    <sheet name="Sheet1 (15)" sheetId="38" state="hidden" r:id="rId24"/>
    <sheet name="ورقة1 (11)" sheetId="39" state="hidden" r:id="rId25"/>
    <sheet name="Sheet1 (16)" sheetId="40" state="hidden" r:id="rId26"/>
    <sheet name="ورقة1 (12)" sheetId="41" state="hidden" r:id="rId27"/>
    <sheet name="Sheet1 (17)" sheetId="42" state="hidden" r:id="rId28"/>
    <sheet name="ورقة1 (13)" sheetId="43" state="hidden" r:id="rId29"/>
    <sheet name="Sheet1 (18)" sheetId="44" state="hidden" r:id="rId30"/>
    <sheet name="ورقة1 (14)" sheetId="45" state="hidden" r:id="rId31"/>
    <sheet name="Sheet1 (19)" sheetId="46" state="hidden" r:id="rId32"/>
    <sheet name="ورقة1 (15)" sheetId="47" state="hidden" r:id="rId33"/>
    <sheet name="Sheet1 (20)" sheetId="48" state="hidden" r:id="rId34"/>
    <sheet name="ورقة1 (16)" sheetId="49" state="hidden" r:id="rId35"/>
    <sheet name="Sheet1 (21)" sheetId="50" state="hidden" r:id="rId36"/>
    <sheet name="ورقة1 (17)" sheetId="51" state="hidden" r:id="rId37"/>
    <sheet name="Sheet1 (6)" sheetId="53" state="hidden" r:id="rId38"/>
    <sheet name="Sheet1 (23)" sheetId="54" state="hidden" r:id="rId39"/>
    <sheet name="ورقة1 (18)" sheetId="55" state="hidden" r:id="rId40"/>
    <sheet name="Sheet1 (24)" sheetId="56" state="hidden" r:id="rId41"/>
    <sheet name="ورقة1 (19)" sheetId="57" state="hidden" r:id="rId42"/>
    <sheet name="Sheet1 (25)" sheetId="58" state="hidden" r:id="rId43"/>
    <sheet name="ورقة1 (20)" sheetId="59" state="hidden" r:id="rId44"/>
    <sheet name="Sheet1 (26)" sheetId="60" state="hidden" r:id="rId45"/>
    <sheet name="ورقة1 (21)" sheetId="61" state="hidden" r:id="rId46"/>
    <sheet name="Sheet1 (27)" sheetId="62" state="hidden" r:id="rId47"/>
    <sheet name="ورقة1 (22)" sheetId="63" state="hidden" r:id="rId48"/>
    <sheet name="Sheet1 (28)" sheetId="64" state="hidden" r:id="rId49"/>
    <sheet name="ورقة1 (23)" sheetId="65" state="hidden" r:id="rId50"/>
    <sheet name="Sheet1 (29)" sheetId="66" state="hidden" r:id="rId51"/>
    <sheet name="ورقة1 (24)" sheetId="67" state="hidden" r:id="rId52"/>
    <sheet name="Sheet1 (30)" sheetId="68" state="hidden" r:id="rId53"/>
    <sheet name="ورقة1 (25)" sheetId="69" state="hidden" r:id="rId54"/>
    <sheet name="Sheet1 (31)" sheetId="70" state="hidden" r:id="rId55"/>
    <sheet name="ورقة1 (26)" sheetId="71" state="hidden" r:id="rId56"/>
    <sheet name="Sheet1 (32)" sheetId="72" state="hidden" r:id="rId57"/>
    <sheet name="ورقة1 (27)" sheetId="73" state="hidden" r:id="rId58"/>
    <sheet name="Sheet1 (33)" sheetId="74" state="hidden" r:id="rId59"/>
    <sheet name="ورقة1 (28)" sheetId="75" state="hidden" r:id="rId60"/>
    <sheet name="Sheet1 (34)" sheetId="76" state="hidden" r:id="rId61"/>
    <sheet name="ورقة1 (29)" sheetId="77" state="hidden" r:id="rId62"/>
    <sheet name="Sheet1 (35)" sheetId="78" state="hidden" r:id="rId63"/>
    <sheet name="ورقة1 (30)" sheetId="79" state="hidden" r:id="rId64"/>
    <sheet name="Sheet1 (36)" sheetId="80" state="hidden" r:id="rId65"/>
    <sheet name="ورقة1 (31)" sheetId="81" state="hidden" r:id="rId66"/>
    <sheet name="Sheet1 (37)" sheetId="82" state="hidden" r:id="rId67"/>
    <sheet name="ورقة1 (32)" sheetId="83" state="hidden" r:id="rId68"/>
    <sheet name="Sheet1 (22)" sheetId="85" state="hidden" r:id="rId69"/>
    <sheet name="Sheet1 (39)" sheetId="86" state="hidden" r:id="rId70"/>
    <sheet name="ورقة1 (33)" sheetId="87" state="hidden" r:id="rId71"/>
    <sheet name="Sheet1 (40)" sheetId="88" state="hidden" r:id="rId72"/>
    <sheet name="ورقة1 (34)" sheetId="89" state="hidden" r:id="rId73"/>
    <sheet name="Sheet1 (41)" sheetId="90" state="hidden" r:id="rId74"/>
    <sheet name="ورقة1 (35)" sheetId="91" state="hidden" r:id="rId75"/>
    <sheet name="Sheet1 (42)" sheetId="92" state="hidden" r:id="rId76"/>
    <sheet name="ورقة1 (36)" sheetId="93" state="hidden" r:id="rId77"/>
    <sheet name="Sheet1 (43)" sheetId="94" state="hidden" r:id="rId78"/>
    <sheet name="ورقة1 (37)" sheetId="95" state="hidden" r:id="rId79"/>
    <sheet name="Sheet1 (44)" sheetId="96" state="hidden" r:id="rId80"/>
    <sheet name="ورقة1 (38)" sheetId="97" state="hidden" r:id="rId81"/>
    <sheet name="Sheet1 (45)" sheetId="98" state="hidden" r:id="rId82"/>
    <sheet name="ورقة1 (39)" sheetId="99" state="hidden" r:id="rId83"/>
    <sheet name="Sheet1 (46)" sheetId="100" state="hidden" r:id="rId84"/>
    <sheet name="ورقة1 (40)" sheetId="101" state="hidden" r:id="rId85"/>
    <sheet name="Sheet1 (47)" sheetId="102" state="hidden" r:id="rId86"/>
    <sheet name="ورقة1 (41)" sheetId="103" state="hidden" r:id="rId87"/>
    <sheet name="Sheet1 (48)" sheetId="104" state="hidden" r:id="rId88"/>
    <sheet name="ورقة1 (42)" sheetId="105" state="hidden" r:id="rId89"/>
    <sheet name="Sheet1 (49)" sheetId="106" state="hidden" r:id="rId90"/>
    <sheet name="ورقة1 (43)" sheetId="107" state="hidden" r:id="rId91"/>
    <sheet name="Sheet1 (50)" sheetId="108" state="hidden" r:id="rId92"/>
    <sheet name="ورقة1 (44)" sheetId="109" state="hidden" r:id="rId93"/>
    <sheet name="Sheet1 (51)" sheetId="110" state="hidden" r:id="rId94"/>
    <sheet name="ورقة1 (45)" sheetId="111" state="hidden" r:id="rId95"/>
    <sheet name="Sheet1 (52)" sheetId="112" state="hidden" r:id="rId96"/>
    <sheet name="ورقة1 (46)" sheetId="113" state="hidden" r:id="rId97"/>
    <sheet name="Sheet1 (53)" sheetId="114" state="hidden" r:id="rId98"/>
    <sheet name="ورقة1 (47)" sheetId="115" state="hidden" r:id="rId99"/>
    <sheet name="Sheet1 (54)" sheetId="116" state="hidden" r:id="rId100"/>
    <sheet name="ورقة1 (48)" sheetId="117" state="hidden" r:id="rId101"/>
    <sheet name="Sheet1 (38)" sheetId="119" state="hidden" r:id="rId102"/>
    <sheet name="Sheet1 (56)" sheetId="120" state="hidden" r:id="rId103"/>
    <sheet name="ورقة1 (49)" sheetId="121" state="hidden" r:id="rId104"/>
    <sheet name="Sheet1 (57)" sheetId="122" state="hidden" r:id="rId105"/>
    <sheet name="ورقة1 (50)" sheetId="123" state="hidden" r:id="rId106"/>
    <sheet name="Sheet1 (58)" sheetId="124" state="hidden" r:id="rId107"/>
    <sheet name="ورقة1 (51)" sheetId="125" state="hidden" r:id="rId108"/>
    <sheet name="Sheet1 (59)" sheetId="126" state="hidden" r:id="rId109"/>
    <sheet name="ورقة1 (52)" sheetId="127" state="hidden" r:id="rId110"/>
    <sheet name="Sheet1 (60)" sheetId="128" state="hidden" r:id="rId111"/>
    <sheet name="ورقة1 (53)" sheetId="129" state="hidden" r:id="rId112"/>
    <sheet name="Sheet1 (61)" sheetId="130" state="hidden" r:id="rId113"/>
    <sheet name="ورقة1 (54)" sheetId="131" state="hidden" r:id="rId114"/>
    <sheet name="Sheet1 (62)" sheetId="132" state="hidden" r:id="rId115"/>
    <sheet name="ورقة1 (55)" sheetId="133" state="hidden" r:id="rId116"/>
    <sheet name="Sheet1 (63)" sheetId="134" state="hidden" r:id="rId117"/>
    <sheet name="ورقة1 (56)" sheetId="135" state="hidden" r:id="rId118"/>
    <sheet name="Sheet1 (64)" sheetId="136" state="hidden" r:id="rId119"/>
    <sheet name="ورقة1 (57)" sheetId="137" state="hidden" r:id="rId120"/>
    <sheet name="Sheet1 (65)" sheetId="138" state="hidden" r:id="rId121"/>
    <sheet name="ورقة1 (58)" sheetId="139" state="hidden" r:id="rId122"/>
    <sheet name="Sheet1 (66)" sheetId="140" state="hidden" r:id="rId123"/>
    <sheet name="ورقة1 (59)" sheetId="141" state="hidden" r:id="rId124"/>
    <sheet name="Sheet1 (67)" sheetId="142" state="hidden" r:id="rId125"/>
    <sheet name="ورقة1 (60)" sheetId="143" state="hidden" r:id="rId126"/>
    <sheet name="Sheet1 (68)" sheetId="144" state="hidden" r:id="rId127"/>
    <sheet name="ورقة1 (61)" sheetId="145" state="hidden" r:id="rId128"/>
    <sheet name="Sheet1 (69)" sheetId="146" state="hidden" r:id="rId129"/>
    <sheet name="ورقة1 (62)" sheetId="147" state="hidden" r:id="rId130"/>
    <sheet name="Sheet1 (70)" sheetId="148" state="hidden" r:id="rId131"/>
    <sheet name="ورقة1 (63)" sheetId="149" state="hidden" r:id="rId132"/>
    <sheet name="Sheet1 (71)" sheetId="150" state="hidden" r:id="rId133"/>
    <sheet name="ورقة1 (64)" sheetId="151" state="hidden" r:id="rId134"/>
    <sheet name="Sheet1 (72)" sheetId="152" state="hidden" r:id="rId135"/>
    <sheet name="ورقة1 (65)" sheetId="153" state="hidden" r:id="rId136"/>
    <sheet name="Sheet1 (55)" sheetId="155" state="hidden" r:id="rId137"/>
    <sheet name="Sheet1 (74)" sheetId="156" state="hidden" r:id="rId138"/>
    <sheet name="ورقة1 (66)" sheetId="157" state="hidden" r:id="rId139"/>
    <sheet name="Sheet1 (75)" sheetId="158" state="hidden" r:id="rId140"/>
    <sheet name="ورقة1 (67)" sheetId="159" state="hidden" r:id="rId141"/>
    <sheet name="Sheet1 (76)" sheetId="160" state="hidden" r:id="rId142"/>
    <sheet name="ورقة1 (68)" sheetId="161" state="hidden" r:id="rId143"/>
    <sheet name="Sheet1 (77)" sheetId="162" state="hidden" r:id="rId144"/>
    <sheet name="ورقة1 (69)" sheetId="163" state="hidden" r:id="rId145"/>
    <sheet name="Sheet1 (78)" sheetId="164" state="hidden" r:id="rId146"/>
    <sheet name="ورقة1 (70)" sheetId="165" state="hidden" r:id="rId147"/>
    <sheet name="Sheet1 (79)" sheetId="166" state="hidden" r:id="rId148"/>
    <sheet name="ورقة1 (71)" sheetId="167" state="hidden" r:id="rId149"/>
    <sheet name="Sheet1 (80)" sheetId="168" state="hidden" r:id="rId150"/>
    <sheet name="ورقة1 (72)" sheetId="169" state="hidden" r:id="rId151"/>
    <sheet name="Sheet1 (81)" sheetId="170" state="hidden" r:id="rId152"/>
    <sheet name="ورقة1 (73)" sheetId="171" state="hidden" r:id="rId153"/>
    <sheet name="Sheet1 (82)" sheetId="172" state="hidden" r:id="rId154"/>
    <sheet name="ورقة1 (74)" sheetId="173" state="hidden" r:id="rId155"/>
    <sheet name="Sheet1 (83)" sheetId="174" state="hidden" r:id="rId156"/>
    <sheet name="ورقة1 (75)" sheetId="175" state="hidden" r:id="rId157"/>
    <sheet name="Sheet1 (84)" sheetId="176" state="hidden" r:id="rId158"/>
    <sheet name="ورقة1 (76)" sheetId="177" state="hidden" r:id="rId159"/>
    <sheet name="Sheet1 (85)" sheetId="178" state="hidden" r:id="rId160"/>
    <sheet name="ورقة1 (77)" sheetId="179" state="hidden" r:id="rId161"/>
    <sheet name="Sheet1 (86)" sheetId="180" state="hidden" r:id="rId162"/>
    <sheet name="ورقة1 (78)" sheetId="181" state="hidden" r:id="rId163"/>
    <sheet name="Sheet1 (87)" sheetId="182" state="hidden" r:id="rId164"/>
    <sheet name="ورقة1 (79)" sheetId="183" state="hidden" r:id="rId165"/>
    <sheet name="Sheet1 (88)" sheetId="184" state="hidden" r:id="rId166"/>
    <sheet name="ورقة1 (80)" sheetId="185" state="hidden" r:id="rId167"/>
    <sheet name="Sheet1 (89)" sheetId="186" state="hidden" r:id="rId168"/>
    <sheet name="ورقة1 (81)" sheetId="187" state="hidden" r:id="rId169"/>
    <sheet name="Sheet1 (90)" sheetId="188" state="hidden" r:id="rId170"/>
    <sheet name="ورقة1 (82)" sheetId="189" state="hidden" r:id="rId171"/>
    <sheet name="Sheet1 (91)" sheetId="190" state="hidden" r:id="rId172"/>
    <sheet name="ورقة1 (83)" sheetId="191" state="hidden" r:id="rId173"/>
    <sheet name="Sheet1 (92)" sheetId="192" r:id="rId174"/>
    <sheet name="Sheet2" sheetId="193" r:id="rId175"/>
  </sheet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87" i="191" l="1"/>
  <c r="K87" i="191"/>
  <c r="I87" i="191"/>
  <c r="G87" i="191"/>
  <c r="F87" i="191"/>
  <c r="M86" i="191"/>
  <c r="K86" i="191"/>
  <c r="J86" i="191"/>
  <c r="I86" i="191"/>
  <c r="G86" i="191"/>
  <c r="M85" i="191"/>
  <c r="K85" i="191"/>
  <c r="J85" i="191"/>
  <c r="I85" i="191"/>
  <c r="G85" i="191"/>
  <c r="M84" i="191"/>
  <c r="K84" i="191"/>
  <c r="J84" i="191"/>
  <c r="I84" i="191"/>
  <c r="G84" i="191"/>
  <c r="M83" i="191"/>
  <c r="K83" i="191"/>
  <c r="J83" i="191"/>
  <c r="I83" i="191"/>
  <c r="G83" i="191"/>
  <c r="M82" i="191"/>
  <c r="K82" i="191"/>
  <c r="J82" i="191"/>
  <c r="I82" i="191"/>
  <c r="G82" i="191"/>
  <c r="M81" i="191"/>
  <c r="K81" i="191"/>
  <c r="J81" i="191"/>
  <c r="I81" i="191"/>
  <c r="G81" i="191"/>
  <c r="M80" i="191"/>
  <c r="K80" i="191"/>
  <c r="J80" i="191"/>
  <c r="I80" i="191"/>
  <c r="G80" i="191"/>
  <c r="M79" i="191"/>
  <c r="K79" i="191"/>
  <c r="J79" i="191"/>
  <c r="I79" i="191"/>
  <c r="G79" i="191"/>
  <c r="M78" i="191"/>
  <c r="K78" i="191"/>
  <c r="J78" i="191"/>
  <c r="I78" i="191"/>
  <c r="G78" i="191"/>
  <c r="M77" i="191"/>
  <c r="K77" i="191"/>
  <c r="J77" i="191"/>
  <c r="I77" i="191"/>
  <c r="G77" i="191"/>
  <c r="M76" i="191"/>
  <c r="K76" i="191"/>
  <c r="J76" i="191"/>
  <c r="I76" i="191"/>
  <c r="G76" i="191"/>
  <c r="M75" i="191"/>
  <c r="K75" i="191"/>
  <c r="J75" i="191"/>
  <c r="I75" i="191"/>
  <c r="G75" i="191"/>
  <c r="M74" i="191"/>
  <c r="K74" i="191"/>
  <c r="J74" i="191"/>
  <c r="I74" i="191"/>
  <c r="G74" i="191"/>
  <c r="M73" i="191"/>
  <c r="K73" i="191"/>
  <c r="J73" i="191"/>
  <c r="I73" i="191"/>
  <c r="G73" i="191"/>
  <c r="M72" i="191"/>
  <c r="K72" i="191"/>
  <c r="J72" i="191"/>
  <c r="I72" i="191"/>
  <c r="G72" i="191"/>
  <c r="M71" i="191"/>
  <c r="K71" i="191"/>
  <c r="J71" i="191"/>
  <c r="I71" i="191"/>
  <c r="G71" i="191"/>
  <c r="M70" i="191"/>
  <c r="K70" i="191"/>
  <c r="J70" i="191"/>
  <c r="I70" i="191"/>
  <c r="G70" i="191"/>
  <c r="M69" i="191"/>
  <c r="K69" i="191"/>
  <c r="J69" i="191"/>
  <c r="I69" i="191"/>
  <c r="G69" i="191"/>
  <c r="M68" i="191"/>
  <c r="K68" i="191"/>
  <c r="J68" i="191"/>
  <c r="I68" i="191"/>
  <c r="G68" i="191"/>
  <c r="M67" i="191"/>
  <c r="K67" i="191"/>
  <c r="J67" i="191"/>
  <c r="I67" i="191"/>
  <c r="G67" i="191"/>
  <c r="M66" i="191"/>
  <c r="K66" i="191"/>
  <c r="I66" i="191"/>
  <c r="G66" i="191"/>
  <c r="M65" i="191"/>
  <c r="K65" i="191"/>
  <c r="I65" i="191"/>
  <c r="G65" i="191"/>
  <c r="M64" i="191"/>
  <c r="K64" i="191"/>
  <c r="I64" i="191"/>
  <c r="G64" i="191"/>
  <c r="M63" i="191"/>
  <c r="K63" i="191"/>
  <c r="I63" i="191"/>
  <c r="G63" i="191"/>
  <c r="M62" i="191"/>
  <c r="K62" i="191"/>
  <c r="I62" i="191"/>
  <c r="G62" i="191"/>
  <c r="M61" i="191"/>
  <c r="K61" i="191"/>
  <c r="J61" i="191"/>
  <c r="I61" i="191"/>
  <c r="G61" i="191"/>
  <c r="M60" i="191"/>
  <c r="K60" i="191"/>
  <c r="J60" i="191"/>
  <c r="I60" i="191"/>
  <c r="G60" i="191"/>
  <c r="M59" i="191"/>
  <c r="K59" i="191"/>
  <c r="J59" i="191"/>
  <c r="I59" i="191"/>
  <c r="G59" i="191"/>
  <c r="M58" i="191"/>
  <c r="K58" i="191"/>
  <c r="J58" i="191"/>
  <c r="I58" i="191"/>
  <c r="G58" i="191"/>
  <c r="M57" i="191"/>
  <c r="K57" i="191"/>
  <c r="J57" i="191"/>
  <c r="I57" i="191"/>
  <c r="G57" i="191"/>
  <c r="M56" i="191"/>
  <c r="K56" i="191"/>
  <c r="J56" i="191"/>
  <c r="I56" i="191"/>
  <c r="G56" i="191"/>
  <c r="M55" i="191"/>
  <c r="K55" i="191"/>
  <c r="J55" i="191"/>
  <c r="I55" i="191"/>
  <c r="G55" i="191"/>
  <c r="M54" i="191"/>
  <c r="K54" i="191"/>
  <c r="J54" i="191"/>
  <c r="I54" i="191"/>
  <c r="G54" i="191"/>
  <c r="M53" i="191"/>
  <c r="K53" i="191"/>
  <c r="J53" i="191"/>
  <c r="I53" i="191"/>
  <c r="G53" i="191"/>
  <c r="M52" i="191"/>
  <c r="K52" i="191"/>
  <c r="J52" i="191"/>
  <c r="I52" i="191"/>
  <c r="G52" i="191"/>
  <c r="M51" i="191"/>
  <c r="K51" i="191"/>
  <c r="J51" i="191"/>
  <c r="I51" i="191"/>
  <c r="G51" i="191"/>
  <c r="M50" i="191"/>
  <c r="K50" i="191"/>
  <c r="J50" i="191"/>
  <c r="I50" i="191"/>
  <c r="G50" i="191"/>
  <c r="M49" i="191"/>
  <c r="K49" i="191"/>
  <c r="J49" i="191"/>
  <c r="I49" i="191"/>
  <c r="G49" i="191"/>
  <c r="M48" i="191"/>
  <c r="K48" i="191"/>
  <c r="J48" i="191"/>
  <c r="I48" i="191"/>
  <c r="G48" i="191"/>
  <c r="M47" i="191"/>
  <c r="K47" i="191"/>
  <c r="J47" i="191"/>
  <c r="I47" i="191"/>
  <c r="G47" i="191"/>
  <c r="M46" i="191"/>
  <c r="K46" i="191"/>
  <c r="I46" i="191"/>
  <c r="G46" i="191"/>
  <c r="M45" i="191"/>
  <c r="K45" i="191"/>
  <c r="J45" i="191"/>
  <c r="I45" i="191"/>
  <c r="G45" i="191"/>
  <c r="M44" i="191"/>
  <c r="K44" i="191"/>
  <c r="J44" i="191"/>
  <c r="I44" i="191"/>
  <c r="G44" i="191"/>
  <c r="M43" i="191"/>
  <c r="K43" i="191"/>
  <c r="J43" i="191"/>
  <c r="I43" i="191"/>
  <c r="G43" i="191"/>
  <c r="M42" i="191"/>
  <c r="K42" i="191"/>
  <c r="J42" i="191"/>
  <c r="I42" i="191"/>
  <c r="G42" i="191"/>
  <c r="M41" i="191"/>
  <c r="K41" i="191"/>
  <c r="J41" i="191"/>
  <c r="I41" i="191"/>
  <c r="G41" i="191"/>
  <c r="M40" i="191"/>
  <c r="K40" i="191"/>
  <c r="J40" i="191"/>
  <c r="I40" i="191"/>
  <c r="G40" i="191"/>
  <c r="M39" i="191"/>
  <c r="K39" i="191"/>
  <c r="J39" i="191"/>
  <c r="I39" i="191"/>
  <c r="G39" i="191"/>
  <c r="M38" i="191"/>
  <c r="K38" i="191"/>
  <c r="J38" i="191"/>
  <c r="I38" i="191"/>
  <c r="G38" i="191"/>
  <c r="M37" i="191"/>
  <c r="K37" i="191"/>
  <c r="J37" i="191"/>
  <c r="I37" i="191"/>
  <c r="G37" i="191"/>
  <c r="M36" i="191"/>
  <c r="K36" i="191"/>
  <c r="J36" i="191"/>
  <c r="I36" i="191"/>
  <c r="G36" i="191"/>
  <c r="M35" i="191"/>
  <c r="K35" i="191"/>
  <c r="J35" i="191"/>
  <c r="I35" i="191"/>
  <c r="G35" i="191"/>
  <c r="M34" i="191"/>
  <c r="K34" i="191"/>
  <c r="J34" i="191"/>
  <c r="I34" i="191"/>
  <c r="G34" i="191"/>
  <c r="M33" i="191"/>
  <c r="K33" i="191"/>
  <c r="J33" i="191"/>
  <c r="I33" i="191"/>
  <c r="G33" i="191"/>
  <c r="M32" i="191"/>
  <c r="K32" i="191"/>
  <c r="J32" i="191"/>
  <c r="I32" i="191"/>
  <c r="G32" i="191"/>
  <c r="M31" i="191"/>
  <c r="K31" i="191"/>
  <c r="J31" i="191"/>
  <c r="I31" i="191"/>
  <c r="G31" i="191"/>
  <c r="M30" i="191"/>
  <c r="K30" i="191"/>
  <c r="J30" i="191"/>
  <c r="I30" i="191"/>
  <c r="G30" i="191"/>
  <c r="M29" i="191"/>
  <c r="K29" i="191"/>
  <c r="J29" i="191"/>
  <c r="I29" i="191"/>
  <c r="G29" i="191"/>
  <c r="M28" i="191"/>
  <c r="K28" i="191"/>
  <c r="J28" i="191"/>
  <c r="I28" i="191"/>
  <c r="G28" i="191"/>
  <c r="M27" i="191"/>
  <c r="K27" i="191"/>
  <c r="J27" i="191"/>
  <c r="I27" i="191"/>
  <c r="G27" i="191"/>
  <c r="M26" i="191"/>
  <c r="K26" i="191"/>
  <c r="J26" i="191"/>
  <c r="I26" i="191"/>
  <c r="G26" i="191"/>
  <c r="M25" i="191"/>
  <c r="K25" i="191"/>
  <c r="J25" i="191"/>
  <c r="I25" i="191"/>
  <c r="G25" i="191"/>
  <c r="M24" i="191"/>
  <c r="K24" i="191"/>
  <c r="J24" i="191"/>
  <c r="I24" i="191"/>
  <c r="G24" i="191"/>
  <c r="M23" i="191"/>
  <c r="K23" i="191"/>
  <c r="J23" i="191"/>
  <c r="I23" i="191"/>
  <c r="G23" i="191"/>
  <c r="M22" i="191"/>
  <c r="K22" i="191"/>
  <c r="J22" i="191"/>
  <c r="I22" i="191"/>
  <c r="G22" i="191"/>
  <c r="M21" i="191"/>
  <c r="K21" i="191"/>
  <c r="J21" i="191"/>
  <c r="I21" i="191"/>
  <c r="G21" i="191"/>
  <c r="M20" i="191"/>
  <c r="K20" i="191"/>
  <c r="J20" i="191"/>
  <c r="I20" i="191"/>
  <c r="G20" i="191"/>
  <c r="M19" i="191"/>
  <c r="K19" i="191"/>
  <c r="J19" i="191"/>
  <c r="I19" i="191"/>
  <c r="G19" i="191"/>
  <c r="M18" i="191"/>
  <c r="K18" i="191"/>
  <c r="J18" i="191"/>
  <c r="I18" i="191"/>
  <c r="G18" i="191"/>
  <c r="M17" i="191"/>
  <c r="K17" i="191"/>
  <c r="J17" i="191"/>
  <c r="I17" i="191"/>
  <c r="G17" i="191"/>
  <c r="M16" i="191"/>
  <c r="K16" i="191"/>
  <c r="J16" i="191"/>
  <c r="I16" i="191"/>
  <c r="G16" i="191"/>
  <c r="M15" i="191"/>
  <c r="K15" i="191"/>
  <c r="J15" i="191"/>
  <c r="I15" i="191"/>
  <c r="G15" i="191"/>
  <c r="M14" i="191"/>
  <c r="K14" i="191"/>
  <c r="J14" i="191"/>
  <c r="I14" i="191"/>
  <c r="G14" i="191"/>
  <c r="M13" i="191"/>
  <c r="K13" i="191"/>
  <c r="J13" i="191"/>
  <c r="I13" i="191"/>
  <c r="G13" i="191"/>
  <c r="M12" i="191"/>
  <c r="K12" i="191"/>
  <c r="J12" i="191"/>
  <c r="I12" i="191"/>
  <c r="G12" i="191"/>
  <c r="M11" i="191"/>
  <c r="K11" i="191"/>
  <c r="J11" i="191"/>
  <c r="I11" i="191"/>
  <c r="G11" i="191"/>
  <c r="M10" i="191"/>
  <c r="K10" i="191"/>
  <c r="J10" i="191"/>
  <c r="I10" i="191"/>
  <c r="G10" i="191"/>
  <c r="M9" i="191"/>
  <c r="K9" i="191"/>
  <c r="J9" i="191"/>
  <c r="I9" i="191"/>
  <c r="G9" i="191"/>
  <c r="M8" i="191"/>
  <c r="K8" i="191"/>
  <c r="J8" i="191"/>
  <c r="I8" i="191"/>
  <c r="G8" i="191"/>
  <c r="M10" i="190"/>
  <c r="L10" i="190"/>
  <c r="K10" i="190"/>
  <c r="J10" i="190"/>
  <c r="I10" i="190"/>
  <c r="H10" i="190"/>
  <c r="G10" i="190"/>
  <c r="F10" i="190"/>
  <c r="M9" i="190"/>
  <c r="K9" i="190"/>
  <c r="I9" i="190"/>
  <c r="G9" i="190"/>
  <c r="M8" i="190"/>
  <c r="K8" i="190"/>
  <c r="I8" i="190"/>
  <c r="G8" i="190"/>
  <c r="M7" i="190"/>
  <c r="K7" i="190"/>
  <c r="I7" i="190"/>
  <c r="G7" i="190"/>
  <c r="M87" i="189"/>
  <c r="K87" i="189"/>
  <c r="I87" i="189"/>
  <c r="G87" i="189"/>
  <c r="F87" i="189"/>
  <c r="M86" i="189"/>
  <c r="K86" i="189"/>
  <c r="J86" i="189"/>
  <c r="I86" i="189"/>
  <c r="G86" i="189"/>
  <c r="M85" i="189"/>
  <c r="K85" i="189"/>
  <c r="J85" i="189"/>
  <c r="I85" i="189"/>
  <c r="G85" i="189"/>
  <c r="M84" i="189"/>
  <c r="K84" i="189"/>
  <c r="J84" i="189"/>
  <c r="I84" i="189"/>
  <c r="G84" i="189"/>
  <c r="M83" i="189"/>
  <c r="K83" i="189"/>
  <c r="J83" i="189"/>
  <c r="I83" i="189"/>
  <c r="G83" i="189"/>
  <c r="M82" i="189"/>
  <c r="K82" i="189"/>
  <c r="J82" i="189"/>
  <c r="I82" i="189"/>
  <c r="G82" i="189"/>
  <c r="M81" i="189"/>
  <c r="K81" i="189"/>
  <c r="J81" i="189"/>
  <c r="I81" i="189"/>
  <c r="G81" i="189"/>
  <c r="M80" i="189"/>
  <c r="K80" i="189"/>
  <c r="J80" i="189"/>
  <c r="I80" i="189"/>
  <c r="G80" i="189"/>
  <c r="M79" i="189"/>
  <c r="K79" i="189"/>
  <c r="J79" i="189"/>
  <c r="I79" i="189"/>
  <c r="G79" i="189"/>
  <c r="M78" i="189"/>
  <c r="K78" i="189"/>
  <c r="J78" i="189"/>
  <c r="I78" i="189"/>
  <c r="G78" i="189"/>
  <c r="M77" i="189"/>
  <c r="K77" i="189"/>
  <c r="J77" i="189"/>
  <c r="I77" i="189"/>
  <c r="G77" i="189"/>
  <c r="M76" i="189"/>
  <c r="K76" i="189"/>
  <c r="J76" i="189"/>
  <c r="I76" i="189"/>
  <c r="G76" i="189"/>
  <c r="M75" i="189"/>
  <c r="K75" i="189"/>
  <c r="J75" i="189"/>
  <c r="I75" i="189"/>
  <c r="G75" i="189"/>
  <c r="M74" i="189"/>
  <c r="K74" i="189"/>
  <c r="J74" i="189"/>
  <c r="I74" i="189"/>
  <c r="G74" i="189"/>
  <c r="M73" i="189"/>
  <c r="K73" i="189"/>
  <c r="J73" i="189"/>
  <c r="I73" i="189"/>
  <c r="G73" i="189"/>
  <c r="M72" i="189"/>
  <c r="K72" i="189"/>
  <c r="J72" i="189"/>
  <c r="I72" i="189"/>
  <c r="G72" i="189"/>
  <c r="M71" i="189"/>
  <c r="K71" i="189"/>
  <c r="J71" i="189"/>
  <c r="I71" i="189"/>
  <c r="G71" i="189"/>
  <c r="M70" i="189"/>
  <c r="K70" i="189"/>
  <c r="J70" i="189"/>
  <c r="I70" i="189"/>
  <c r="G70" i="189"/>
  <c r="M69" i="189"/>
  <c r="K69" i="189"/>
  <c r="J69" i="189"/>
  <c r="I69" i="189"/>
  <c r="G69" i="189"/>
  <c r="M68" i="189"/>
  <c r="K68" i="189"/>
  <c r="J68" i="189"/>
  <c r="I68" i="189"/>
  <c r="G68" i="189"/>
  <c r="M67" i="189"/>
  <c r="K67" i="189"/>
  <c r="J67" i="189"/>
  <c r="I67" i="189"/>
  <c r="G67" i="189"/>
  <c r="M66" i="189"/>
  <c r="K66" i="189"/>
  <c r="I66" i="189"/>
  <c r="G66" i="189"/>
  <c r="M65" i="189"/>
  <c r="K65" i="189"/>
  <c r="I65" i="189"/>
  <c r="G65" i="189"/>
  <c r="M64" i="189"/>
  <c r="K64" i="189"/>
  <c r="I64" i="189"/>
  <c r="G64" i="189"/>
  <c r="M63" i="189"/>
  <c r="K63" i="189"/>
  <c r="I63" i="189"/>
  <c r="G63" i="189"/>
  <c r="M62" i="189"/>
  <c r="K62" i="189"/>
  <c r="I62" i="189"/>
  <c r="G62" i="189"/>
  <c r="M61" i="189"/>
  <c r="K61" i="189"/>
  <c r="J61" i="189"/>
  <c r="I61" i="189"/>
  <c r="G61" i="189"/>
  <c r="M60" i="189"/>
  <c r="K60" i="189"/>
  <c r="J60" i="189"/>
  <c r="I60" i="189"/>
  <c r="G60" i="189"/>
  <c r="M59" i="189"/>
  <c r="K59" i="189"/>
  <c r="J59" i="189"/>
  <c r="I59" i="189"/>
  <c r="G59" i="189"/>
  <c r="M58" i="189"/>
  <c r="K58" i="189"/>
  <c r="J58" i="189"/>
  <c r="I58" i="189"/>
  <c r="G58" i="189"/>
  <c r="M57" i="189"/>
  <c r="K57" i="189"/>
  <c r="J57" i="189"/>
  <c r="I57" i="189"/>
  <c r="G57" i="189"/>
  <c r="M56" i="189"/>
  <c r="K56" i="189"/>
  <c r="J56" i="189"/>
  <c r="I56" i="189"/>
  <c r="G56" i="189"/>
  <c r="M55" i="189"/>
  <c r="K55" i="189"/>
  <c r="J55" i="189"/>
  <c r="I55" i="189"/>
  <c r="G55" i="189"/>
  <c r="M54" i="189"/>
  <c r="K54" i="189"/>
  <c r="J54" i="189"/>
  <c r="I54" i="189"/>
  <c r="G54" i="189"/>
  <c r="M53" i="189"/>
  <c r="K53" i="189"/>
  <c r="J53" i="189"/>
  <c r="I53" i="189"/>
  <c r="G53" i="189"/>
  <c r="M52" i="189"/>
  <c r="K52" i="189"/>
  <c r="J52" i="189"/>
  <c r="I52" i="189"/>
  <c r="G52" i="189"/>
  <c r="M51" i="189"/>
  <c r="K51" i="189"/>
  <c r="J51" i="189"/>
  <c r="I51" i="189"/>
  <c r="G51" i="189"/>
  <c r="M50" i="189"/>
  <c r="K50" i="189"/>
  <c r="J50" i="189"/>
  <c r="I50" i="189"/>
  <c r="G50" i="189"/>
  <c r="M49" i="189"/>
  <c r="K49" i="189"/>
  <c r="J49" i="189"/>
  <c r="I49" i="189"/>
  <c r="G49" i="189"/>
  <c r="M48" i="189"/>
  <c r="K48" i="189"/>
  <c r="J48" i="189"/>
  <c r="I48" i="189"/>
  <c r="G48" i="189"/>
  <c r="M47" i="189"/>
  <c r="K47" i="189"/>
  <c r="J47" i="189"/>
  <c r="I47" i="189"/>
  <c r="G47" i="189"/>
  <c r="M46" i="189"/>
  <c r="K46" i="189"/>
  <c r="I46" i="189"/>
  <c r="G46" i="189"/>
  <c r="M45" i="189"/>
  <c r="K45" i="189"/>
  <c r="J45" i="189"/>
  <c r="I45" i="189"/>
  <c r="G45" i="189"/>
  <c r="M44" i="189"/>
  <c r="K44" i="189"/>
  <c r="J44" i="189"/>
  <c r="I44" i="189"/>
  <c r="G44" i="189"/>
  <c r="M43" i="189"/>
  <c r="K43" i="189"/>
  <c r="J43" i="189"/>
  <c r="I43" i="189"/>
  <c r="G43" i="189"/>
  <c r="M42" i="189"/>
  <c r="K42" i="189"/>
  <c r="J42" i="189"/>
  <c r="I42" i="189"/>
  <c r="G42" i="189"/>
  <c r="M41" i="189"/>
  <c r="K41" i="189"/>
  <c r="J41" i="189"/>
  <c r="I41" i="189"/>
  <c r="G41" i="189"/>
  <c r="M40" i="189"/>
  <c r="K40" i="189"/>
  <c r="J40" i="189"/>
  <c r="I40" i="189"/>
  <c r="G40" i="189"/>
  <c r="M39" i="189"/>
  <c r="K39" i="189"/>
  <c r="J39" i="189"/>
  <c r="I39" i="189"/>
  <c r="G39" i="189"/>
  <c r="M38" i="189"/>
  <c r="K38" i="189"/>
  <c r="J38" i="189"/>
  <c r="I38" i="189"/>
  <c r="G38" i="189"/>
  <c r="M37" i="189"/>
  <c r="K37" i="189"/>
  <c r="J37" i="189"/>
  <c r="I37" i="189"/>
  <c r="G37" i="189"/>
  <c r="M36" i="189"/>
  <c r="K36" i="189"/>
  <c r="J36" i="189"/>
  <c r="I36" i="189"/>
  <c r="G36" i="189"/>
  <c r="M35" i="189"/>
  <c r="K35" i="189"/>
  <c r="J35" i="189"/>
  <c r="I35" i="189"/>
  <c r="G35" i="189"/>
  <c r="M34" i="189"/>
  <c r="K34" i="189"/>
  <c r="J34" i="189"/>
  <c r="I34" i="189"/>
  <c r="G34" i="189"/>
  <c r="M33" i="189"/>
  <c r="K33" i="189"/>
  <c r="J33" i="189"/>
  <c r="I33" i="189"/>
  <c r="G33" i="189"/>
  <c r="M32" i="189"/>
  <c r="K32" i="189"/>
  <c r="J32" i="189"/>
  <c r="I32" i="189"/>
  <c r="G32" i="189"/>
  <c r="M31" i="189"/>
  <c r="K31" i="189"/>
  <c r="J31" i="189"/>
  <c r="I31" i="189"/>
  <c r="G31" i="189"/>
  <c r="M30" i="189"/>
  <c r="K30" i="189"/>
  <c r="J30" i="189"/>
  <c r="I30" i="189"/>
  <c r="G30" i="189"/>
  <c r="M29" i="189"/>
  <c r="K29" i="189"/>
  <c r="J29" i="189"/>
  <c r="I29" i="189"/>
  <c r="G29" i="189"/>
  <c r="M28" i="189"/>
  <c r="K28" i="189"/>
  <c r="J28" i="189"/>
  <c r="I28" i="189"/>
  <c r="G28" i="189"/>
  <c r="M27" i="189"/>
  <c r="K27" i="189"/>
  <c r="J27" i="189"/>
  <c r="I27" i="189"/>
  <c r="G27" i="189"/>
  <c r="M26" i="189"/>
  <c r="K26" i="189"/>
  <c r="J26" i="189"/>
  <c r="I26" i="189"/>
  <c r="G26" i="189"/>
  <c r="M25" i="189"/>
  <c r="K25" i="189"/>
  <c r="J25" i="189"/>
  <c r="I25" i="189"/>
  <c r="G25" i="189"/>
  <c r="M24" i="189"/>
  <c r="K24" i="189"/>
  <c r="J24" i="189"/>
  <c r="I24" i="189"/>
  <c r="G24" i="189"/>
  <c r="M23" i="189"/>
  <c r="K23" i="189"/>
  <c r="J23" i="189"/>
  <c r="I23" i="189"/>
  <c r="G23" i="189"/>
  <c r="M22" i="189"/>
  <c r="K22" i="189"/>
  <c r="J22" i="189"/>
  <c r="I22" i="189"/>
  <c r="G22" i="189"/>
  <c r="M21" i="189"/>
  <c r="K21" i="189"/>
  <c r="J21" i="189"/>
  <c r="I21" i="189"/>
  <c r="G21" i="189"/>
  <c r="M20" i="189"/>
  <c r="K20" i="189"/>
  <c r="J20" i="189"/>
  <c r="I20" i="189"/>
  <c r="G20" i="189"/>
  <c r="M19" i="189"/>
  <c r="K19" i="189"/>
  <c r="J19" i="189"/>
  <c r="I19" i="189"/>
  <c r="G19" i="189"/>
  <c r="M18" i="189"/>
  <c r="K18" i="189"/>
  <c r="J18" i="189"/>
  <c r="I18" i="189"/>
  <c r="G18" i="189"/>
  <c r="M17" i="189"/>
  <c r="K17" i="189"/>
  <c r="J17" i="189"/>
  <c r="I17" i="189"/>
  <c r="G17" i="189"/>
  <c r="M16" i="189"/>
  <c r="K16" i="189"/>
  <c r="J16" i="189"/>
  <c r="I16" i="189"/>
  <c r="G16" i="189"/>
  <c r="M15" i="189"/>
  <c r="K15" i="189"/>
  <c r="J15" i="189"/>
  <c r="I15" i="189"/>
  <c r="G15" i="189"/>
  <c r="M14" i="189"/>
  <c r="K14" i="189"/>
  <c r="J14" i="189"/>
  <c r="I14" i="189"/>
  <c r="G14" i="189"/>
  <c r="M13" i="189"/>
  <c r="K13" i="189"/>
  <c r="J13" i="189"/>
  <c r="I13" i="189"/>
  <c r="G13" i="189"/>
  <c r="M12" i="189"/>
  <c r="K12" i="189"/>
  <c r="J12" i="189"/>
  <c r="I12" i="189"/>
  <c r="G12" i="189"/>
  <c r="M11" i="189"/>
  <c r="K11" i="189"/>
  <c r="J11" i="189"/>
  <c r="I11" i="189"/>
  <c r="G11" i="189"/>
  <c r="M10" i="189"/>
  <c r="K10" i="189"/>
  <c r="J10" i="189"/>
  <c r="I10" i="189"/>
  <c r="G10" i="189"/>
  <c r="M9" i="189"/>
  <c r="K9" i="189"/>
  <c r="J9" i="189"/>
  <c r="I9" i="189"/>
  <c r="G9" i="189"/>
  <c r="M8" i="189"/>
  <c r="K8" i="189"/>
  <c r="J8" i="189"/>
  <c r="I8" i="189"/>
  <c r="G8" i="189"/>
  <c r="M10" i="188"/>
  <c r="L10" i="188"/>
  <c r="K10" i="188"/>
  <c r="J10" i="188"/>
  <c r="I10" i="188"/>
  <c r="H10" i="188"/>
  <c r="G10" i="188"/>
  <c r="F10" i="188"/>
  <c r="M9" i="188"/>
  <c r="K9" i="188"/>
  <c r="I9" i="188"/>
  <c r="G9" i="188"/>
  <c r="M8" i="188"/>
  <c r="K8" i="188"/>
  <c r="I8" i="188"/>
  <c r="G8" i="188"/>
  <c r="M7" i="188"/>
  <c r="K7" i="188"/>
  <c r="I7" i="188"/>
  <c r="G7" i="188"/>
  <c r="M87" i="187"/>
  <c r="K87" i="187"/>
  <c r="I87" i="187"/>
  <c r="G87" i="187"/>
  <c r="F87" i="187"/>
  <c r="M86" i="187"/>
  <c r="K86" i="187"/>
  <c r="J86" i="187"/>
  <c r="I86" i="187"/>
  <c r="G86" i="187"/>
  <c r="M85" i="187"/>
  <c r="K85" i="187"/>
  <c r="J85" i="187"/>
  <c r="I85" i="187"/>
  <c r="G85" i="187"/>
  <c r="M84" i="187"/>
  <c r="K84" i="187"/>
  <c r="J84" i="187"/>
  <c r="I84" i="187"/>
  <c r="G84" i="187"/>
  <c r="M83" i="187"/>
  <c r="K83" i="187"/>
  <c r="J83" i="187"/>
  <c r="I83" i="187"/>
  <c r="G83" i="187"/>
  <c r="M82" i="187"/>
  <c r="K82" i="187"/>
  <c r="J82" i="187"/>
  <c r="I82" i="187"/>
  <c r="G82" i="187"/>
  <c r="M81" i="187"/>
  <c r="K81" i="187"/>
  <c r="J81" i="187"/>
  <c r="I81" i="187"/>
  <c r="G81" i="187"/>
  <c r="M80" i="187"/>
  <c r="K80" i="187"/>
  <c r="J80" i="187"/>
  <c r="I80" i="187"/>
  <c r="G80" i="187"/>
  <c r="M79" i="187"/>
  <c r="K79" i="187"/>
  <c r="J79" i="187"/>
  <c r="I79" i="187"/>
  <c r="G79" i="187"/>
  <c r="M78" i="187"/>
  <c r="K78" i="187"/>
  <c r="J78" i="187"/>
  <c r="I78" i="187"/>
  <c r="G78" i="187"/>
  <c r="M77" i="187"/>
  <c r="K77" i="187"/>
  <c r="J77" i="187"/>
  <c r="I77" i="187"/>
  <c r="G77" i="187"/>
  <c r="M76" i="187"/>
  <c r="K76" i="187"/>
  <c r="J76" i="187"/>
  <c r="I76" i="187"/>
  <c r="G76" i="187"/>
  <c r="M75" i="187"/>
  <c r="K75" i="187"/>
  <c r="J75" i="187"/>
  <c r="I75" i="187"/>
  <c r="G75" i="187"/>
  <c r="M74" i="187"/>
  <c r="K74" i="187"/>
  <c r="J74" i="187"/>
  <c r="I74" i="187"/>
  <c r="G74" i="187"/>
  <c r="M73" i="187"/>
  <c r="K73" i="187"/>
  <c r="J73" i="187"/>
  <c r="I73" i="187"/>
  <c r="G73" i="187"/>
  <c r="M72" i="187"/>
  <c r="K72" i="187"/>
  <c r="J72" i="187"/>
  <c r="I72" i="187"/>
  <c r="G72" i="187"/>
  <c r="M71" i="187"/>
  <c r="K71" i="187"/>
  <c r="J71" i="187"/>
  <c r="I71" i="187"/>
  <c r="G71" i="187"/>
  <c r="M70" i="187"/>
  <c r="K70" i="187"/>
  <c r="J70" i="187"/>
  <c r="I70" i="187"/>
  <c r="G70" i="187"/>
  <c r="M69" i="187"/>
  <c r="K69" i="187"/>
  <c r="J69" i="187"/>
  <c r="I69" i="187"/>
  <c r="G69" i="187"/>
  <c r="M68" i="187"/>
  <c r="K68" i="187"/>
  <c r="J68" i="187"/>
  <c r="I68" i="187"/>
  <c r="G68" i="187"/>
  <c r="M67" i="187"/>
  <c r="K67" i="187"/>
  <c r="J67" i="187"/>
  <c r="I67" i="187"/>
  <c r="G67" i="187"/>
  <c r="M66" i="187"/>
  <c r="K66" i="187"/>
  <c r="I66" i="187"/>
  <c r="G66" i="187"/>
  <c r="M65" i="187"/>
  <c r="K65" i="187"/>
  <c r="I65" i="187"/>
  <c r="G65" i="187"/>
  <c r="M64" i="187"/>
  <c r="K64" i="187"/>
  <c r="I64" i="187"/>
  <c r="G64" i="187"/>
  <c r="M63" i="187"/>
  <c r="K63" i="187"/>
  <c r="I63" i="187"/>
  <c r="G63" i="187"/>
  <c r="M62" i="187"/>
  <c r="K62" i="187"/>
  <c r="I62" i="187"/>
  <c r="G62" i="187"/>
  <c r="M61" i="187"/>
  <c r="K61" i="187"/>
  <c r="J61" i="187"/>
  <c r="I61" i="187"/>
  <c r="G61" i="187"/>
  <c r="M60" i="187"/>
  <c r="K60" i="187"/>
  <c r="J60" i="187"/>
  <c r="I60" i="187"/>
  <c r="G60" i="187"/>
  <c r="M59" i="187"/>
  <c r="K59" i="187"/>
  <c r="J59" i="187"/>
  <c r="I59" i="187"/>
  <c r="G59" i="187"/>
  <c r="M58" i="187"/>
  <c r="K58" i="187"/>
  <c r="J58" i="187"/>
  <c r="I58" i="187"/>
  <c r="G58" i="187"/>
  <c r="M57" i="187"/>
  <c r="K57" i="187"/>
  <c r="J57" i="187"/>
  <c r="I57" i="187"/>
  <c r="G57" i="187"/>
  <c r="M56" i="187"/>
  <c r="K56" i="187"/>
  <c r="J56" i="187"/>
  <c r="I56" i="187"/>
  <c r="G56" i="187"/>
  <c r="M55" i="187"/>
  <c r="K55" i="187"/>
  <c r="J55" i="187"/>
  <c r="I55" i="187"/>
  <c r="G55" i="187"/>
  <c r="M54" i="187"/>
  <c r="K54" i="187"/>
  <c r="J54" i="187"/>
  <c r="I54" i="187"/>
  <c r="G54" i="187"/>
  <c r="M53" i="187"/>
  <c r="K53" i="187"/>
  <c r="J53" i="187"/>
  <c r="I53" i="187"/>
  <c r="G53" i="187"/>
  <c r="M52" i="187"/>
  <c r="K52" i="187"/>
  <c r="J52" i="187"/>
  <c r="I52" i="187"/>
  <c r="G52" i="187"/>
  <c r="M51" i="187"/>
  <c r="K51" i="187"/>
  <c r="J51" i="187"/>
  <c r="I51" i="187"/>
  <c r="G51" i="187"/>
  <c r="M50" i="187"/>
  <c r="K50" i="187"/>
  <c r="J50" i="187"/>
  <c r="I50" i="187"/>
  <c r="G50" i="187"/>
  <c r="M49" i="187"/>
  <c r="K49" i="187"/>
  <c r="J49" i="187"/>
  <c r="I49" i="187"/>
  <c r="G49" i="187"/>
  <c r="M48" i="187"/>
  <c r="K48" i="187"/>
  <c r="J48" i="187"/>
  <c r="I48" i="187"/>
  <c r="G48" i="187"/>
  <c r="M47" i="187"/>
  <c r="K47" i="187"/>
  <c r="J47" i="187"/>
  <c r="I47" i="187"/>
  <c r="G47" i="187"/>
  <c r="M46" i="187"/>
  <c r="K46" i="187"/>
  <c r="I46" i="187"/>
  <c r="G46" i="187"/>
  <c r="M45" i="187"/>
  <c r="K45" i="187"/>
  <c r="J45" i="187"/>
  <c r="I45" i="187"/>
  <c r="G45" i="187"/>
  <c r="M44" i="187"/>
  <c r="K44" i="187"/>
  <c r="J44" i="187"/>
  <c r="I44" i="187"/>
  <c r="G44" i="187"/>
  <c r="M43" i="187"/>
  <c r="K43" i="187"/>
  <c r="J43" i="187"/>
  <c r="I43" i="187"/>
  <c r="G43" i="187"/>
  <c r="M42" i="187"/>
  <c r="K42" i="187"/>
  <c r="J42" i="187"/>
  <c r="I42" i="187"/>
  <c r="G42" i="187"/>
  <c r="M41" i="187"/>
  <c r="K41" i="187"/>
  <c r="J41" i="187"/>
  <c r="I41" i="187"/>
  <c r="G41" i="187"/>
  <c r="M40" i="187"/>
  <c r="K40" i="187"/>
  <c r="J40" i="187"/>
  <c r="I40" i="187"/>
  <c r="G40" i="187"/>
  <c r="M39" i="187"/>
  <c r="K39" i="187"/>
  <c r="J39" i="187"/>
  <c r="I39" i="187"/>
  <c r="G39" i="187"/>
  <c r="M38" i="187"/>
  <c r="K38" i="187"/>
  <c r="J38" i="187"/>
  <c r="I38" i="187"/>
  <c r="G38" i="187"/>
  <c r="M37" i="187"/>
  <c r="K37" i="187"/>
  <c r="J37" i="187"/>
  <c r="I37" i="187"/>
  <c r="G37" i="187"/>
  <c r="M36" i="187"/>
  <c r="K36" i="187"/>
  <c r="J36" i="187"/>
  <c r="I36" i="187"/>
  <c r="G36" i="187"/>
  <c r="M35" i="187"/>
  <c r="K35" i="187"/>
  <c r="J35" i="187"/>
  <c r="I35" i="187"/>
  <c r="G35" i="187"/>
  <c r="M34" i="187"/>
  <c r="K34" i="187"/>
  <c r="J34" i="187"/>
  <c r="I34" i="187"/>
  <c r="G34" i="187"/>
  <c r="M33" i="187"/>
  <c r="K33" i="187"/>
  <c r="J33" i="187"/>
  <c r="I33" i="187"/>
  <c r="G33" i="187"/>
  <c r="M32" i="187"/>
  <c r="K32" i="187"/>
  <c r="J32" i="187"/>
  <c r="I32" i="187"/>
  <c r="G32" i="187"/>
  <c r="M31" i="187"/>
  <c r="K31" i="187"/>
  <c r="J31" i="187"/>
  <c r="I31" i="187"/>
  <c r="G31" i="187"/>
  <c r="M30" i="187"/>
  <c r="K30" i="187"/>
  <c r="J30" i="187"/>
  <c r="I30" i="187"/>
  <c r="G30" i="187"/>
  <c r="M29" i="187"/>
  <c r="K29" i="187"/>
  <c r="J29" i="187"/>
  <c r="I29" i="187"/>
  <c r="G29" i="187"/>
  <c r="M28" i="187"/>
  <c r="K28" i="187"/>
  <c r="J28" i="187"/>
  <c r="I28" i="187"/>
  <c r="G28" i="187"/>
  <c r="M27" i="187"/>
  <c r="K27" i="187"/>
  <c r="J27" i="187"/>
  <c r="I27" i="187"/>
  <c r="G27" i="187"/>
  <c r="M26" i="187"/>
  <c r="K26" i="187"/>
  <c r="J26" i="187"/>
  <c r="I26" i="187"/>
  <c r="G26" i="187"/>
  <c r="M25" i="187"/>
  <c r="K25" i="187"/>
  <c r="J25" i="187"/>
  <c r="I25" i="187"/>
  <c r="G25" i="187"/>
  <c r="M24" i="187"/>
  <c r="K24" i="187"/>
  <c r="J24" i="187"/>
  <c r="I24" i="187"/>
  <c r="G24" i="187"/>
  <c r="M23" i="187"/>
  <c r="K23" i="187"/>
  <c r="J23" i="187"/>
  <c r="I23" i="187"/>
  <c r="G23" i="187"/>
  <c r="M22" i="187"/>
  <c r="K22" i="187"/>
  <c r="J22" i="187"/>
  <c r="I22" i="187"/>
  <c r="G22" i="187"/>
  <c r="M21" i="187"/>
  <c r="K21" i="187"/>
  <c r="J21" i="187"/>
  <c r="I21" i="187"/>
  <c r="G21" i="187"/>
  <c r="M20" i="187"/>
  <c r="K20" i="187"/>
  <c r="J20" i="187"/>
  <c r="I20" i="187"/>
  <c r="G20" i="187"/>
  <c r="M19" i="187"/>
  <c r="K19" i="187"/>
  <c r="J19" i="187"/>
  <c r="I19" i="187"/>
  <c r="G19" i="187"/>
  <c r="M18" i="187"/>
  <c r="K18" i="187"/>
  <c r="J18" i="187"/>
  <c r="I18" i="187"/>
  <c r="G18" i="187"/>
  <c r="M17" i="187"/>
  <c r="K17" i="187"/>
  <c r="J17" i="187"/>
  <c r="I17" i="187"/>
  <c r="G17" i="187"/>
  <c r="M16" i="187"/>
  <c r="K16" i="187"/>
  <c r="J16" i="187"/>
  <c r="I16" i="187"/>
  <c r="G16" i="187"/>
  <c r="M15" i="187"/>
  <c r="K15" i="187"/>
  <c r="J15" i="187"/>
  <c r="I15" i="187"/>
  <c r="G15" i="187"/>
  <c r="M14" i="187"/>
  <c r="K14" i="187"/>
  <c r="J14" i="187"/>
  <c r="I14" i="187"/>
  <c r="G14" i="187"/>
  <c r="M13" i="187"/>
  <c r="K13" i="187"/>
  <c r="J13" i="187"/>
  <c r="I13" i="187"/>
  <c r="G13" i="187"/>
  <c r="M12" i="187"/>
  <c r="K12" i="187"/>
  <c r="J12" i="187"/>
  <c r="I12" i="187"/>
  <c r="G12" i="187"/>
  <c r="M11" i="187"/>
  <c r="K11" i="187"/>
  <c r="J11" i="187"/>
  <c r="I11" i="187"/>
  <c r="G11" i="187"/>
  <c r="M10" i="187"/>
  <c r="K10" i="187"/>
  <c r="J10" i="187"/>
  <c r="I10" i="187"/>
  <c r="G10" i="187"/>
  <c r="M9" i="187"/>
  <c r="K9" i="187"/>
  <c r="J9" i="187"/>
  <c r="I9" i="187"/>
  <c r="G9" i="187"/>
  <c r="M8" i="187"/>
  <c r="K8" i="187"/>
  <c r="J8" i="187"/>
  <c r="I8" i="187"/>
  <c r="G8" i="187"/>
  <c r="M10" i="186"/>
  <c r="L10" i="186"/>
  <c r="K10" i="186"/>
  <c r="J10" i="186"/>
  <c r="I10" i="186"/>
  <c r="H10" i="186"/>
  <c r="G10" i="186"/>
  <c r="F10" i="186"/>
  <c r="M9" i="186"/>
  <c r="K9" i="186"/>
  <c r="I9" i="186"/>
  <c r="G9" i="186"/>
  <c r="M8" i="186"/>
  <c r="K8" i="186"/>
  <c r="I8" i="186"/>
  <c r="G8" i="186"/>
  <c r="M7" i="186"/>
  <c r="K7" i="186"/>
  <c r="I7" i="186"/>
  <c r="G7" i="186"/>
  <c r="M87" i="185"/>
  <c r="K87" i="185"/>
  <c r="I87" i="185"/>
  <c r="G87" i="185"/>
  <c r="F87" i="185"/>
  <c r="M86" i="185"/>
  <c r="K86" i="185"/>
  <c r="J86" i="185"/>
  <c r="I86" i="185"/>
  <c r="G86" i="185"/>
  <c r="M85" i="185"/>
  <c r="K85" i="185"/>
  <c r="J85" i="185"/>
  <c r="I85" i="185"/>
  <c r="G85" i="185"/>
  <c r="M84" i="185"/>
  <c r="K84" i="185"/>
  <c r="J84" i="185"/>
  <c r="I84" i="185"/>
  <c r="G84" i="185"/>
  <c r="M83" i="185"/>
  <c r="K83" i="185"/>
  <c r="J83" i="185"/>
  <c r="I83" i="185"/>
  <c r="G83" i="185"/>
  <c r="M82" i="185"/>
  <c r="K82" i="185"/>
  <c r="J82" i="185"/>
  <c r="I82" i="185"/>
  <c r="G82" i="185"/>
  <c r="M81" i="185"/>
  <c r="K81" i="185"/>
  <c r="J81" i="185"/>
  <c r="I81" i="185"/>
  <c r="G81" i="185"/>
  <c r="M80" i="185"/>
  <c r="K80" i="185"/>
  <c r="J80" i="185"/>
  <c r="I80" i="185"/>
  <c r="G80" i="185"/>
  <c r="M79" i="185"/>
  <c r="K79" i="185"/>
  <c r="J79" i="185"/>
  <c r="I79" i="185"/>
  <c r="G79" i="185"/>
  <c r="M78" i="185"/>
  <c r="K78" i="185"/>
  <c r="J78" i="185"/>
  <c r="I78" i="185"/>
  <c r="G78" i="185"/>
  <c r="M77" i="185"/>
  <c r="K77" i="185"/>
  <c r="J77" i="185"/>
  <c r="I77" i="185"/>
  <c r="G77" i="185"/>
  <c r="M76" i="185"/>
  <c r="K76" i="185"/>
  <c r="J76" i="185"/>
  <c r="I76" i="185"/>
  <c r="G76" i="185"/>
  <c r="M75" i="185"/>
  <c r="K75" i="185"/>
  <c r="J75" i="185"/>
  <c r="I75" i="185"/>
  <c r="G75" i="185"/>
  <c r="M74" i="185"/>
  <c r="K74" i="185"/>
  <c r="J74" i="185"/>
  <c r="I74" i="185"/>
  <c r="G74" i="185"/>
  <c r="M73" i="185"/>
  <c r="K73" i="185"/>
  <c r="J73" i="185"/>
  <c r="I73" i="185"/>
  <c r="G73" i="185"/>
  <c r="M72" i="185"/>
  <c r="K72" i="185"/>
  <c r="J72" i="185"/>
  <c r="I72" i="185"/>
  <c r="G72" i="185"/>
  <c r="M71" i="185"/>
  <c r="K71" i="185"/>
  <c r="J71" i="185"/>
  <c r="I71" i="185"/>
  <c r="G71" i="185"/>
  <c r="M70" i="185"/>
  <c r="K70" i="185"/>
  <c r="J70" i="185"/>
  <c r="I70" i="185"/>
  <c r="G70" i="185"/>
  <c r="M69" i="185"/>
  <c r="K69" i="185"/>
  <c r="J69" i="185"/>
  <c r="I69" i="185"/>
  <c r="G69" i="185"/>
  <c r="M68" i="185"/>
  <c r="K68" i="185"/>
  <c r="J68" i="185"/>
  <c r="I68" i="185"/>
  <c r="G68" i="185"/>
  <c r="M67" i="185"/>
  <c r="K67" i="185"/>
  <c r="J67" i="185"/>
  <c r="I67" i="185"/>
  <c r="G67" i="185"/>
  <c r="M66" i="185"/>
  <c r="K66" i="185"/>
  <c r="I66" i="185"/>
  <c r="G66" i="185"/>
  <c r="M65" i="185"/>
  <c r="K65" i="185"/>
  <c r="I65" i="185"/>
  <c r="G65" i="185"/>
  <c r="M64" i="185"/>
  <c r="K64" i="185"/>
  <c r="I64" i="185"/>
  <c r="G64" i="185"/>
  <c r="M63" i="185"/>
  <c r="K63" i="185"/>
  <c r="I63" i="185"/>
  <c r="G63" i="185"/>
  <c r="M62" i="185"/>
  <c r="K62" i="185"/>
  <c r="I62" i="185"/>
  <c r="G62" i="185"/>
  <c r="M61" i="185"/>
  <c r="K61" i="185"/>
  <c r="J61" i="185"/>
  <c r="I61" i="185"/>
  <c r="G61" i="185"/>
  <c r="M60" i="185"/>
  <c r="K60" i="185"/>
  <c r="J60" i="185"/>
  <c r="I60" i="185"/>
  <c r="G60" i="185"/>
  <c r="M59" i="185"/>
  <c r="K59" i="185"/>
  <c r="J59" i="185"/>
  <c r="I59" i="185"/>
  <c r="G59" i="185"/>
  <c r="M58" i="185"/>
  <c r="K58" i="185"/>
  <c r="J58" i="185"/>
  <c r="I58" i="185"/>
  <c r="G58" i="185"/>
  <c r="M57" i="185"/>
  <c r="K57" i="185"/>
  <c r="J57" i="185"/>
  <c r="I57" i="185"/>
  <c r="G57" i="185"/>
  <c r="M56" i="185"/>
  <c r="K56" i="185"/>
  <c r="J56" i="185"/>
  <c r="I56" i="185"/>
  <c r="G56" i="185"/>
  <c r="M55" i="185"/>
  <c r="K55" i="185"/>
  <c r="J55" i="185"/>
  <c r="I55" i="185"/>
  <c r="G55" i="185"/>
  <c r="M54" i="185"/>
  <c r="K54" i="185"/>
  <c r="J54" i="185"/>
  <c r="I54" i="185"/>
  <c r="G54" i="185"/>
  <c r="M53" i="185"/>
  <c r="K53" i="185"/>
  <c r="J53" i="185"/>
  <c r="I53" i="185"/>
  <c r="G53" i="185"/>
  <c r="M52" i="185"/>
  <c r="K52" i="185"/>
  <c r="J52" i="185"/>
  <c r="I52" i="185"/>
  <c r="G52" i="185"/>
  <c r="M51" i="185"/>
  <c r="K51" i="185"/>
  <c r="J51" i="185"/>
  <c r="I51" i="185"/>
  <c r="G51" i="185"/>
  <c r="M50" i="185"/>
  <c r="K50" i="185"/>
  <c r="J50" i="185"/>
  <c r="I50" i="185"/>
  <c r="G50" i="185"/>
  <c r="M49" i="185"/>
  <c r="K49" i="185"/>
  <c r="J49" i="185"/>
  <c r="I49" i="185"/>
  <c r="G49" i="185"/>
  <c r="M48" i="185"/>
  <c r="K48" i="185"/>
  <c r="J48" i="185"/>
  <c r="I48" i="185"/>
  <c r="G48" i="185"/>
  <c r="M47" i="185"/>
  <c r="K47" i="185"/>
  <c r="J47" i="185"/>
  <c r="I47" i="185"/>
  <c r="G47" i="185"/>
  <c r="M46" i="185"/>
  <c r="K46" i="185"/>
  <c r="I46" i="185"/>
  <c r="G46" i="185"/>
  <c r="M45" i="185"/>
  <c r="K45" i="185"/>
  <c r="J45" i="185"/>
  <c r="I45" i="185"/>
  <c r="G45" i="185"/>
  <c r="M44" i="185"/>
  <c r="K44" i="185"/>
  <c r="J44" i="185"/>
  <c r="I44" i="185"/>
  <c r="G44" i="185"/>
  <c r="M43" i="185"/>
  <c r="K43" i="185"/>
  <c r="J43" i="185"/>
  <c r="I43" i="185"/>
  <c r="G43" i="185"/>
  <c r="M42" i="185"/>
  <c r="K42" i="185"/>
  <c r="J42" i="185"/>
  <c r="I42" i="185"/>
  <c r="G42" i="185"/>
  <c r="M41" i="185"/>
  <c r="K41" i="185"/>
  <c r="J41" i="185"/>
  <c r="I41" i="185"/>
  <c r="G41" i="185"/>
  <c r="M40" i="185"/>
  <c r="K40" i="185"/>
  <c r="J40" i="185"/>
  <c r="I40" i="185"/>
  <c r="G40" i="185"/>
  <c r="M39" i="185"/>
  <c r="K39" i="185"/>
  <c r="J39" i="185"/>
  <c r="I39" i="185"/>
  <c r="G39" i="185"/>
  <c r="M38" i="185"/>
  <c r="K38" i="185"/>
  <c r="J38" i="185"/>
  <c r="I38" i="185"/>
  <c r="G38" i="185"/>
  <c r="M37" i="185"/>
  <c r="K37" i="185"/>
  <c r="J37" i="185"/>
  <c r="I37" i="185"/>
  <c r="G37" i="185"/>
  <c r="M36" i="185"/>
  <c r="K36" i="185"/>
  <c r="J36" i="185"/>
  <c r="I36" i="185"/>
  <c r="G36" i="185"/>
  <c r="M35" i="185"/>
  <c r="K35" i="185"/>
  <c r="J35" i="185"/>
  <c r="I35" i="185"/>
  <c r="G35" i="185"/>
  <c r="M34" i="185"/>
  <c r="K34" i="185"/>
  <c r="J34" i="185"/>
  <c r="I34" i="185"/>
  <c r="G34" i="185"/>
  <c r="M33" i="185"/>
  <c r="K33" i="185"/>
  <c r="J33" i="185"/>
  <c r="I33" i="185"/>
  <c r="G33" i="185"/>
  <c r="M32" i="185"/>
  <c r="K32" i="185"/>
  <c r="J32" i="185"/>
  <c r="I32" i="185"/>
  <c r="G32" i="185"/>
  <c r="M31" i="185"/>
  <c r="K31" i="185"/>
  <c r="J31" i="185"/>
  <c r="I31" i="185"/>
  <c r="G31" i="185"/>
  <c r="M30" i="185"/>
  <c r="K30" i="185"/>
  <c r="J30" i="185"/>
  <c r="I30" i="185"/>
  <c r="G30" i="185"/>
  <c r="M29" i="185"/>
  <c r="K29" i="185"/>
  <c r="J29" i="185"/>
  <c r="I29" i="185"/>
  <c r="G29" i="185"/>
  <c r="M28" i="185"/>
  <c r="K28" i="185"/>
  <c r="J28" i="185"/>
  <c r="I28" i="185"/>
  <c r="G28" i="185"/>
  <c r="M27" i="185"/>
  <c r="K27" i="185"/>
  <c r="J27" i="185"/>
  <c r="I27" i="185"/>
  <c r="G27" i="185"/>
  <c r="M26" i="185"/>
  <c r="K26" i="185"/>
  <c r="J26" i="185"/>
  <c r="I26" i="185"/>
  <c r="G26" i="185"/>
  <c r="M25" i="185"/>
  <c r="K25" i="185"/>
  <c r="J25" i="185"/>
  <c r="I25" i="185"/>
  <c r="G25" i="185"/>
  <c r="M24" i="185"/>
  <c r="K24" i="185"/>
  <c r="J24" i="185"/>
  <c r="I24" i="185"/>
  <c r="G24" i="185"/>
  <c r="M23" i="185"/>
  <c r="K23" i="185"/>
  <c r="J23" i="185"/>
  <c r="I23" i="185"/>
  <c r="G23" i="185"/>
  <c r="M22" i="185"/>
  <c r="K22" i="185"/>
  <c r="J22" i="185"/>
  <c r="I22" i="185"/>
  <c r="G22" i="185"/>
  <c r="M21" i="185"/>
  <c r="K21" i="185"/>
  <c r="J21" i="185"/>
  <c r="I21" i="185"/>
  <c r="G21" i="185"/>
  <c r="M20" i="185"/>
  <c r="K20" i="185"/>
  <c r="J20" i="185"/>
  <c r="I20" i="185"/>
  <c r="G20" i="185"/>
  <c r="M19" i="185"/>
  <c r="K19" i="185"/>
  <c r="J19" i="185"/>
  <c r="I19" i="185"/>
  <c r="G19" i="185"/>
  <c r="M18" i="185"/>
  <c r="K18" i="185"/>
  <c r="J18" i="185"/>
  <c r="I18" i="185"/>
  <c r="G18" i="185"/>
  <c r="M17" i="185"/>
  <c r="K17" i="185"/>
  <c r="J17" i="185"/>
  <c r="I17" i="185"/>
  <c r="G17" i="185"/>
  <c r="M16" i="185"/>
  <c r="K16" i="185"/>
  <c r="J16" i="185"/>
  <c r="I16" i="185"/>
  <c r="G16" i="185"/>
  <c r="M15" i="185"/>
  <c r="K15" i="185"/>
  <c r="J15" i="185"/>
  <c r="I15" i="185"/>
  <c r="G15" i="185"/>
  <c r="M14" i="185"/>
  <c r="K14" i="185"/>
  <c r="J14" i="185"/>
  <c r="I14" i="185"/>
  <c r="G14" i="185"/>
  <c r="M13" i="185"/>
  <c r="K13" i="185"/>
  <c r="J13" i="185"/>
  <c r="I13" i="185"/>
  <c r="G13" i="185"/>
  <c r="M12" i="185"/>
  <c r="K12" i="185"/>
  <c r="J12" i="185"/>
  <c r="I12" i="185"/>
  <c r="G12" i="185"/>
  <c r="M11" i="185"/>
  <c r="K11" i="185"/>
  <c r="J11" i="185"/>
  <c r="I11" i="185"/>
  <c r="G11" i="185"/>
  <c r="M10" i="185"/>
  <c r="K10" i="185"/>
  <c r="J10" i="185"/>
  <c r="I10" i="185"/>
  <c r="G10" i="185"/>
  <c r="M9" i="185"/>
  <c r="K9" i="185"/>
  <c r="J9" i="185"/>
  <c r="I9" i="185"/>
  <c r="G9" i="185"/>
  <c r="M8" i="185"/>
  <c r="K8" i="185"/>
  <c r="J8" i="185"/>
  <c r="I8" i="185"/>
  <c r="G8" i="185"/>
  <c r="M10" i="184"/>
  <c r="L10" i="184"/>
  <c r="K10" i="184"/>
  <c r="J10" i="184"/>
  <c r="I10" i="184"/>
  <c r="H10" i="184"/>
  <c r="G10" i="184"/>
  <c r="F10" i="184"/>
  <c r="M9" i="184"/>
  <c r="K9" i="184"/>
  <c r="I9" i="184"/>
  <c r="G9" i="184"/>
  <c r="M8" i="184"/>
  <c r="K8" i="184"/>
  <c r="I8" i="184"/>
  <c r="G8" i="184"/>
  <c r="M7" i="184"/>
  <c r="K7" i="184"/>
  <c r="I7" i="184"/>
  <c r="G7" i="184"/>
  <c r="M87" i="183"/>
  <c r="K87" i="183"/>
  <c r="I87" i="183"/>
  <c r="G87" i="183"/>
  <c r="F87" i="183"/>
  <c r="M86" i="183"/>
  <c r="K86" i="183"/>
  <c r="J86" i="183"/>
  <c r="I86" i="183"/>
  <c r="G86" i="183"/>
  <c r="M85" i="183"/>
  <c r="K85" i="183"/>
  <c r="J85" i="183"/>
  <c r="I85" i="183"/>
  <c r="G85" i="183"/>
  <c r="M84" i="183"/>
  <c r="K84" i="183"/>
  <c r="J84" i="183"/>
  <c r="I84" i="183"/>
  <c r="G84" i="183"/>
  <c r="M83" i="183"/>
  <c r="K83" i="183"/>
  <c r="J83" i="183"/>
  <c r="I83" i="183"/>
  <c r="G83" i="183"/>
  <c r="M82" i="183"/>
  <c r="K82" i="183"/>
  <c r="J82" i="183"/>
  <c r="I82" i="183"/>
  <c r="G82" i="183"/>
  <c r="M81" i="183"/>
  <c r="K81" i="183"/>
  <c r="J81" i="183"/>
  <c r="I81" i="183"/>
  <c r="G81" i="183"/>
  <c r="M80" i="183"/>
  <c r="K80" i="183"/>
  <c r="J80" i="183"/>
  <c r="I80" i="183"/>
  <c r="G80" i="183"/>
  <c r="M79" i="183"/>
  <c r="K79" i="183"/>
  <c r="J79" i="183"/>
  <c r="I79" i="183"/>
  <c r="G79" i="183"/>
  <c r="M78" i="183"/>
  <c r="K78" i="183"/>
  <c r="J78" i="183"/>
  <c r="I78" i="183"/>
  <c r="G78" i="183"/>
  <c r="M77" i="183"/>
  <c r="K77" i="183"/>
  <c r="J77" i="183"/>
  <c r="I77" i="183"/>
  <c r="G77" i="183"/>
  <c r="M76" i="183"/>
  <c r="K76" i="183"/>
  <c r="J76" i="183"/>
  <c r="I76" i="183"/>
  <c r="G76" i="183"/>
  <c r="M75" i="183"/>
  <c r="K75" i="183"/>
  <c r="J75" i="183"/>
  <c r="I75" i="183"/>
  <c r="G75" i="183"/>
  <c r="M74" i="183"/>
  <c r="K74" i="183"/>
  <c r="J74" i="183"/>
  <c r="I74" i="183"/>
  <c r="G74" i="183"/>
  <c r="M73" i="183"/>
  <c r="K73" i="183"/>
  <c r="J73" i="183"/>
  <c r="I73" i="183"/>
  <c r="G73" i="183"/>
  <c r="M72" i="183"/>
  <c r="K72" i="183"/>
  <c r="J72" i="183"/>
  <c r="I72" i="183"/>
  <c r="G72" i="183"/>
  <c r="M71" i="183"/>
  <c r="K71" i="183"/>
  <c r="J71" i="183"/>
  <c r="I71" i="183"/>
  <c r="G71" i="183"/>
  <c r="M70" i="183"/>
  <c r="K70" i="183"/>
  <c r="J70" i="183"/>
  <c r="I70" i="183"/>
  <c r="G70" i="183"/>
  <c r="M69" i="183"/>
  <c r="K69" i="183"/>
  <c r="J69" i="183"/>
  <c r="I69" i="183"/>
  <c r="G69" i="183"/>
  <c r="M68" i="183"/>
  <c r="K68" i="183"/>
  <c r="J68" i="183"/>
  <c r="I68" i="183"/>
  <c r="G68" i="183"/>
  <c r="M67" i="183"/>
  <c r="K67" i="183"/>
  <c r="J67" i="183"/>
  <c r="I67" i="183"/>
  <c r="G67" i="183"/>
  <c r="M66" i="183"/>
  <c r="K66" i="183"/>
  <c r="I66" i="183"/>
  <c r="G66" i="183"/>
  <c r="M65" i="183"/>
  <c r="K65" i="183"/>
  <c r="I65" i="183"/>
  <c r="G65" i="183"/>
  <c r="M64" i="183"/>
  <c r="K64" i="183"/>
  <c r="I64" i="183"/>
  <c r="G64" i="183"/>
  <c r="M63" i="183"/>
  <c r="K63" i="183"/>
  <c r="I63" i="183"/>
  <c r="G63" i="183"/>
  <c r="M62" i="183"/>
  <c r="K62" i="183"/>
  <c r="I62" i="183"/>
  <c r="G62" i="183"/>
  <c r="M61" i="183"/>
  <c r="K61" i="183"/>
  <c r="J61" i="183"/>
  <c r="I61" i="183"/>
  <c r="G61" i="183"/>
  <c r="M60" i="183"/>
  <c r="K60" i="183"/>
  <c r="J60" i="183"/>
  <c r="I60" i="183"/>
  <c r="G60" i="183"/>
  <c r="M59" i="183"/>
  <c r="K59" i="183"/>
  <c r="J59" i="183"/>
  <c r="I59" i="183"/>
  <c r="G59" i="183"/>
  <c r="M58" i="183"/>
  <c r="K58" i="183"/>
  <c r="J58" i="183"/>
  <c r="I58" i="183"/>
  <c r="G58" i="183"/>
  <c r="M57" i="183"/>
  <c r="K57" i="183"/>
  <c r="J57" i="183"/>
  <c r="I57" i="183"/>
  <c r="G57" i="183"/>
  <c r="M56" i="183"/>
  <c r="K56" i="183"/>
  <c r="J56" i="183"/>
  <c r="I56" i="183"/>
  <c r="G56" i="183"/>
  <c r="M55" i="183"/>
  <c r="K55" i="183"/>
  <c r="J55" i="183"/>
  <c r="I55" i="183"/>
  <c r="G55" i="183"/>
  <c r="M54" i="183"/>
  <c r="K54" i="183"/>
  <c r="J54" i="183"/>
  <c r="I54" i="183"/>
  <c r="G54" i="183"/>
  <c r="M53" i="183"/>
  <c r="K53" i="183"/>
  <c r="J53" i="183"/>
  <c r="I53" i="183"/>
  <c r="G53" i="183"/>
  <c r="M52" i="183"/>
  <c r="K52" i="183"/>
  <c r="J52" i="183"/>
  <c r="I52" i="183"/>
  <c r="G52" i="183"/>
  <c r="M51" i="183"/>
  <c r="K51" i="183"/>
  <c r="J51" i="183"/>
  <c r="I51" i="183"/>
  <c r="G51" i="183"/>
  <c r="M50" i="183"/>
  <c r="K50" i="183"/>
  <c r="J50" i="183"/>
  <c r="I50" i="183"/>
  <c r="G50" i="183"/>
  <c r="M49" i="183"/>
  <c r="K49" i="183"/>
  <c r="J49" i="183"/>
  <c r="I49" i="183"/>
  <c r="G49" i="183"/>
  <c r="M48" i="183"/>
  <c r="K48" i="183"/>
  <c r="J48" i="183"/>
  <c r="I48" i="183"/>
  <c r="G48" i="183"/>
  <c r="M47" i="183"/>
  <c r="K47" i="183"/>
  <c r="J47" i="183"/>
  <c r="I47" i="183"/>
  <c r="G47" i="183"/>
  <c r="M46" i="183"/>
  <c r="K46" i="183"/>
  <c r="I46" i="183"/>
  <c r="G46" i="183"/>
  <c r="M45" i="183"/>
  <c r="K45" i="183"/>
  <c r="J45" i="183"/>
  <c r="I45" i="183"/>
  <c r="G45" i="183"/>
  <c r="M44" i="183"/>
  <c r="K44" i="183"/>
  <c r="J44" i="183"/>
  <c r="I44" i="183"/>
  <c r="G44" i="183"/>
  <c r="M43" i="183"/>
  <c r="K43" i="183"/>
  <c r="J43" i="183"/>
  <c r="I43" i="183"/>
  <c r="G43" i="183"/>
  <c r="M42" i="183"/>
  <c r="K42" i="183"/>
  <c r="J42" i="183"/>
  <c r="I42" i="183"/>
  <c r="G42" i="183"/>
  <c r="M41" i="183"/>
  <c r="K41" i="183"/>
  <c r="J41" i="183"/>
  <c r="I41" i="183"/>
  <c r="G41" i="183"/>
  <c r="M40" i="183"/>
  <c r="K40" i="183"/>
  <c r="J40" i="183"/>
  <c r="I40" i="183"/>
  <c r="G40" i="183"/>
  <c r="M39" i="183"/>
  <c r="K39" i="183"/>
  <c r="J39" i="183"/>
  <c r="I39" i="183"/>
  <c r="G39" i="183"/>
  <c r="M38" i="183"/>
  <c r="K38" i="183"/>
  <c r="J38" i="183"/>
  <c r="I38" i="183"/>
  <c r="G38" i="183"/>
  <c r="M37" i="183"/>
  <c r="K37" i="183"/>
  <c r="J37" i="183"/>
  <c r="I37" i="183"/>
  <c r="G37" i="183"/>
  <c r="M36" i="183"/>
  <c r="K36" i="183"/>
  <c r="J36" i="183"/>
  <c r="I36" i="183"/>
  <c r="G36" i="183"/>
  <c r="M35" i="183"/>
  <c r="K35" i="183"/>
  <c r="J35" i="183"/>
  <c r="I35" i="183"/>
  <c r="G35" i="183"/>
  <c r="M34" i="183"/>
  <c r="K34" i="183"/>
  <c r="J34" i="183"/>
  <c r="I34" i="183"/>
  <c r="G34" i="183"/>
  <c r="M33" i="183"/>
  <c r="K33" i="183"/>
  <c r="J33" i="183"/>
  <c r="I33" i="183"/>
  <c r="G33" i="183"/>
  <c r="M32" i="183"/>
  <c r="K32" i="183"/>
  <c r="J32" i="183"/>
  <c r="I32" i="183"/>
  <c r="G32" i="183"/>
  <c r="M31" i="183"/>
  <c r="K31" i="183"/>
  <c r="J31" i="183"/>
  <c r="I31" i="183"/>
  <c r="G31" i="183"/>
  <c r="M30" i="183"/>
  <c r="K30" i="183"/>
  <c r="J30" i="183"/>
  <c r="I30" i="183"/>
  <c r="G30" i="183"/>
  <c r="M29" i="183"/>
  <c r="K29" i="183"/>
  <c r="J29" i="183"/>
  <c r="I29" i="183"/>
  <c r="G29" i="183"/>
  <c r="M28" i="183"/>
  <c r="K28" i="183"/>
  <c r="J28" i="183"/>
  <c r="I28" i="183"/>
  <c r="G28" i="183"/>
  <c r="M27" i="183"/>
  <c r="K27" i="183"/>
  <c r="J27" i="183"/>
  <c r="I27" i="183"/>
  <c r="G27" i="183"/>
  <c r="M26" i="183"/>
  <c r="K26" i="183"/>
  <c r="J26" i="183"/>
  <c r="I26" i="183"/>
  <c r="G26" i="183"/>
  <c r="M25" i="183"/>
  <c r="K25" i="183"/>
  <c r="J25" i="183"/>
  <c r="I25" i="183"/>
  <c r="G25" i="183"/>
  <c r="M24" i="183"/>
  <c r="K24" i="183"/>
  <c r="J24" i="183"/>
  <c r="I24" i="183"/>
  <c r="G24" i="183"/>
  <c r="M23" i="183"/>
  <c r="K23" i="183"/>
  <c r="J23" i="183"/>
  <c r="I23" i="183"/>
  <c r="G23" i="183"/>
  <c r="M22" i="183"/>
  <c r="K22" i="183"/>
  <c r="J22" i="183"/>
  <c r="I22" i="183"/>
  <c r="G22" i="183"/>
  <c r="M21" i="183"/>
  <c r="K21" i="183"/>
  <c r="J21" i="183"/>
  <c r="I21" i="183"/>
  <c r="G21" i="183"/>
  <c r="M20" i="183"/>
  <c r="K20" i="183"/>
  <c r="J20" i="183"/>
  <c r="I20" i="183"/>
  <c r="G20" i="183"/>
  <c r="M19" i="183"/>
  <c r="K19" i="183"/>
  <c r="J19" i="183"/>
  <c r="I19" i="183"/>
  <c r="G19" i="183"/>
  <c r="M18" i="183"/>
  <c r="K18" i="183"/>
  <c r="J18" i="183"/>
  <c r="I18" i="183"/>
  <c r="G18" i="183"/>
  <c r="M17" i="183"/>
  <c r="K17" i="183"/>
  <c r="J17" i="183"/>
  <c r="I17" i="183"/>
  <c r="G17" i="183"/>
  <c r="M16" i="183"/>
  <c r="K16" i="183"/>
  <c r="J16" i="183"/>
  <c r="I16" i="183"/>
  <c r="G16" i="183"/>
  <c r="M15" i="183"/>
  <c r="K15" i="183"/>
  <c r="J15" i="183"/>
  <c r="I15" i="183"/>
  <c r="G15" i="183"/>
  <c r="M14" i="183"/>
  <c r="K14" i="183"/>
  <c r="J14" i="183"/>
  <c r="I14" i="183"/>
  <c r="G14" i="183"/>
  <c r="M13" i="183"/>
  <c r="K13" i="183"/>
  <c r="J13" i="183"/>
  <c r="I13" i="183"/>
  <c r="G13" i="183"/>
  <c r="M12" i="183"/>
  <c r="K12" i="183"/>
  <c r="J12" i="183"/>
  <c r="I12" i="183"/>
  <c r="G12" i="183"/>
  <c r="M11" i="183"/>
  <c r="K11" i="183"/>
  <c r="J11" i="183"/>
  <c r="I11" i="183"/>
  <c r="G11" i="183"/>
  <c r="M10" i="183"/>
  <c r="K10" i="183"/>
  <c r="J10" i="183"/>
  <c r="I10" i="183"/>
  <c r="G10" i="183"/>
  <c r="M9" i="183"/>
  <c r="K9" i="183"/>
  <c r="J9" i="183"/>
  <c r="I9" i="183"/>
  <c r="G9" i="183"/>
  <c r="M8" i="183"/>
  <c r="K8" i="183"/>
  <c r="J8" i="183"/>
  <c r="I8" i="183"/>
  <c r="G8" i="183"/>
  <c r="M10" i="182"/>
  <c r="L10" i="182"/>
  <c r="K10" i="182"/>
  <c r="J10" i="182"/>
  <c r="I10" i="182"/>
  <c r="H10" i="182"/>
  <c r="G10" i="182"/>
  <c r="F10" i="182"/>
  <c r="M9" i="182"/>
  <c r="K9" i="182"/>
  <c r="I9" i="182"/>
  <c r="G9" i="182"/>
  <c r="M8" i="182"/>
  <c r="K8" i="182"/>
  <c r="I8" i="182"/>
  <c r="G8" i="182"/>
  <c r="M7" i="182"/>
  <c r="K7" i="182"/>
  <c r="I7" i="182"/>
  <c r="G7" i="182"/>
  <c r="M87" i="181"/>
  <c r="K87" i="181"/>
  <c r="I87" i="181"/>
  <c r="G87" i="181"/>
  <c r="F87" i="181"/>
  <c r="M86" i="181"/>
  <c r="K86" i="181"/>
  <c r="J86" i="181"/>
  <c r="I86" i="181"/>
  <c r="G86" i="181"/>
  <c r="M85" i="181"/>
  <c r="K85" i="181"/>
  <c r="J85" i="181"/>
  <c r="I85" i="181"/>
  <c r="G85" i="181"/>
  <c r="M84" i="181"/>
  <c r="K84" i="181"/>
  <c r="J84" i="181"/>
  <c r="I84" i="181"/>
  <c r="G84" i="181"/>
  <c r="M83" i="181"/>
  <c r="K83" i="181"/>
  <c r="J83" i="181"/>
  <c r="I83" i="181"/>
  <c r="G83" i="181"/>
  <c r="M82" i="181"/>
  <c r="K82" i="181"/>
  <c r="J82" i="181"/>
  <c r="I82" i="181"/>
  <c r="G82" i="181"/>
  <c r="M81" i="181"/>
  <c r="K81" i="181"/>
  <c r="J81" i="181"/>
  <c r="I81" i="181"/>
  <c r="G81" i="181"/>
  <c r="M80" i="181"/>
  <c r="K80" i="181"/>
  <c r="J80" i="181"/>
  <c r="I80" i="181"/>
  <c r="G80" i="181"/>
  <c r="M79" i="181"/>
  <c r="K79" i="181"/>
  <c r="J79" i="181"/>
  <c r="I79" i="181"/>
  <c r="G79" i="181"/>
  <c r="M78" i="181"/>
  <c r="K78" i="181"/>
  <c r="J78" i="181"/>
  <c r="I78" i="181"/>
  <c r="G78" i="181"/>
  <c r="M77" i="181"/>
  <c r="K77" i="181"/>
  <c r="J77" i="181"/>
  <c r="I77" i="181"/>
  <c r="G77" i="181"/>
  <c r="M76" i="181"/>
  <c r="K76" i="181"/>
  <c r="J76" i="181"/>
  <c r="I76" i="181"/>
  <c r="G76" i="181"/>
  <c r="M75" i="181"/>
  <c r="K75" i="181"/>
  <c r="J75" i="181"/>
  <c r="I75" i="181"/>
  <c r="G75" i="181"/>
  <c r="M74" i="181"/>
  <c r="K74" i="181"/>
  <c r="J74" i="181"/>
  <c r="I74" i="181"/>
  <c r="G74" i="181"/>
  <c r="M73" i="181"/>
  <c r="K73" i="181"/>
  <c r="J73" i="181"/>
  <c r="I73" i="181"/>
  <c r="G73" i="181"/>
  <c r="M72" i="181"/>
  <c r="K72" i="181"/>
  <c r="J72" i="181"/>
  <c r="I72" i="181"/>
  <c r="G72" i="181"/>
  <c r="M71" i="181"/>
  <c r="K71" i="181"/>
  <c r="J71" i="181"/>
  <c r="I71" i="181"/>
  <c r="G71" i="181"/>
  <c r="M70" i="181"/>
  <c r="K70" i="181"/>
  <c r="J70" i="181"/>
  <c r="I70" i="181"/>
  <c r="G70" i="181"/>
  <c r="M69" i="181"/>
  <c r="K69" i="181"/>
  <c r="J69" i="181"/>
  <c r="I69" i="181"/>
  <c r="G69" i="181"/>
  <c r="M68" i="181"/>
  <c r="K68" i="181"/>
  <c r="J68" i="181"/>
  <c r="I68" i="181"/>
  <c r="G68" i="181"/>
  <c r="M67" i="181"/>
  <c r="K67" i="181"/>
  <c r="J67" i="181"/>
  <c r="I67" i="181"/>
  <c r="G67" i="181"/>
  <c r="M66" i="181"/>
  <c r="K66" i="181"/>
  <c r="I66" i="181"/>
  <c r="G66" i="181"/>
  <c r="M65" i="181"/>
  <c r="K65" i="181"/>
  <c r="I65" i="181"/>
  <c r="G65" i="181"/>
  <c r="M64" i="181"/>
  <c r="K64" i="181"/>
  <c r="I64" i="181"/>
  <c r="G64" i="181"/>
  <c r="M63" i="181"/>
  <c r="K63" i="181"/>
  <c r="I63" i="181"/>
  <c r="G63" i="181"/>
  <c r="M62" i="181"/>
  <c r="K62" i="181"/>
  <c r="I62" i="181"/>
  <c r="G62" i="181"/>
  <c r="M61" i="181"/>
  <c r="K61" i="181"/>
  <c r="J61" i="181"/>
  <c r="I61" i="181"/>
  <c r="G61" i="181"/>
  <c r="M60" i="181"/>
  <c r="K60" i="181"/>
  <c r="J60" i="181"/>
  <c r="I60" i="181"/>
  <c r="G60" i="181"/>
  <c r="M59" i="181"/>
  <c r="K59" i="181"/>
  <c r="J59" i="181"/>
  <c r="I59" i="181"/>
  <c r="G59" i="181"/>
  <c r="M58" i="181"/>
  <c r="K58" i="181"/>
  <c r="J58" i="181"/>
  <c r="I58" i="181"/>
  <c r="G58" i="181"/>
  <c r="M57" i="181"/>
  <c r="K57" i="181"/>
  <c r="J57" i="181"/>
  <c r="I57" i="181"/>
  <c r="G57" i="181"/>
  <c r="M56" i="181"/>
  <c r="K56" i="181"/>
  <c r="J56" i="181"/>
  <c r="I56" i="181"/>
  <c r="G56" i="181"/>
  <c r="M55" i="181"/>
  <c r="K55" i="181"/>
  <c r="J55" i="181"/>
  <c r="I55" i="181"/>
  <c r="G55" i="181"/>
  <c r="M54" i="181"/>
  <c r="K54" i="181"/>
  <c r="J54" i="181"/>
  <c r="I54" i="181"/>
  <c r="G54" i="181"/>
  <c r="M53" i="181"/>
  <c r="K53" i="181"/>
  <c r="J53" i="181"/>
  <c r="I53" i="181"/>
  <c r="G53" i="181"/>
  <c r="M52" i="181"/>
  <c r="K52" i="181"/>
  <c r="J52" i="181"/>
  <c r="I52" i="181"/>
  <c r="G52" i="181"/>
  <c r="M51" i="181"/>
  <c r="K51" i="181"/>
  <c r="J51" i="181"/>
  <c r="I51" i="181"/>
  <c r="G51" i="181"/>
  <c r="M50" i="181"/>
  <c r="K50" i="181"/>
  <c r="J50" i="181"/>
  <c r="I50" i="181"/>
  <c r="G50" i="181"/>
  <c r="M49" i="181"/>
  <c r="K49" i="181"/>
  <c r="J49" i="181"/>
  <c r="I49" i="181"/>
  <c r="G49" i="181"/>
  <c r="M48" i="181"/>
  <c r="K48" i="181"/>
  <c r="J48" i="181"/>
  <c r="I48" i="181"/>
  <c r="G48" i="181"/>
  <c r="M47" i="181"/>
  <c r="K47" i="181"/>
  <c r="J47" i="181"/>
  <c r="I47" i="181"/>
  <c r="G47" i="181"/>
  <c r="M46" i="181"/>
  <c r="K46" i="181"/>
  <c r="I46" i="181"/>
  <c r="G46" i="181"/>
  <c r="M45" i="181"/>
  <c r="K45" i="181"/>
  <c r="J45" i="181"/>
  <c r="I45" i="181"/>
  <c r="G45" i="181"/>
  <c r="M44" i="181"/>
  <c r="K44" i="181"/>
  <c r="J44" i="181"/>
  <c r="I44" i="181"/>
  <c r="G44" i="181"/>
  <c r="M43" i="181"/>
  <c r="K43" i="181"/>
  <c r="J43" i="181"/>
  <c r="I43" i="181"/>
  <c r="G43" i="181"/>
  <c r="M42" i="181"/>
  <c r="K42" i="181"/>
  <c r="J42" i="181"/>
  <c r="I42" i="181"/>
  <c r="G42" i="181"/>
  <c r="M41" i="181"/>
  <c r="K41" i="181"/>
  <c r="J41" i="181"/>
  <c r="I41" i="181"/>
  <c r="G41" i="181"/>
  <c r="M40" i="181"/>
  <c r="K40" i="181"/>
  <c r="J40" i="181"/>
  <c r="I40" i="181"/>
  <c r="G40" i="181"/>
  <c r="M39" i="181"/>
  <c r="K39" i="181"/>
  <c r="J39" i="181"/>
  <c r="I39" i="181"/>
  <c r="G39" i="181"/>
  <c r="M38" i="181"/>
  <c r="K38" i="181"/>
  <c r="J38" i="181"/>
  <c r="I38" i="181"/>
  <c r="G38" i="181"/>
  <c r="M37" i="181"/>
  <c r="K37" i="181"/>
  <c r="J37" i="181"/>
  <c r="I37" i="181"/>
  <c r="G37" i="181"/>
  <c r="M36" i="181"/>
  <c r="K36" i="181"/>
  <c r="J36" i="181"/>
  <c r="I36" i="181"/>
  <c r="G36" i="181"/>
  <c r="M35" i="181"/>
  <c r="K35" i="181"/>
  <c r="J35" i="181"/>
  <c r="I35" i="181"/>
  <c r="G35" i="181"/>
  <c r="M34" i="181"/>
  <c r="K34" i="181"/>
  <c r="J34" i="181"/>
  <c r="I34" i="181"/>
  <c r="G34" i="181"/>
  <c r="M33" i="181"/>
  <c r="K33" i="181"/>
  <c r="J33" i="181"/>
  <c r="I33" i="181"/>
  <c r="G33" i="181"/>
  <c r="M32" i="181"/>
  <c r="K32" i="181"/>
  <c r="J32" i="181"/>
  <c r="I32" i="181"/>
  <c r="G32" i="181"/>
  <c r="M31" i="181"/>
  <c r="K31" i="181"/>
  <c r="J31" i="181"/>
  <c r="I31" i="181"/>
  <c r="G31" i="181"/>
  <c r="M30" i="181"/>
  <c r="K30" i="181"/>
  <c r="J30" i="181"/>
  <c r="I30" i="181"/>
  <c r="G30" i="181"/>
  <c r="M29" i="181"/>
  <c r="K29" i="181"/>
  <c r="J29" i="181"/>
  <c r="I29" i="181"/>
  <c r="G29" i="181"/>
  <c r="M28" i="181"/>
  <c r="K28" i="181"/>
  <c r="J28" i="181"/>
  <c r="I28" i="181"/>
  <c r="G28" i="181"/>
  <c r="M27" i="181"/>
  <c r="K27" i="181"/>
  <c r="J27" i="181"/>
  <c r="I27" i="181"/>
  <c r="G27" i="181"/>
  <c r="M26" i="181"/>
  <c r="K26" i="181"/>
  <c r="J26" i="181"/>
  <c r="I26" i="181"/>
  <c r="G26" i="181"/>
  <c r="M25" i="181"/>
  <c r="K25" i="181"/>
  <c r="J25" i="181"/>
  <c r="I25" i="181"/>
  <c r="G25" i="181"/>
  <c r="M24" i="181"/>
  <c r="K24" i="181"/>
  <c r="J24" i="181"/>
  <c r="I24" i="181"/>
  <c r="G24" i="181"/>
  <c r="M23" i="181"/>
  <c r="K23" i="181"/>
  <c r="J23" i="181"/>
  <c r="I23" i="181"/>
  <c r="G23" i="181"/>
  <c r="M22" i="181"/>
  <c r="K22" i="181"/>
  <c r="J22" i="181"/>
  <c r="I22" i="181"/>
  <c r="G22" i="181"/>
  <c r="M21" i="181"/>
  <c r="K21" i="181"/>
  <c r="J21" i="181"/>
  <c r="I21" i="181"/>
  <c r="G21" i="181"/>
  <c r="M20" i="181"/>
  <c r="K20" i="181"/>
  <c r="J20" i="181"/>
  <c r="I20" i="181"/>
  <c r="G20" i="181"/>
  <c r="M19" i="181"/>
  <c r="K19" i="181"/>
  <c r="J19" i="181"/>
  <c r="I19" i="181"/>
  <c r="G19" i="181"/>
  <c r="M18" i="181"/>
  <c r="K18" i="181"/>
  <c r="J18" i="181"/>
  <c r="I18" i="181"/>
  <c r="G18" i="181"/>
  <c r="M17" i="181"/>
  <c r="K17" i="181"/>
  <c r="J17" i="181"/>
  <c r="I17" i="181"/>
  <c r="G17" i="181"/>
  <c r="M16" i="181"/>
  <c r="K16" i="181"/>
  <c r="J16" i="181"/>
  <c r="I16" i="181"/>
  <c r="G16" i="181"/>
  <c r="M15" i="181"/>
  <c r="K15" i="181"/>
  <c r="J15" i="181"/>
  <c r="I15" i="181"/>
  <c r="G15" i="181"/>
  <c r="M14" i="181"/>
  <c r="K14" i="181"/>
  <c r="J14" i="181"/>
  <c r="I14" i="181"/>
  <c r="G14" i="181"/>
  <c r="M13" i="181"/>
  <c r="K13" i="181"/>
  <c r="J13" i="181"/>
  <c r="I13" i="181"/>
  <c r="G13" i="181"/>
  <c r="M12" i="181"/>
  <c r="K12" i="181"/>
  <c r="J12" i="181"/>
  <c r="I12" i="181"/>
  <c r="G12" i="181"/>
  <c r="M11" i="181"/>
  <c r="K11" i="181"/>
  <c r="J11" i="181"/>
  <c r="I11" i="181"/>
  <c r="G11" i="181"/>
  <c r="M10" i="181"/>
  <c r="K10" i="181"/>
  <c r="J10" i="181"/>
  <c r="I10" i="181"/>
  <c r="G10" i="181"/>
  <c r="M9" i="181"/>
  <c r="K9" i="181"/>
  <c r="J9" i="181"/>
  <c r="I9" i="181"/>
  <c r="G9" i="181"/>
  <c r="M8" i="181"/>
  <c r="K8" i="181"/>
  <c r="J8" i="181"/>
  <c r="I8" i="181"/>
  <c r="G8" i="181"/>
  <c r="M10" i="180"/>
  <c r="L10" i="180"/>
  <c r="K10" i="180"/>
  <c r="J10" i="180"/>
  <c r="I10" i="180"/>
  <c r="H10" i="180"/>
  <c r="G10" i="180"/>
  <c r="F10" i="180"/>
  <c r="M9" i="180"/>
  <c r="K9" i="180"/>
  <c r="I9" i="180"/>
  <c r="G9" i="180"/>
  <c r="M8" i="180"/>
  <c r="K8" i="180"/>
  <c r="I8" i="180"/>
  <c r="G8" i="180"/>
  <c r="M7" i="180"/>
  <c r="K7" i="180"/>
  <c r="I7" i="180"/>
  <c r="G7" i="180"/>
  <c r="M87" i="179"/>
  <c r="K87" i="179"/>
  <c r="I87" i="179"/>
  <c r="G87" i="179"/>
  <c r="F87" i="179"/>
  <c r="M86" i="179"/>
  <c r="K86" i="179"/>
  <c r="J86" i="179"/>
  <c r="I86" i="179"/>
  <c r="G86" i="179"/>
  <c r="M85" i="179"/>
  <c r="K85" i="179"/>
  <c r="J85" i="179"/>
  <c r="I85" i="179"/>
  <c r="G85" i="179"/>
  <c r="M84" i="179"/>
  <c r="K84" i="179"/>
  <c r="J84" i="179"/>
  <c r="I84" i="179"/>
  <c r="G84" i="179"/>
  <c r="M83" i="179"/>
  <c r="K83" i="179"/>
  <c r="J83" i="179"/>
  <c r="I83" i="179"/>
  <c r="G83" i="179"/>
  <c r="M82" i="179"/>
  <c r="K82" i="179"/>
  <c r="J82" i="179"/>
  <c r="I82" i="179"/>
  <c r="G82" i="179"/>
  <c r="M81" i="179"/>
  <c r="K81" i="179"/>
  <c r="J81" i="179"/>
  <c r="I81" i="179"/>
  <c r="G81" i="179"/>
  <c r="M80" i="179"/>
  <c r="K80" i="179"/>
  <c r="J80" i="179"/>
  <c r="I80" i="179"/>
  <c r="G80" i="179"/>
  <c r="M79" i="179"/>
  <c r="K79" i="179"/>
  <c r="J79" i="179"/>
  <c r="I79" i="179"/>
  <c r="G79" i="179"/>
  <c r="M78" i="179"/>
  <c r="K78" i="179"/>
  <c r="J78" i="179"/>
  <c r="I78" i="179"/>
  <c r="G78" i="179"/>
  <c r="M77" i="179"/>
  <c r="K77" i="179"/>
  <c r="J77" i="179"/>
  <c r="I77" i="179"/>
  <c r="G77" i="179"/>
  <c r="M76" i="179"/>
  <c r="K76" i="179"/>
  <c r="J76" i="179"/>
  <c r="I76" i="179"/>
  <c r="G76" i="179"/>
  <c r="M75" i="179"/>
  <c r="K75" i="179"/>
  <c r="J75" i="179"/>
  <c r="I75" i="179"/>
  <c r="G75" i="179"/>
  <c r="M74" i="179"/>
  <c r="K74" i="179"/>
  <c r="J74" i="179"/>
  <c r="I74" i="179"/>
  <c r="G74" i="179"/>
  <c r="M73" i="179"/>
  <c r="K73" i="179"/>
  <c r="J73" i="179"/>
  <c r="I73" i="179"/>
  <c r="G73" i="179"/>
  <c r="M72" i="179"/>
  <c r="K72" i="179"/>
  <c r="J72" i="179"/>
  <c r="I72" i="179"/>
  <c r="G72" i="179"/>
  <c r="M71" i="179"/>
  <c r="K71" i="179"/>
  <c r="J71" i="179"/>
  <c r="I71" i="179"/>
  <c r="G71" i="179"/>
  <c r="M70" i="179"/>
  <c r="K70" i="179"/>
  <c r="J70" i="179"/>
  <c r="I70" i="179"/>
  <c r="G70" i="179"/>
  <c r="M69" i="179"/>
  <c r="K69" i="179"/>
  <c r="J69" i="179"/>
  <c r="I69" i="179"/>
  <c r="G69" i="179"/>
  <c r="M68" i="179"/>
  <c r="K68" i="179"/>
  <c r="J68" i="179"/>
  <c r="I68" i="179"/>
  <c r="G68" i="179"/>
  <c r="M67" i="179"/>
  <c r="K67" i="179"/>
  <c r="J67" i="179"/>
  <c r="I67" i="179"/>
  <c r="G67" i="179"/>
  <c r="M66" i="179"/>
  <c r="K66" i="179"/>
  <c r="I66" i="179"/>
  <c r="G66" i="179"/>
  <c r="M65" i="179"/>
  <c r="K65" i="179"/>
  <c r="I65" i="179"/>
  <c r="G65" i="179"/>
  <c r="M64" i="179"/>
  <c r="K64" i="179"/>
  <c r="I64" i="179"/>
  <c r="G64" i="179"/>
  <c r="M63" i="179"/>
  <c r="K63" i="179"/>
  <c r="I63" i="179"/>
  <c r="G63" i="179"/>
  <c r="M62" i="179"/>
  <c r="K62" i="179"/>
  <c r="I62" i="179"/>
  <c r="G62" i="179"/>
  <c r="M61" i="179"/>
  <c r="K61" i="179"/>
  <c r="J61" i="179"/>
  <c r="I61" i="179"/>
  <c r="G61" i="179"/>
  <c r="M60" i="179"/>
  <c r="K60" i="179"/>
  <c r="J60" i="179"/>
  <c r="I60" i="179"/>
  <c r="G60" i="179"/>
  <c r="M59" i="179"/>
  <c r="K59" i="179"/>
  <c r="J59" i="179"/>
  <c r="I59" i="179"/>
  <c r="G59" i="179"/>
  <c r="M58" i="179"/>
  <c r="K58" i="179"/>
  <c r="J58" i="179"/>
  <c r="I58" i="179"/>
  <c r="G58" i="179"/>
  <c r="M57" i="179"/>
  <c r="K57" i="179"/>
  <c r="J57" i="179"/>
  <c r="I57" i="179"/>
  <c r="G57" i="179"/>
  <c r="M56" i="179"/>
  <c r="K56" i="179"/>
  <c r="J56" i="179"/>
  <c r="I56" i="179"/>
  <c r="G56" i="179"/>
  <c r="M55" i="179"/>
  <c r="K55" i="179"/>
  <c r="J55" i="179"/>
  <c r="I55" i="179"/>
  <c r="G55" i="179"/>
  <c r="M54" i="179"/>
  <c r="K54" i="179"/>
  <c r="J54" i="179"/>
  <c r="I54" i="179"/>
  <c r="G54" i="179"/>
  <c r="M53" i="179"/>
  <c r="K53" i="179"/>
  <c r="J53" i="179"/>
  <c r="I53" i="179"/>
  <c r="G53" i="179"/>
  <c r="M52" i="179"/>
  <c r="K52" i="179"/>
  <c r="J52" i="179"/>
  <c r="I52" i="179"/>
  <c r="G52" i="179"/>
  <c r="M51" i="179"/>
  <c r="K51" i="179"/>
  <c r="J51" i="179"/>
  <c r="I51" i="179"/>
  <c r="G51" i="179"/>
  <c r="M50" i="179"/>
  <c r="K50" i="179"/>
  <c r="J50" i="179"/>
  <c r="I50" i="179"/>
  <c r="G50" i="179"/>
  <c r="M49" i="179"/>
  <c r="K49" i="179"/>
  <c r="J49" i="179"/>
  <c r="I49" i="179"/>
  <c r="G49" i="179"/>
  <c r="M48" i="179"/>
  <c r="K48" i="179"/>
  <c r="J48" i="179"/>
  <c r="I48" i="179"/>
  <c r="G48" i="179"/>
  <c r="M47" i="179"/>
  <c r="K47" i="179"/>
  <c r="J47" i="179"/>
  <c r="I47" i="179"/>
  <c r="G47" i="179"/>
  <c r="M46" i="179"/>
  <c r="K46" i="179"/>
  <c r="I46" i="179"/>
  <c r="G46" i="179"/>
  <c r="M45" i="179"/>
  <c r="K45" i="179"/>
  <c r="J45" i="179"/>
  <c r="I45" i="179"/>
  <c r="G45" i="179"/>
  <c r="M44" i="179"/>
  <c r="K44" i="179"/>
  <c r="J44" i="179"/>
  <c r="I44" i="179"/>
  <c r="G44" i="179"/>
  <c r="M43" i="179"/>
  <c r="K43" i="179"/>
  <c r="J43" i="179"/>
  <c r="I43" i="179"/>
  <c r="G43" i="179"/>
  <c r="M42" i="179"/>
  <c r="K42" i="179"/>
  <c r="J42" i="179"/>
  <c r="I42" i="179"/>
  <c r="G42" i="179"/>
  <c r="M41" i="179"/>
  <c r="K41" i="179"/>
  <c r="J41" i="179"/>
  <c r="I41" i="179"/>
  <c r="G41" i="179"/>
  <c r="M40" i="179"/>
  <c r="K40" i="179"/>
  <c r="J40" i="179"/>
  <c r="I40" i="179"/>
  <c r="G40" i="179"/>
  <c r="M39" i="179"/>
  <c r="K39" i="179"/>
  <c r="J39" i="179"/>
  <c r="I39" i="179"/>
  <c r="G39" i="179"/>
  <c r="M38" i="179"/>
  <c r="K38" i="179"/>
  <c r="J38" i="179"/>
  <c r="I38" i="179"/>
  <c r="G38" i="179"/>
  <c r="M37" i="179"/>
  <c r="K37" i="179"/>
  <c r="J37" i="179"/>
  <c r="I37" i="179"/>
  <c r="G37" i="179"/>
  <c r="M36" i="179"/>
  <c r="K36" i="179"/>
  <c r="J36" i="179"/>
  <c r="I36" i="179"/>
  <c r="G36" i="179"/>
  <c r="M35" i="179"/>
  <c r="K35" i="179"/>
  <c r="J35" i="179"/>
  <c r="I35" i="179"/>
  <c r="G35" i="179"/>
  <c r="M34" i="179"/>
  <c r="K34" i="179"/>
  <c r="J34" i="179"/>
  <c r="I34" i="179"/>
  <c r="G34" i="179"/>
  <c r="M33" i="179"/>
  <c r="K33" i="179"/>
  <c r="J33" i="179"/>
  <c r="I33" i="179"/>
  <c r="G33" i="179"/>
  <c r="M32" i="179"/>
  <c r="K32" i="179"/>
  <c r="J32" i="179"/>
  <c r="I32" i="179"/>
  <c r="G32" i="179"/>
  <c r="M31" i="179"/>
  <c r="K31" i="179"/>
  <c r="J31" i="179"/>
  <c r="I31" i="179"/>
  <c r="G31" i="179"/>
  <c r="M30" i="179"/>
  <c r="K30" i="179"/>
  <c r="J30" i="179"/>
  <c r="I30" i="179"/>
  <c r="G30" i="179"/>
  <c r="M29" i="179"/>
  <c r="K29" i="179"/>
  <c r="J29" i="179"/>
  <c r="I29" i="179"/>
  <c r="G29" i="179"/>
  <c r="M28" i="179"/>
  <c r="K28" i="179"/>
  <c r="J28" i="179"/>
  <c r="I28" i="179"/>
  <c r="G28" i="179"/>
  <c r="M27" i="179"/>
  <c r="K27" i="179"/>
  <c r="J27" i="179"/>
  <c r="I27" i="179"/>
  <c r="G27" i="179"/>
  <c r="M26" i="179"/>
  <c r="K26" i="179"/>
  <c r="J26" i="179"/>
  <c r="I26" i="179"/>
  <c r="G26" i="179"/>
  <c r="M25" i="179"/>
  <c r="K25" i="179"/>
  <c r="J25" i="179"/>
  <c r="I25" i="179"/>
  <c r="G25" i="179"/>
  <c r="M24" i="179"/>
  <c r="K24" i="179"/>
  <c r="J24" i="179"/>
  <c r="I24" i="179"/>
  <c r="G24" i="179"/>
  <c r="M23" i="179"/>
  <c r="K23" i="179"/>
  <c r="J23" i="179"/>
  <c r="I23" i="179"/>
  <c r="G23" i="179"/>
  <c r="M22" i="179"/>
  <c r="K22" i="179"/>
  <c r="J22" i="179"/>
  <c r="I22" i="179"/>
  <c r="G22" i="179"/>
  <c r="M21" i="179"/>
  <c r="K21" i="179"/>
  <c r="J21" i="179"/>
  <c r="I21" i="179"/>
  <c r="G21" i="179"/>
  <c r="M20" i="179"/>
  <c r="K20" i="179"/>
  <c r="J20" i="179"/>
  <c r="I20" i="179"/>
  <c r="G20" i="179"/>
  <c r="M19" i="179"/>
  <c r="K19" i="179"/>
  <c r="J19" i="179"/>
  <c r="I19" i="179"/>
  <c r="G19" i="179"/>
  <c r="M18" i="179"/>
  <c r="K18" i="179"/>
  <c r="J18" i="179"/>
  <c r="I18" i="179"/>
  <c r="G18" i="179"/>
  <c r="M17" i="179"/>
  <c r="K17" i="179"/>
  <c r="J17" i="179"/>
  <c r="I17" i="179"/>
  <c r="G17" i="179"/>
  <c r="M16" i="179"/>
  <c r="K16" i="179"/>
  <c r="J16" i="179"/>
  <c r="I16" i="179"/>
  <c r="G16" i="179"/>
  <c r="M15" i="179"/>
  <c r="K15" i="179"/>
  <c r="J15" i="179"/>
  <c r="I15" i="179"/>
  <c r="G15" i="179"/>
  <c r="M14" i="179"/>
  <c r="K14" i="179"/>
  <c r="J14" i="179"/>
  <c r="I14" i="179"/>
  <c r="G14" i="179"/>
  <c r="M13" i="179"/>
  <c r="K13" i="179"/>
  <c r="J13" i="179"/>
  <c r="I13" i="179"/>
  <c r="G13" i="179"/>
  <c r="M12" i="179"/>
  <c r="K12" i="179"/>
  <c r="J12" i="179"/>
  <c r="I12" i="179"/>
  <c r="G12" i="179"/>
  <c r="M11" i="179"/>
  <c r="K11" i="179"/>
  <c r="J11" i="179"/>
  <c r="I11" i="179"/>
  <c r="G11" i="179"/>
  <c r="M10" i="179"/>
  <c r="K10" i="179"/>
  <c r="J10" i="179"/>
  <c r="I10" i="179"/>
  <c r="G10" i="179"/>
  <c r="M9" i="179"/>
  <c r="K9" i="179"/>
  <c r="J9" i="179"/>
  <c r="I9" i="179"/>
  <c r="G9" i="179"/>
  <c r="M8" i="179"/>
  <c r="K8" i="179"/>
  <c r="J8" i="179"/>
  <c r="I8" i="179"/>
  <c r="G8" i="179"/>
  <c r="M10" i="178"/>
  <c r="L10" i="178"/>
  <c r="K10" i="178"/>
  <c r="J10" i="178"/>
  <c r="I10" i="178"/>
  <c r="H10" i="178"/>
  <c r="G10" i="178"/>
  <c r="F10" i="178"/>
  <c r="M9" i="178"/>
  <c r="K9" i="178"/>
  <c r="I9" i="178"/>
  <c r="G9" i="178"/>
  <c r="M8" i="178"/>
  <c r="K8" i="178"/>
  <c r="I8" i="178"/>
  <c r="G8" i="178"/>
  <c r="M7" i="178"/>
  <c r="K7" i="178"/>
  <c r="I7" i="178"/>
  <c r="G7" i="178"/>
  <c r="M87" i="177"/>
  <c r="K87" i="177"/>
  <c r="I87" i="177"/>
  <c r="G87" i="177"/>
  <c r="F87" i="177"/>
  <c r="M86" i="177"/>
  <c r="K86" i="177"/>
  <c r="J86" i="177"/>
  <c r="I86" i="177"/>
  <c r="G86" i="177"/>
  <c r="M85" i="177"/>
  <c r="K85" i="177"/>
  <c r="J85" i="177"/>
  <c r="I85" i="177"/>
  <c r="G85" i="177"/>
  <c r="M84" i="177"/>
  <c r="K84" i="177"/>
  <c r="J84" i="177"/>
  <c r="I84" i="177"/>
  <c r="G84" i="177"/>
  <c r="M83" i="177"/>
  <c r="K83" i="177"/>
  <c r="J83" i="177"/>
  <c r="I83" i="177"/>
  <c r="G83" i="177"/>
  <c r="M82" i="177"/>
  <c r="K82" i="177"/>
  <c r="J82" i="177"/>
  <c r="I82" i="177"/>
  <c r="G82" i="177"/>
  <c r="M81" i="177"/>
  <c r="K81" i="177"/>
  <c r="J81" i="177"/>
  <c r="I81" i="177"/>
  <c r="G81" i="177"/>
  <c r="M80" i="177"/>
  <c r="K80" i="177"/>
  <c r="J80" i="177"/>
  <c r="I80" i="177"/>
  <c r="G80" i="177"/>
  <c r="M79" i="177"/>
  <c r="K79" i="177"/>
  <c r="J79" i="177"/>
  <c r="I79" i="177"/>
  <c r="G79" i="177"/>
  <c r="M78" i="177"/>
  <c r="K78" i="177"/>
  <c r="J78" i="177"/>
  <c r="I78" i="177"/>
  <c r="G78" i="177"/>
  <c r="M77" i="177"/>
  <c r="K77" i="177"/>
  <c r="J77" i="177"/>
  <c r="I77" i="177"/>
  <c r="G77" i="177"/>
  <c r="M76" i="177"/>
  <c r="K76" i="177"/>
  <c r="J76" i="177"/>
  <c r="I76" i="177"/>
  <c r="G76" i="177"/>
  <c r="M75" i="177"/>
  <c r="K75" i="177"/>
  <c r="J75" i="177"/>
  <c r="I75" i="177"/>
  <c r="G75" i="177"/>
  <c r="M74" i="177"/>
  <c r="K74" i="177"/>
  <c r="J74" i="177"/>
  <c r="I74" i="177"/>
  <c r="G74" i="177"/>
  <c r="M73" i="177"/>
  <c r="K73" i="177"/>
  <c r="J73" i="177"/>
  <c r="I73" i="177"/>
  <c r="G73" i="177"/>
  <c r="M72" i="177"/>
  <c r="K72" i="177"/>
  <c r="J72" i="177"/>
  <c r="I72" i="177"/>
  <c r="G72" i="177"/>
  <c r="M71" i="177"/>
  <c r="K71" i="177"/>
  <c r="J71" i="177"/>
  <c r="I71" i="177"/>
  <c r="G71" i="177"/>
  <c r="M70" i="177"/>
  <c r="K70" i="177"/>
  <c r="J70" i="177"/>
  <c r="I70" i="177"/>
  <c r="G70" i="177"/>
  <c r="M69" i="177"/>
  <c r="K69" i="177"/>
  <c r="J69" i="177"/>
  <c r="I69" i="177"/>
  <c r="G69" i="177"/>
  <c r="M68" i="177"/>
  <c r="K68" i="177"/>
  <c r="J68" i="177"/>
  <c r="I68" i="177"/>
  <c r="G68" i="177"/>
  <c r="M67" i="177"/>
  <c r="K67" i="177"/>
  <c r="J67" i="177"/>
  <c r="I67" i="177"/>
  <c r="G67" i="177"/>
  <c r="M66" i="177"/>
  <c r="K66" i="177"/>
  <c r="I66" i="177"/>
  <c r="G66" i="177"/>
  <c r="M65" i="177"/>
  <c r="K65" i="177"/>
  <c r="I65" i="177"/>
  <c r="G65" i="177"/>
  <c r="M64" i="177"/>
  <c r="K64" i="177"/>
  <c r="I64" i="177"/>
  <c r="G64" i="177"/>
  <c r="M63" i="177"/>
  <c r="K63" i="177"/>
  <c r="I63" i="177"/>
  <c r="G63" i="177"/>
  <c r="M62" i="177"/>
  <c r="K62" i="177"/>
  <c r="I62" i="177"/>
  <c r="G62" i="177"/>
  <c r="M61" i="177"/>
  <c r="K61" i="177"/>
  <c r="J61" i="177"/>
  <c r="I61" i="177"/>
  <c r="G61" i="177"/>
  <c r="M60" i="177"/>
  <c r="K60" i="177"/>
  <c r="J60" i="177"/>
  <c r="I60" i="177"/>
  <c r="G60" i="177"/>
  <c r="M59" i="177"/>
  <c r="K59" i="177"/>
  <c r="J59" i="177"/>
  <c r="I59" i="177"/>
  <c r="G59" i="177"/>
  <c r="M58" i="177"/>
  <c r="K58" i="177"/>
  <c r="J58" i="177"/>
  <c r="I58" i="177"/>
  <c r="G58" i="177"/>
  <c r="M57" i="177"/>
  <c r="K57" i="177"/>
  <c r="J57" i="177"/>
  <c r="I57" i="177"/>
  <c r="G57" i="177"/>
  <c r="M56" i="177"/>
  <c r="K56" i="177"/>
  <c r="J56" i="177"/>
  <c r="I56" i="177"/>
  <c r="G56" i="177"/>
  <c r="M55" i="177"/>
  <c r="K55" i="177"/>
  <c r="J55" i="177"/>
  <c r="I55" i="177"/>
  <c r="G55" i="177"/>
  <c r="M54" i="177"/>
  <c r="K54" i="177"/>
  <c r="J54" i="177"/>
  <c r="I54" i="177"/>
  <c r="G54" i="177"/>
  <c r="M53" i="177"/>
  <c r="K53" i="177"/>
  <c r="J53" i="177"/>
  <c r="I53" i="177"/>
  <c r="G53" i="177"/>
  <c r="M52" i="177"/>
  <c r="K52" i="177"/>
  <c r="J52" i="177"/>
  <c r="I52" i="177"/>
  <c r="G52" i="177"/>
  <c r="M51" i="177"/>
  <c r="K51" i="177"/>
  <c r="J51" i="177"/>
  <c r="I51" i="177"/>
  <c r="G51" i="177"/>
  <c r="M50" i="177"/>
  <c r="K50" i="177"/>
  <c r="J50" i="177"/>
  <c r="I50" i="177"/>
  <c r="G50" i="177"/>
  <c r="M49" i="177"/>
  <c r="K49" i="177"/>
  <c r="J49" i="177"/>
  <c r="I49" i="177"/>
  <c r="G49" i="177"/>
  <c r="M48" i="177"/>
  <c r="K48" i="177"/>
  <c r="J48" i="177"/>
  <c r="I48" i="177"/>
  <c r="G48" i="177"/>
  <c r="M47" i="177"/>
  <c r="K47" i="177"/>
  <c r="J47" i="177"/>
  <c r="I47" i="177"/>
  <c r="G47" i="177"/>
  <c r="M46" i="177"/>
  <c r="K46" i="177"/>
  <c r="I46" i="177"/>
  <c r="G46" i="177"/>
  <c r="M45" i="177"/>
  <c r="K45" i="177"/>
  <c r="J45" i="177"/>
  <c r="I45" i="177"/>
  <c r="G45" i="177"/>
  <c r="M44" i="177"/>
  <c r="K44" i="177"/>
  <c r="J44" i="177"/>
  <c r="I44" i="177"/>
  <c r="G44" i="177"/>
  <c r="M43" i="177"/>
  <c r="K43" i="177"/>
  <c r="J43" i="177"/>
  <c r="I43" i="177"/>
  <c r="G43" i="177"/>
  <c r="M42" i="177"/>
  <c r="K42" i="177"/>
  <c r="J42" i="177"/>
  <c r="I42" i="177"/>
  <c r="G42" i="177"/>
  <c r="M41" i="177"/>
  <c r="K41" i="177"/>
  <c r="J41" i="177"/>
  <c r="I41" i="177"/>
  <c r="G41" i="177"/>
  <c r="M40" i="177"/>
  <c r="K40" i="177"/>
  <c r="J40" i="177"/>
  <c r="I40" i="177"/>
  <c r="G40" i="177"/>
  <c r="M39" i="177"/>
  <c r="K39" i="177"/>
  <c r="J39" i="177"/>
  <c r="I39" i="177"/>
  <c r="G39" i="177"/>
  <c r="M38" i="177"/>
  <c r="K38" i="177"/>
  <c r="J38" i="177"/>
  <c r="I38" i="177"/>
  <c r="G38" i="177"/>
  <c r="M37" i="177"/>
  <c r="K37" i="177"/>
  <c r="J37" i="177"/>
  <c r="I37" i="177"/>
  <c r="G37" i="177"/>
  <c r="M36" i="177"/>
  <c r="K36" i="177"/>
  <c r="J36" i="177"/>
  <c r="I36" i="177"/>
  <c r="G36" i="177"/>
  <c r="M35" i="177"/>
  <c r="K35" i="177"/>
  <c r="J35" i="177"/>
  <c r="I35" i="177"/>
  <c r="G35" i="177"/>
  <c r="M34" i="177"/>
  <c r="K34" i="177"/>
  <c r="J34" i="177"/>
  <c r="I34" i="177"/>
  <c r="G34" i="177"/>
  <c r="M33" i="177"/>
  <c r="K33" i="177"/>
  <c r="J33" i="177"/>
  <c r="I33" i="177"/>
  <c r="G33" i="177"/>
  <c r="M32" i="177"/>
  <c r="K32" i="177"/>
  <c r="J32" i="177"/>
  <c r="I32" i="177"/>
  <c r="G32" i="177"/>
  <c r="M31" i="177"/>
  <c r="K31" i="177"/>
  <c r="J31" i="177"/>
  <c r="I31" i="177"/>
  <c r="G31" i="177"/>
  <c r="M30" i="177"/>
  <c r="K30" i="177"/>
  <c r="J30" i="177"/>
  <c r="I30" i="177"/>
  <c r="G30" i="177"/>
  <c r="M29" i="177"/>
  <c r="K29" i="177"/>
  <c r="J29" i="177"/>
  <c r="I29" i="177"/>
  <c r="G29" i="177"/>
  <c r="M28" i="177"/>
  <c r="K28" i="177"/>
  <c r="J28" i="177"/>
  <c r="I28" i="177"/>
  <c r="G28" i="177"/>
  <c r="M27" i="177"/>
  <c r="K27" i="177"/>
  <c r="J27" i="177"/>
  <c r="I27" i="177"/>
  <c r="G27" i="177"/>
  <c r="M26" i="177"/>
  <c r="K26" i="177"/>
  <c r="J26" i="177"/>
  <c r="I26" i="177"/>
  <c r="G26" i="177"/>
  <c r="M25" i="177"/>
  <c r="K25" i="177"/>
  <c r="J25" i="177"/>
  <c r="I25" i="177"/>
  <c r="G25" i="177"/>
  <c r="M24" i="177"/>
  <c r="K24" i="177"/>
  <c r="J24" i="177"/>
  <c r="I24" i="177"/>
  <c r="G24" i="177"/>
  <c r="M23" i="177"/>
  <c r="K23" i="177"/>
  <c r="J23" i="177"/>
  <c r="I23" i="177"/>
  <c r="G23" i="177"/>
  <c r="M22" i="177"/>
  <c r="K22" i="177"/>
  <c r="J22" i="177"/>
  <c r="I22" i="177"/>
  <c r="G22" i="177"/>
  <c r="M21" i="177"/>
  <c r="K21" i="177"/>
  <c r="J21" i="177"/>
  <c r="I21" i="177"/>
  <c r="G21" i="177"/>
  <c r="M20" i="177"/>
  <c r="K20" i="177"/>
  <c r="J20" i="177"/>
  <c r="I20" i="177"/>
  <c r="G20" i="177"/>
  <c r="M19" i="177"/>
  <c r="K19" i="177"/>
  <c r="J19" i="177"/>
  <c r="I19" i="177"/>
  <c r="G19" i="177"/>
  <c r="M18" i="177"/>
  <c r="K18" i="177"/>
  <c r="J18" i="177"/>
  <c r="I18" i="177"/>
  <c r="G18" i="177"/>
  <c r="M17" i="177"/>
  <c r="K17" i="177"/>
  <c r="J17" i="177"/>
  <c r="I17" i="177"/>
  <c r="G17" i="177"/>
  <c r="M16" i="177"/>
  <c r="K16" i="177"/>
  <c r="J16" i="177"/>
  <c r="I16" i="177"/>
  <c r="G16" i="177"/>
  <c r="M15" i="177"/>
  <c r="K15" i="177"/>
  <c r="J15" i="177"/>
  <c r="I15" i="177"/>
  <c r="G15" i="177"/>
  <c r="M14" i="177"/>
  <c r="K14" i="177"/>
  <c r="J14" i="177"/>
  <c r="I14" i="177"/>
  <c r="G14" i="177"/>
  <c r="M13" i="177"/>
  <c r="K13" i="177"/>
  <c r="J13" i="177"/>
  <c r="I13" i="177"/>
  <c r="G13" i="177"/>
  <c r="M12" i="177"/>
  <c r="K12" i="177"/>
  <c r="J12" i="177"/>
  <c r="I12" i="177"/>
  <c r="G12" i="177"/>
  <c r="M11" i="177"/>
  <c r="K11" i="177"/>
  <c r="J11" i="177"/>
  <c r="I11" i="177"/>
  <c r="G11" i="177"/>
  <c r="M10" i="177"/>
  <c r="K10" i="177"/>
  <c r="J10" i="177"/>
  <c r="I10" i="177"/>
  <c r="G10" i="177"/>
  <c r="M9" i="177"/>
  <c r="K9" i="177"/>
  <c r="J9" i="177"/>
  <c r="I9" i="177"/>
  <c r="G9" i="177"/>
  <c r="M8" i="177"/>
  <c r="K8" i="177"/>
  <c r="J8" i="177"/>
  <c r="I8" i="177"/>
  <c r="G8" i="177"/>
  <c r="M10" i="176"/>
  <c r="L10" i="176"/>
  <c r="K10" i="176"/>
  <c r="J10" i="176"/>
  <c r="I10" i="176"/>
  <c r="H10" i="176"/>
  <c r="G10" i="176"/>
  <c r="F10" i="176"/>
  <c r="M9" i="176"/>
  <c r="K9" i="176"/>
  <c r="I9" i="176"/>
  <c r="G9" i="176"/>
  <c r="M8" i="176"/>
  <c r="K8" i="176"/>
  <c r="I8" i="176"/>
  <c r="G8" i="176"/>
  <c r="M7" i="176"/>
  <c r="K7" i="176"/>
  <c r="I7" i="176"/>
  <c r="G7" i="176"/>
  <c r="M87" i="175"/>
  <c r="K87" i="175"/>
  <c r="I87" i="175"/>
  <c r="G87" i="175"/>
  <c r="F87" i="175"/>
  <c r="M86" i="175"/>
  <c r="K86" i="175"/>
  <c r="J86" i="175"/>
  <c r="I86" i="175"/>
  <c r="G86" i="175"/>
  <c r="M85" i="175"/>
  <c r="K85" i="175"/>
  <c r="J85" i="175"/>
  <c r="I85" i="175"/>
  <c r="G85" i="175"/>
  <c r="M84" i="175"/>
  <c r="K84" i="175"/>
  <c r="J84" i="175"/>
  <c r="I84" i="175"/>
  <c r="G84" i="175"/>
  <c r="M83" i="175"/>
  <c r="K83" i="175"/>
  <c r="J83" i="175"/>
  <c r="I83" i="175"/>
  <c r="G83" i="175"/>
  <c r="M82" i="175"/>
  <c r="K82" i="175"/>
  <c r="J82" i="175"/>
  <c r="I82" i="175"/>
  <c r="G82" i="175"/>
  <c r="M81" i="175"/>
  <c r="K81" i="175"/>
  <c r="J81" i="175"/>
  <c r="I81" i="175"/>
  <c r="G81" i="175"/>
  <c r="M80" i="175"/>
  <c r="K80" i="175"/>
  <c r="J80" i="175"/>
  <c r="I80" i="175"/>
  <c r="G80" i="175"/>
  <c r="M79" i="175"/>
  <c r="K79" i="175"/>
  <c r="J79" i="175"/>
  <c r="I79" i="175"/>
  <c r="G79" i="175"/>
  <c r="M78" i="175"/>
  <c r="K78" i="175"/>
  <c r="J78" i="175"/>
  <c r="I78" i="175"/>
  <c r="G78" i="175"/>
  <c r="M77" i="175"/>
  <c r="K77" i="175"/>
  <c r="J77" i="175"/>
  <c r="I77" i="175"/>
  <c r="G77" i="175"/>
  <c r="M76" i="175"/>
  <c r="K76" i="175"/>
  <c r="J76" i="175"/>
  <c r="I76" i="175"/>
  <c r="G76" i="175"/>
  <c r="M75" i="175"/>
  <c r="K75" i="175"/>
  <c r="J75" i="175"/>
  <c r="I75" i="175"/>
  <c r="G75" i="175"/>
  <c r="M74" i="175"/>
  <c r="K74" i="175"/>
  <c r="J74" i="175"/>
  <c r="I74" i="175"/>
  <c r="G74" i="175"/>
  <c r="M73" i="175"/>
  <c r="K73" i="175"/>
  <c r="J73" i="175"/>
  <c r="I73" i="175"/>
  <c r="G73" i="175"/>
  <c r="M72" i="175"/>
  <c r="K72" i="175"/>
  <c r="J72" i="175"/>
  <c r="I72" i="175"/>
  <c r="G72" i="175"/>
  <c r="M71" i="175"/>
  <c r="K71" i="175"/>
  <c r="J71" i="175"/>
  <c r="I71" i="175"/>
  <c r="G71" i="175"/>
  <c r="M70" i="175"/>
  <c r="K70" i="175"/>
  <c r="J70" i="175"/>
  <c r="I70" i="175"/>
  <c r="G70" i="175"/>
  <c r="M69" i="175"/>
  <c r="K69" i="175"/>
  <c r="J69" i="175"/>
  <c r="I69" i="175"/>
  <c r="G69" i="175"/>
  <c r="M68" i="175"/>
  <c r="K68" i="175"/>
  <c r="J68" i="175"/>
  <c r="I68" i="175"/>
  <c r="G68" i="175"/>
  <c r="M67" i="175"/>
  <c r="K67" i="175"/>
  <c r="J67" i="175"/>
  <c r="I67" i="175"/>
  <c r="G67" i="175"/>
  <c r="M66" i="175"/>
  <c r="K66" i="175"/>
  <c r="I66" i="175"/>
  <c r="G66" i="175"/>
  <c r="M65" i="175"/>
  <c r="K65" i="175"/>
  <c r="I65" i="175"/>
  <c r="G65" i="175"/>
  <c r="M64" i="175"/>
  <c r="K64" i="175"/>
  <c r="I64" i="175"/>
  <c r="G64" i="175"/>
  <c r="M63" i="175"/>
  <c r="K63" i="175"/>
  <c r="I63" i="175"/>
  <c r="G63" i="175"/>
  <c r="M62" i="175"/>
  <c r="K62" i="175"/>
  <c r="I62" i="175"/>
  <c r="G62" i="175"/>
  <c r="M61" i="175"/>
  <c r="K61" i="175"/>
  <c r="J61" i="175"/>
  <c r="I61" i="175"/>
  <c r="G61" i="175"/>
  <c r="M60" i="175"/>
  <c r="K60" i="175"/>
  <c r="J60" i="175"/>
  <c r="I60" i="175"/>
  <c r="G60" i="175"/>
  <c r="M59" i="175"/>
  <c r="K59" i="175"/>
  <c r="J59" i="175"/>
  <c r="I59" i="175"/>
  <c r="G59" i="175"/>
  <c r="M58" i="175"/>
  <c r="K58" i="175"/>
  <c r="J58" i="175"/>
  <c r="I58" i="175"/>
  <c r="G58" i="175"/>
  <c r="M57" i="175"/>
  <c r="K57" i="175"/>
  <c r="J57" i="175"/>
  <c r="I57" i="175"/>
  <c r="G57" i="175"/>
  <c r="M56" i="175"/>
  <c r="K56" i="175"/>
  <c r="J56" i="175"/>
  <c r="I56" i="175"/>
  <c r="G56" i="175"/>
  <c r="M55" i="175"/>
  <c r="K55" i="175"/>
  <c r="J55" i="175"/>
  <c r="I55" i="175"/>
  <c r="G55" i="175"/>
  <c r="M54" i="175"/>
  <c r="K54" i="175"/>
  <c r="J54" i="175"/>
  <c r="I54" i="175"/>
  <c r="G54" i="175"/>
  <c r="M53" i="175"/>
  <c r="K53" i="175"/>
  <c r="J53" i="175"/>
  <c r="I53" i="175"/>
  <c r="G53" i="175"/>
  <c r="M52" i="175"/>
  <c r="K52" i="175"/>
  <c r="J52" i="175"/>
  <c r="I52" i="175"/>
  <c r="G52" i="175"/>
  <c r="M51" i="175"/>
  <c r="K51" i="175"/>
  <c r="J51" i="175"/>
  <c r="I51" i="175"/>
  <c r="G51" i="175"/>
  <c r="M50" i="175"/>
  <c r="K50" i="175"/>
  <c r="J50" i="175"/>
  <c r="I50" i="175"/>
  <c r="G50" i="175"/>
  <c r="M49" i="175"/>
  <c r="K49" i="175"/>
  <c r="J49" i="175"/>
  <c r="I49" i="175"/>
  <c r="G49" i="175"/>
  <c r="M48" i="175"/>
  <c r="K48" i="175"/>
  <c r="J48" i="175"/>
  <c r="I48" i="175"/>
  <c r="G48" i="175"/>
  <c r="M47" i="175"/>
  <c r="K47" i="175"/>
  <c r="J47" i="175"/>
  <c r="I47" i="175"/>
  <c r="G47" i="175"/>
  <c r="M46" i="175"/>
  <c r="K46" i="175"/>
  <c r="I46" i="175"/>
  <c r="G46" i="175"/>
  <c r="M45" i="175"/>
  <c r="K45" i="175"/>
  <c r="J45" i="175"/>
  <c r="I45" i="175"/>
  <c r="G45" i="175"/>
  <c r="M44" i="175"/>
  <c r="K44" i="175"/>
  <c r="J44" i="175"/>
  <c r="I44" i="175"/>
  <c r="G44" i="175"/>
  <c r="M43" i="175"/>
  <c r="K43" i="175"/>
  <c r="J43" i="175"/>
  <c r="I43" i="175"/>
  <c r="G43" i="175"/>
  <c r="M42" i="175"/>
  <c r="K42" i="175"/>
  <c r="J42" i="175"/>
  <c r="I42" i="175"/>
  <c r="G42" i="175"/>
  <c r="M41" i="175"/>
  <c r="K41" i="175"/>
  <c r="J41" i="175"/>
  <c r="I41" i="175"/>
  <c r="G41" i="175"/>
  <c r="M40" i="175"/>
  <c r="K40" i="175"/>
  <c r="J40" i="175"/>
  <c r="I40" i="175"/>
  <c r="G40" i="175"/>
  <c r="M39" i="175"/>
  <c r="K39" i="175"/>
  <c r="J39" i="175"/>
  <c r="I39" i="175"/>
  <c r="G39" i="175"/>
  <c r="M38" i="175"/>
  <c r="K38" i="175"/>
  <c r="J38" i="175"/>
  <c r="I38" i="175"/>
  <c r="G38" i="175"/>
  <c r="M37" i="175"/>
  <c r="K37" i="175"/>
  <c r="J37" i="175"/>
  <c r="I37" i="175"/>
  <c r="G37" i="175"/>
  <c r="M36" i="175"/>
  <c r="K36" i="175"/>
  <c r="J36" i="175"/>
  <c r="I36" i="175"/>
  <c r="G36" i="175"/>
  <c r="M35" i="175"/>
  <c r="K35" i="175"/>
  <c r="J35" i="175"/>
  <c r="I35" i="175"/>
  <c r="G35" i="175"/>
  <c r="M34" i="175"/>
  <c r="K34" i="175"/>
  <c r="J34" i="175"/>
  <c r="I34" i="175"/>
  <c r="G34" i="175"/>
  <c r="M33" i="175"/>
  <c r="K33" i="175"/>
  <c r="J33" i="175"/>
  <c r="I33" i="175"/>
  <c r="G33" i="175"/>
  <c r="M32" i="175"/>
  <c r="K32" i="175"/>
  <c r="J32" i="175"/>
  <c r="I32" i="175"/>
  <c r="G32" i="175"/>
  <c r="M31" i="175"/>
  <c r="K31" i="175"/>
  <c r="J31" i="175"/>
  <c r="I31" i="175"/>
  <c r="G31" i="175"/>
  <c r="M30" i="175"/>
  <c r="K30" i="175"/>
  <c r="J30" i="175"/>
  <c r="I30" i="175"/>
  <c r="G30" i="175"/>
  <c r="M29" i="175"/>
  <c r="K29" i="175"/>
  <c r="J29" i="175"/>
  <c r="I29" i="175"/>
  <c r="G29" i="175"/>
  <c r="M28" i="175"/>
  <c r="K28" i="175"/>
  <c r="J28" i="175"/>
  <c r="I28" i="175"/>
  <c r="G28" i="175"/>
  <c r="M27" i="175"/>
  <c r="K27" i="175"/>
  <c r="J27" i="175"/>
  <c r="I27" i="175"/>
  <c r="G27" i="175"/>
  <c r="M26" i="175"/>
  <c r="K26" i="175"/>
  <c r="J26" i="175"/>
  <c r="I26" i="175"/>
  <c r="G26" i="175"/>
  <c r="M25" i="175"/>
  <c r="K25" i="175"/>
  <c r="J25" i="175"/>
  <c r="I25" i="175"/>
  <c r="G25" i="175"/>
  <c r="M24" i="175"/>
  <c r="K24" i="175"/>
  <c r="J24" i="175"/>
  <c r="I24" i="175"/>
  <c r="G24" i="175"/>
  <c r="M23" i="175"/>
  <c r="K23" i="175"/>
  <c r="J23" i="175"/>
  <c r="I23" i="175"/>
  <c r="G23" i="175"/>
  <c r="M22" i="175"/>
  <c r="K22" i="175"/>
  <c r="J22" i="175"/>
  <c r="I22" i="175"/>
  <c r="G22" i="175"/>
  <c r="M21" i="175"/>
  <c r="K21" i="175"/>
  <c r="J21" i="175"/>
  <c r="I21" i="175"/>
  <c r="G21" i="175"/>
  <c r="M20" i="175"/>
  <c r="K20" i="175"/>
  <c r="J20" i="175"/>
  <c r="I20" i="175"/>
  <c r="G20" i="175"/>
  <c r="M19" i="175"/>
  <c r="K19" i="175"/>
  <c r="J19" i="175"/>
  <c r="I19" i="175"/>
  <c r="G19" i="175"/>
  <c r="M18" i="175"/>
  <c r="K18" i="175"/>
  <c r="J18" i="175"/>
  <c r="I18" i="175"/>
  <c r="G18" i="175"/>
  <c r="M17" i="175"/>
  <c r="K17" i="175"/>
  <c r="J17" i="175"/>
  <c r="I17" i="175"/>
  <c r="G17" i="175"/>
  <c r="M16" i="175"/>
  <c r="K16" i="175"/>
  <c r="J16" i="175"/>
  <c r="I16" i="175"/>
  <c r="G16" i="175"/>
  <c r="M15" i="175"/>
  <c r="K15" i="175"/>
  <c r="J15" i="175"/>
  <c r="I15" i="175"/>
  <c r="G15" i="175"/>
  <c r="M14" i="175"/>
  <c r="K14" i="175"/>
  <c r="J14" i="175"/>
  <c r="I14" i="175"/>
  <c r="G14" i="175"/>
  <c r="M13" i="175"/>
  <c r="K13" i="175"/>
  <c r="J13" i="175"/>
  <c r="I13" i="175"/>
  <c r="G13" i="175"/>
  <c r="M12" i="175"/>
  <c r="K12" i="175"/>
  <c r="J12" i="175"/>
  <c r="I12" i="175"/>
  <c r="G12" i="175"/>
  <c r="M11" i="175"/>
  <c r="K11" i="175"/>
  <c r="J11" i="175"/>
  <c r="I11" i="175"/>
  <c r="G11" i="175"/>
  <c r="M10" i="175"/>
  <c r="K10" i="175"/>
  <c r="J10" i="175"/>
  <c r="I10" i="175"/>
  <c r="G10" i="175"/>
  <c r="M9" i="175"/>
  <c r="K9" i="175"/>
  <c r="J9" i="175"/>
  <c r="I9" i="175"/>
  <c r="G9" i="175"/>
  <c r="M8" i="175"/>
  <c r="K8" i="175"/>
  <c r="J8" i="175"/>
  <c r="I8" i="175"/>
  <c r="G8" i="175"/>
  <c r="M10" i="174"/>
  <c r="L10" i="174"/>
  <c r="K10" i="174"/>
  <c r="J10" i="174"/>
  <c r="I10" i="174"/>
  <c r="H10" i="174"/>
  <c r="G10" i="174"/>
  <c r="F10" i="174"/>
  <c r="M9" i="174"/>
  <c r="K9" i="174"/>
  <c r="I9" i="174"/>
  <c r="G9" i="174"/>
  <c r="M8" i="174"/>
  <c r="K8" i="174"/>
  <c r="I8" i="174"/>
  <c r="G8" i="174"/>
  <c r="M7" i="174"/>
  <c r="K7" i="174"/>
  <c r="I7" i="174"/>
  <c r="G7" i="174"/>
  <c r="M87" i="173"/>
  <c r="K87" i="173"/>
  <c r="I87" i="173"/>
  <c r="G87" i="173"/>
  <c r="F87" i="173"/>
  <c r="M86" i="173"/>
  <c r="K86" i="173"/>
  <c r="J86" i="173"/>
  <c r="I86" i="173"/>
  <c r="G86" i="173"/>
  <c r="M85" i="173"/>
  <c r="K85" i="173"/>
  <c r="J85" i="173"/>
  <c r="I85" i="173"/>
  <c r="G85" i="173"/>
  <c r="M84" i="173"/>
  <c r="K84" i="173"/>
  <c r="J84" i="173"/>
  <c r="I84" i="173"/>
  <c r="G84" i="173"/>
  <c r="M83" i="173"/>
  <c r="K83" i="173"/>
  <c r="J83" i="173"/>
  <c r="I83" i="173"/>
  <c r="G83" i="173"/>
  <c r="M82" i="173"/>
  <c r="K82" i="173"/>
  <c r="J82" i="173"/>
  <c r="I82" i="173"/>
  <c r="G82" i="173"/>
  <c r="M81" i="173"/>
  <c r="K81" i="173"/>
  <c r="J81" i="173"/>
  <c r="I81" i="173"/>
  <c r="G81" i="173"/>
  <c r="M80" i="173"/>
  <c r="K80" i="173"/>
  <c r="J80" i="173"/>
  <c r="I80" i="173"/>
  <c r="G80" i="173"/>
  <c r="M79" i="173"/>
  <c r="K79" i="173"/>
  <c r="J79" i="173"/>
  <c r="I79" i="173"/>
  <c r="G79" i="173"/>
  <c r="M78" i="173"/>
  <c r="K78" i="173"/>
  <c r="J78" i="173"/>
  <c r="I78" i="173"/>
  <c r="G78" i="173"/>
  <c r="M77" i="173"/>
  <c r="K77" i="173"/>
  <c r="J77" i="173"/>
  <c r="I77" i="173"/>
  <c r="G77" i="173"/>
  <c r="M76" i="173"/>
  <c r="K76" i="173"/>
  <c r="J76" i="173"/>
  <c r="I76" i="173"/>
  <c r="G76" i="173"/>
  <c r="M75" i="173"/>
  <c r="K75" i="173"/>
  <c r="J75" i="173"/>
  <c r="I75" i="173"/>
  <c r="G75" i="173"/>
  <c r="M74" i="173"/>
  <c r="K74" i="173"/>
  <c r="J74" i="173"/>
  <c r="I74" i="173"/>
  <c r="G74" i="173"/>
  <c r="M73" i="173"/>
  <c r="K73" i="173"/>
  <c r="J73" i="173"/>
  <c r="I73" i="173"/>
  <c r="G73" i="173"/>
  <c r="M72" i="173"/>
  <c r="K72" i="173"/>
  <c r="J72" i="173"/>
  <c r="I72" i="173"/>
  <c r="G72" i="173"/>
  <c r="M71" i="173"/>
  <c r="K71" i="173"/>
  <c r="J71" i="173"/>
  <c r="I71" i="173"/>
  <c r="G71" i="173"/>
  <c r="M70" i="173"/>
  <c r="K70" i="173"/>
  <c r="J70" i="173"/>
  <c r="I70" i="173"/>
  <c r="G70" i="173"/>
  <c r="M69" i="173"/>
  <c r="K69" i="173"/>
  <c r="J69" i="173"/>
  <c r="I69" i="173"/>
  <c r="G69" i="173"/>
  <c r="M68" i="173"/>
  <c r="K68" i="173"/>
  <c r="J68" i="173"/>
  <c r="I68" i="173"/>
  <c r="G68" i="173"/>
  <c r="M67" i="173"/>
  <c r="K67" i="173"/>
  <c r="J67" i="173"/>
  <c r="I67" i="173"/>
  <c r="G67" i="173"/>
  <c r="M66" i="173"/>
  <c r="K66" i="173"/>
  <c r="I66" i="173"/>
  <c r="G66" i="173"/>
  <c r="M65" i="173"/>
  <c r="K65" i="173"/>
  <c r="I65" i="173"/>
  <c r="G65" i="173"/>
  <c r="M64" i="173"/>
  <c r="K64" i="173"/>
  <c r="I64" i="173"/>
  <c r="G64" i="173"/>
  <c r="M63" i="173"/>
  <c r="K63" i="173"/>
  <c r="I63" i="173"/>
  <c r="G63" i="173"/>
  <c r="M62" i="173"/>
  <c r="K62" i="173"/>
  <c r="I62" i="173"/>
  <c r="G62" i="173"/>
  <c r="M61" i="173"/>
  <c r="K61" i="173"/>
  <c r="J61" i="173"/>
  <c r="I61" i="173"/>
  <c r="G61" i="173"/>
  <c r="M60" i="173"/>
  <c r="K60" i="173"/>
  <c r="J60" i="173"/>
  <c r="I60" i="173"/>
  <c r="G60" i="173"/>
  <c r="M59" i="173"/>
  <c r="K59" i="173"/>
  <c r="J59" i="173"/>
  <c r="I59" i="173"/>
  <c r="G59" i="173"/>
  <c r="M58" i="173"/>
  <c r="K58" i="173"/>
  <c r="J58" i="173"/>
  <c r="I58" i="173"/>
  <c r="G58" i="173"/>
  <c r="M57" i="173"/>
  <c r="K57" i="173"/>
  <c r="J57" i="173"/>
  <c r="I57" i="173"/>
  <c r="G57" i="173"/>
  <c r="M56" i="173"/>
  <c r="K56" i="173"/>
  <c r="J56" i="173"/>
  <c r="I56" i="173"/>
  <c r="G56" i="173"/>
  <c r="M55" i="173"/>
  <c r="K55" i="173"/>
  <c r="J55" i="173"/>
  <c r="I55" i="173"/>
  <c r="G55" i="173"/>
  <c r="M54" i="173"/>
  <c r="K54" i="173"/>
  <c r="J54" i="173"/>
  <c r="I54" i="173"/>
  <c r="G54" i="173"/>
  <c r="M53" i="173"/>
  <c r="K53" i="173"/>
  <c r="J53" i="173"/>
  <c r="I53" i="173"/>
  <c r="G53" i="173"/>
  <c r="M52" i="173"/>
  <c r="K52" i="173"/>
  <c r="J52" i="173"/>
  <c r="I52" i="173"/>
  <c r="G52" i="173"/>
  <c r="M51" i="173"/>
  <c r="K51" i="173"/>
  <c r="J51" i="173"/>
  <c r="I51" i="173"/>
  <c r="G51" i="173"/>
  <c r="M50" i="173"/>
  <c r="K50" i="173"/>
  <c r="J50" i="173"/>
  <c r="I50" i="173"/>
  <c r="G50" i="173"/>
  <c r="M49" i="173"/>
  <c r="K49" i="173"/>
  <c r="J49" i="173"/>
  <c r="I49" i="173"/>
  <c r="G49" i="173"/>
  <c r="M48" i="173"/>
  <c r="K48" i="173"/>
  <c r="J48" i="173"/>
  <c r="I48" i="173"/>
  <c r="G48" i="173"/>
  <c r="M47" i="173"/>
  <c r="K47" i="173"/>
  <c r="J47" i="173"/>
  <c r="I47" i="173"/>
  <c r="G47" i="173"/>
  <c r="M46" i="173"/>
  <c r="K46" i="173"/>
  <c r="I46" i="173"/>
  <c r="G46" i="173"/>
  <c r="M45" i="173"/>
  <c r="K45" i="173"/>
  <c r="J45" i="173"/>
  <c r="I45" i="173"/>
  <c r="G45" i="173"/>
  <c r="M44" i="173"/>
  <c r="K44" i="173"/>
  <c r="J44" i="173"/>
  <c r="I44" i="173"/>
  <c r="G44" i="173"/>
  <c r="M43" i="173"/>
  <c r="K43" i="173"/>
  <c r="J43" i="173"/>
  <c r="I43" i="173"/>
  <c r="G43" i="173"/>
  <c r="M42" i="173"/>
  <c r="K42" i="173"/>
  <c r="J42" i="173"/>
  <c r="I42" i="173"/>
  <c r="G42" i="173"/>
  <c r="M41" i="173"/>
  <c r="K41" i="173"/>
  <c r="J41" i="173"/>
  <c r="I41" i="173"/>
  <c r="G41" i="173"/>
  <c r="M40" i="173"/>
  <c r="K40" i="173"/>
  <c r="J40" i="173"/>
  <c r="I40" i="173"/>
  <c r="G40" i="173"/>
  <c r="M39" i="173"/>
  <c r="K39" i="173"/>
  <c r="J39" i="173"/>
  <c r="I39" i="173"/>
  <c r="G39" i="173"/>
  <c r="M38" i="173"/>
  <c r="K38" i="173"/>
  <c r="J38" i="173"/>
  <c r="I38" i="173"/>
  <c r="G38" i="173"/>
  <c r="M37" i="173"/>
  <c r="K37" i="173"/>
  <c r="J37" i="173"/>
  <c r="I37" i="173"/>
  <c r="G37" i="173"/>
  <c r="M36" i="173"/>
  <c r="K36" i="173"/>
  <c r="J36" i="173"/>
  <c r="I36" i="173"/>
  <c r="G36" i="173"/>
  <c r="M35" i="173"/>
  <c r="K35" i="173"/>
  <c r="J35" i="173"/>
  <c r="I35" i="173"/>
  <c r="G35" i="173"/>
  <c r="M34" i="173"/>
  <c r="K34" i="173"/>
  <c r="J34" i="173"/>
  <c r="I34" i="173"/>
  <c r="G34" i="173"/>
  <c r="M33" i="173"/>
  <c r="K33" i="173"/>
  <c r="J33" i="173"/>
  <c r="I33" i="173"/>
  <c r="G33" i="173"/>
  <c r="M32" i="173"/>
  <c r="K32" i="173"/>
  <c r="J32" i="173"/>
  <c r="I32" i="173"/>
  <c r="G32" i="173"/>
  <c r="M31" i="173"/>
  <c r="K31" i="173"/>
  <c r="J31" i="173"/>
  <c r="I31" i="173"/>
  <c r="G31" i="173"/>
  <c r="M30" i="173"/>
  <c r="K30" i="173"/>
  <c r="J30" i="173"/>
  <c r="I30" i="173"/>
  <c r="G30" i="173"/>
  <c r="M29" i="173"/>
  <c r="K29" i="173"/>
  <c r="J29" i="173"/>
  <c r="I29" i="173"/>
  <c r="G29" i="173"/>
  <c r="M28" i="173"/>
  <c r="K28" i="173"/>
  <c r="J28" i="173"/>
  <c r="I28" i="173"/>
  <c r="G28" i="173"/>
  <c r="M27" i="173"/>
  <c r="K27" i="173"/>
  <c r="J27" i="173"/>
  <c r="I27" i="173"/>
  <c r="G27" i="173"/>
  <c r="M26" i="173"/>
  <c r="K26" i="173"/>
  <c r="J26" i="173"/>
  <c r="I26" i="173"/>
  <c r="G26" i="173"/>
  <c r="M25" i="173"/>
  <c r="K25" i="173"/>
  <c r="J25" i="173"/>
  <c r="I25" i="173"/>
  <c r="G25" i="173"/>
  <c r="M24" i="173"/>
  <c r="K24" i="173"/>
  <c r="J24" i="173"/>
  <c r="I24" i="173"/>
  <c r="G24" i="173"/>
  <c r="M23" i="173"/>
  <c r="K23" i="173"/>
  <c r="J23" i="173"/>
  <c r="I23" i="173"/>
  <c r="G23" i="173"/>
  <c r="M22" i="173"/>
  <c r="K22" i="173"/>
  <c r="J22" i="173"/>
  <c r="I22" i="173"/>
  <c r="G22" i="173"/>
  <c r="M21" i="173"/>
  <c r="K21" i="173"/>
  <c r="J21" i="173"/>
  <c r="I21" i="173"/>
  <c r="G21" i="173"/>
  <c r="M20" i="173"/>
  <c r="K20" i="173"/>
  <c r="J20" i="173"/>
  <c r="I20" i="173"/>
  <c r="G20" i="173"/>
  <c r="M19" i="173"/>
  <c r="K19" i="173"/>
  <c r="J19" i="173"/>
  <c r="I19" i="173"/>
  <c r="G19" i="173"/>
  <c r="M18" i="173"/>
  <c r="K18" i="173"/>
  <c r="J18" i="173"/>
  <c r="I18" i="173"/>
  <c r="G18" i="173"/>
  <c r="M17" i="173"/>
  <c r="K17" i="173"/>
  <c r="J17" i="173"/>
  <c r="I17" i="173"/>
  <c r="G17" i="173"/>
  <c r="M16" i="173"/>
  <c r="K16" i="173"/>
  <c r="J16" i="173"/>
  <c r="I16" i="173"/>
  <c r="G16" i="173"/>
  <c r="M15" i="173"/>
  <c r="K15" i="173"/>
  <c r="J15" i="173"/>
  <c r="I15" i="173"/>
  <c r="G15" i="173"/>
  <c r="M14" i="173"/>
  <c r="K14" i="173"/>
  <c r="J14" i="173"/>
  <c r="I14" i="173"/>
  <c r="G14" i="173"/>
  <c r="M13" i="173"/>
  <c r="K13" i="173"/>
  <c r="J13" i="173"/>
  <c r="I13" i="173"/>
  <c r="G13" i="173"/>
  <c r="M12" i="173"/>
  <c r="K12" i="173"/>
  <c r="J12" i="173"/>
  <c r="I12" i="173"/>
  <c r="G12" i="173"/>
  <c r="M11" i="173"/>
  <c r="K11" i="173"/>
  <c r="J11" i="173"/>
  <c r="I11" i="173"/>
  <c r="G11" i="173"/>
  <c r="M10" i="173"/>
  <c r="K10" i="173"/>
  <c r="J10" i="173"/>
  <c r="I10" i="173"/>
  <c r="G10" i="173"/>
  <c r="M9" i="173"/>
  <c r="K9" i="173"/>
  <c r="J9" i="173"/>
  <c r="I9" i="173"/>
  <c r="G9" i="173"/>
  <c r="M8" i="173"/>
  <c r="K8" i="173"/>
  <c r="J8" i="173"/>
  <c r="I8" i="173"/>
  <c r="G8" i="173"/>
  <c r="M10" i="172"/>
  <c r="L10" i="172"/>
  <c r="K10" i="172"/>
  <c r="J10" i="172"/>
  <c r="I10" i="172"/>
  <c r="H10" i="172"/>
  <c r="G10" i="172"/>
  <c r="F10" i="172"/>
  <c r="M9" i="172"/>
  <c r="K9" i="172"/>
  <c r="I9" i="172"/>
  <c r="G9" i="172"/>
  <c r="M8" i="172"/>
  <c r="K8" i="172"/>
  <c r="I8" i="172"/>
  <c r="G8" i="172"/>
  <c r="M7" i="172"/>
  <c r="K7" i="172"/>
  <c r="I7" i="172"/>
  <c r="G7" i="172"/>
  <c r="M87" i="171"/>
  <c r="K87" i="171"/>
  <c r="I87" i="171"/>
  <c r="G87" i="171"/>
  <c r="F87" i="171"/>
  <c r="M86" i="171"/>
  <c r="K86" i="171"/>
  <c r="J86" i="171"/>
  <c r="I86" i="171"/>
  <c r="G86" i="171"/>
  <c r="M85" i="171"/>
  <c r="K85" i="171"/>
  <c r="J85" i="171"/>
  <c r="I85" i="171"/>
  <c r="G85" i="171"/>
  <c r="M84" i="171"/>
  <c r="K84" i="171"/>
  <c r="J84" i="171"/>
  <c r="I84" i="171"/>
  <c r="G84" i="171"/>
  <c r="M83" i="171"/>
  <c r="K83" i="171"/>
  <c r="J83" i="171"/>
  <c r="I83" i="171"/>
  <c r="G83" i="171"/>
  <c r="M82" i="171"/>
  <c r="K82" i="171"/>
  <c r="J82" i="171"/>
  <c r="I82" i="171"/>
  <c r="G82" i="171"/>
  <c r="M81" i="171"/>
  <c r="K81" i="171"/>
  <c r="J81" i="171"/>
  <c r="I81" i="171"/>
  <c r="G81" i="171"/>
  <c r="M80" i="171"/>
  <c r="K80" i="171"/>
  <c r="J80" i="171"/>
  <c r="I80" i="171"/>
  <c r="G80" i="171"/>
  <c r="M79" i="171"/>
  <c r="K79" i="171"/>
  <c r="J79" i="171"/>
  <c r="I79" i="171"/>
  <c r="G79" i="171"/>
  <c r="M78" i="171"/>
  <c r="K78" i="171"/>
  <c r="J78" i="171"/>
  <c r="I78" i="171"/>
  <c r="G78" i="171"/>
  <c r="M77" i="171"/>
  <c r="K77" i="171"/>
  <c r="J77" i="171"/>
  <c r="I77" i="171"/>
  <c r="G77" i="171"/>
  <c r="M76" i="171"/>
  <c r="K76" i="171"/>
  <c r="J76" i="171"/>
  <c r="I76" i="171"/>
  <c r="G76" i="171"/>
  <c r="M75" i="171"/>
  <c r="K75" i="171"/>
  <c r="J75" i="171"/>
  <c r="I75" i="171"/>
  <c r="G75" i="171"/>
  <c r="M74" i="171"/>
  <c r="K74" i="171"/>
  <c r="J74" i="171"/>
  <c r="I74" i="171"/>
  <c r="G74" i="171"/>
  <c r="M73" i="171"/>
  <c r="K73" i="171"/>
  <c r="J73" i="171"/>
  <c r="I73" i="171"/>
  <c r="G73" i="171"/>
  <c r="M72" i="171"/>
  <c r="K72" i="171"/>
  <c r="J72" i="171"/>
  <c r="I72" i="171"/>
  <c r="G72" i="171"/>
  <c r="M71" i="171"/>
  <c r="K71" i="171"/>
  <c r="J71" i="171"/>
  <c r="I71" i="171"/>
  <c r="G71" i="171"/>
  <c r="M70" i="171"/>
  <c r="K70" i="171"/>
  <c r="J70" i="171"/>
  <c r="I70" i="171"/>
  <c r="G70" i="171"/>
  <c r="M69" i="171"/>
  <c r="K69" i="171"/>
  <c r="J69" i="171"/>
  <c r="I69" i="171"/>
  <c r="G69" i="171"/>
  <c r="M68" i="171"/>
  <c r="K68" i="171"/>
  <c r="J68" i="171"/>
  <c r="I68" i="171"/>
  <c r="G68" i="171"/>
  <c r="M67" i="171"/>
  <c r="K67" i="171"/>
  <c r="J67" i="171"/>
  <c r="I67" i="171"/>
  <c r="G67" i="171"/>
  <c r="M66" i="171"/>
  <c r="K66" i="171"/>
  <c r="I66" i="171"/>
  <c r="G66" i="171"/>
  <c r="M65" i="171"/>
  <c r="K65" i="171"/>
  <c r="I65" i="171"/>
  <c r="G65" i="171"/>
  <c r="M64" i="171"/>
  <c r="K64" i="171"/>
  <c r="I64" i="171"/>
  <c r="G64" i="171"/>
  <c r="M63" i="171"/>
  <c r="K63" i="171"/>
  <c r="I63" i="171"/>
  <c r="G63" i="171"/>
  <c r="M62" i="171"/>
  <c r="K62" i="171"/>
  <c r="I62" i="171"/>
  <c r="G62" i="171"/>
  <c r="M61" i="171"/>
  <c r="K61" i="171"/>
  <c r="J61" i="171"/>
  <c r="I61" i="171"/>
  <c r="G61" i="171"/>
  <c r="M60" i="171"/>
  <c r="K60" i="171"/>
  <c r="J60" i="171"/>
  <c r="I60" i="171"/>
  <c r="G60" i="171"/>
  <c r="M59" i="171"/>
  <c r="K59" i="171"/>
  <c r="J59" i="171"/>
  <c r="I59" i="171"/>
  <c r="G59" i="171"/>
  <c r="M58" i="171"/>
  <c r="K58" i="171"/>
  <c r="J58" i="171"/>
  <c r="I58" i="171"/>
  <c r="G58" i="171"/>
  <c r="M57" i="171"/>
  <c r="K57" i="171"/>
  <c r="J57" i="171"/>
  <c r="I57" i="171"/>
  <c r="G57" i="171"/>
  <c r="M56" i="171"/>
  <c r="K56" i="171"/>
  <c r="J56" i="171"/>
  <c r="I56" i="171"/>
  <c r="G56" i="171"/>
  <c r="M55" i="171"/>
  <c r="K55" i="171"/>
  <c r="J55" i="171"/>
  <c r="I55" i="171"/>
  <c r="G55" i="171"/>
  <c r="M54" i="171"/>
  <c r="K54" i="171"/>
  <c r="J54" i="171"/>
  <c r="I54" i="171"/>
  <c r="G54" i="171"/>
  <c r="M53" i="171"/>
  <c r="K53" i="171"/>
  <c r="J53" i="171"/>
  <c r="I53" i="171"/>
  <c r="G53" i="171"/>
  <c r="M52" i="171"/>
  <c r="K52" i="171"/>
  <c r="J52" i="171"/>
  <c r="I52" i="171"/>
  <c r="G52" i="171"/>
  <c r="M51" i="171"/>
  <c r="K51" i="171"/>
  <c r="J51" i="171"/>
  <c r="I51" i="171"/>
  <c r="G51" i="171"/>
  <c r="M50" i="171"/>
  <c r="K50" i="171"/>
  <c r="J50" i="171"/>
  <c r="I50" i="171"/>
  <c r="G50" i="171"/>
  <c r="M49" i="171"/>
  <c r="K49" i="171"/>
  <c r="J49" i="171"/>
  <c r="I49" i="171"/>
  <c r="G49" i="171"/>
  <c r="M48" i="171"/>
  <c r="K48" i="171"/>
  <c r="J48" i="171"/>
  <c r="I48" i="171"/>
  <c r="G48" i="171"/>
  <c r="M47" i="171"/>
  <c r="K47" i="171"/>
  <c r="J47" i="171"/>
  <c r="I47" i="171"/>
  <c r="G47" i="171"/>
  <c r="M46" i="171"/>
  <c r="K46" i="171"/>
  <c r="I46" i="171"/>
  <c r="G46" i="171"/>
  <c r="M45" i="171"/>
  <c r="K45" i="171"/>
  <c r="J45" i="171"/>
  <c r="I45" i="171"/>
  <c r="G45" i="171"/>
  <c r="M44" i="171"/>
  <c r="K44" i="171"/>
  <c r="J44" i="171"/>
  <c r="I44" i="171"/>
  <c r="G44" i="171"/>
  <c r="M43" i="171"/>
  <c r="K43" i="171"/>
  <c r="J43" i="171"/>
  <c r="I43" i="171"/>
  <c r="G43" i="171"/>
  <c r="M42" i="171"/>
  <c r="K42" i="171"/>
  <c r="J42" i="171"/>
  <c r="I42" i="171"/>
  <c r="G42" i="171"/>
  <c r="M41" i="171"/>
  <c r="K41" i="171"/>
  <c r="J41" i="171"/>
  <c r="I41" i="171"/>
  <c r="G41" i="171"/>
  <c r="M40" i="171"/>
  <c r="K40" i="171"/>
  <c r="J40" i="171"/>
  <c r="I40" i="171"/>
  <c r="G40" i="171"/>
  <c r="M39" i="171"/>
  <c r="K39" i="171"/>
  <c r="J39" i="171"/>
  <c r="I39" i="171"/>
  <c r="G39" i="171"/>
  <c r="M38" i="171"/>
  <c r="K38" i="171"/>
  <c r="J38" i="171"/>
  <c r="I38" i="171"/>
  <c r="G38" i="171"/>
  <c r="M37" i="171"/>
  <c r="K37" i="171"/>
  <c r="J37" i="171"/>
  <c r="I37" i="171"/>
  <c r="G37" i="171"/>
  <c r="M36" i="171"/>
  <c r="K36" i="171"/>
  <c r="J36" i="171"/>
  <c r="I36" i="171"/>
  <c r="G36" i="171"/>
  <c r="M35" i="171"/>
  <c r="K35" i="171"/>
  <c r="J35" i="171"/>
  <c r="I35" i="171"/>
  <c r="G35" i="171"/>
  <c r="M34" i="171"/>
  <c r="K34" i="171"/>
  <c r="J34" i="171"/>
  <c r="I34" i="171"/>
  <c r="G34" i="171"/>
  <c r="M33" i="171"/>
  <c r="K33" i="171"/>
  <c r="J33" i="171"/>
  <c r="I33" i="171"/>
  <c r="G33" i="171"/>
  <c r="M32" i="171"/>
  <c r="K32" i="171"/>
  <c r="J32" i="171"/>
  <c r="I32" i="171"/>
  <c r="G32" i="171"/>
  <c r="M31" i="171"/>
  <c r="K31" i="171"/>
  <c r="J31" i="171"/>
  <c r="I31" i="171"/>
  <c r="G31" i="171"/>
  <c r="M30" i="171"/>
  <c r="K30" i="171"/>
  <c r="J30" i="171"/>
  <c r="I30" i="171"/>
  <c r="G30" i="171"/>
  <c r="M29" i="171"/>
  <c r="K29" i="171"/>
  <c r="J29" i="171"/>
  <c r="I29" i="171"/>
  <c r="G29" i="171"/>
  <c r="M28" i="171"/>
  <c r="K28" i="171"/>
  <c r="J28" i="171"/>
  <c r="I28" i="171"/>
  <c r="G28" i="171"/>
  <c r="M27" i="171"/>
  <c r="K27" i="171"/>
  <c r="J27" i="171"/>
  <c r="I27" i="171"/>
  <c r="G27" i="171"/>
  <c r="M26" i="171"/>
  <c r="K26" i="171"/>
  <c r="J26" i="171"/>
  <c r="I26" i="171"/>
  <c r="G26" i="171"/>
  <c r="M25" i="171"/>
  <c r="K25" i="171"/>
  <c r="J25" i="171"/>
  <c r="I25" i="171"/>
  <c r="G25" i="171"/>
  <c r="M24" i="171"/>
  <c r="K24" i="171"/>
  <c r="J24" i="171"/>
  <c r="I24" i="171"/>
  <c r="G24" i="171"/>
  <c r="M23" i="171"/>
  <c r="K23" i="171"/>
  <c r="J23" i="171"/>
  <c r="I23" i="171"/>
  <c r="G23" i="171"/>
  <c r="M22" i="171"/>
  <c r="K22" i="171"/>
  <c r="J22" i="171"/>
  <c r="I22" i="171"/>
  <c r="G22" i="171"/>
  <c r="M21" i="171"/>
  <c r="K21" i="171"/>
  <c r="J21" i="171"/>
  <c r="I21" i="171"/>
  <c r="G21" i="171"/>
  <c r="M20" i="171"/>
  <c r="K20" i="171"/>
  <c r="J20" i="171"/>
  <c r="I20" i="171"/>
  <c r="G20" i="171"/>
  <c r="M19" i="171"/>
  <c r="K19" i="171"/>
  <c r="J19" i="171"/>
  <c r="I19" i="171"/>
  <c r="G19" i="171"/>
  <c r="M18" i="171"/>
  <c r="K18" i="171"/>
  <c r="J18" i="171"/>
  <c r="I18" i="171"/>
  <c r="G18" i="171"/>
  <c r="M17" i="171"/>
  <c r="K17" i="171"/>
  <c r="J17" i="171"/>
  <c r="I17" i="171"/>
  <c r="G17" i="171"/>
  <c r="M16" i="171"/>
  <c r="K16" i="171"/>
  <c r="J16" i="171"/>
  <c r="I16" i="171"/>
  <c r="G16" i="171"/>
  <c r="M15" i="171"/>
  <c r="K15" i="171"/>
  <c r="J15" i="171"/>
  <c r="I15" i="171"/>
  <c r="G15" i="171"/>
  <c r="M14" i="171"/>
  <c r="K14" i="171"/>
  <c r="J14" i="171"/>
  <c r="I14" i="171"/>
  <c r="G14" i="171"/>
  <c r="M13" i="171"/>
  <c r="K13" i="171"/>
  <c r="J13" i="171"/>
  <c r="I13" i="171"/>
  <c r="G13" i="171"/>
  <c r="M12" i="171"/>
  <c r="K12" i="171"/>
  <c r="J12" i="171"/>
  <c r="I12" i="171"/>
  <c r="G12" i="171"/>
  <c r="M11" i="171"/>
  <c r="K11" i="171"/>
  <c r="J11" i="171"/>
  <c r="I11" i="171"/>
  <c r="G11" i="171"/>
  <c r="M10" i="171"/>
  <c r="K10" i="171"/>
  <c r="J10" i="171"/>
  <c r="I10" i="171"/>
  <c r="G10" i="171"/>
  <c r="M9" i="171"/>
  <c r="K9" i="171"/>
  <c r="J9" i="171"/>
  <c r="I9" i="171"/>
  <c r="G9" i="171"/>
  <c r="M8" i="171"/>
  <c r="K8" i="171"/>
  <c r="J8" i="171"/>
  <c r="I8" i="171"/>
  <c r="G8" i="171"/>
  <c r="M10" i="170"/>
  <c r="L10" i="170"/>
  <c r="K10" i="170"/>
  <c r="J10" i="170"/>
  <c r="I10" i="170"/>
  <c r="H10" i="170"/>
  <c r="G10" i="170"/>
  <c r="F10" i="170"/>
  <c r="M9" i="170"/>
  <c r="K9" i="170"/>
  <c r="I9" i="170"/>
  <c r="G9" i="170"/>
  <c r="M8" i="170"/>
  <c r="K8" i="170"/>
  <c r="I8" i="170"/>
  <c r="G8" i="170"/>
  <c r="M7" i="170"/>
  <c r="K7" i="170"/>
  <c r="I7" i="170"/>
  <c r="G7" i="170"/>
  <c r="M87" i="169"/>
  <c r="K87" i="169"/>
  <c r="I87" i="169"/>
  <c r="G87" i="169"/>
  <c r="F87" i="169"/>
  <c r="M86" i="169"/>
  <c r="K86" i="169"/>
  <c r="J86" i="169"/>
  <c r="I86" i="169"/>
  <c r="G86" i="169"/>
  <c r="M85" i="169"/>
  <c r="K85" i="169"/>
  <c r="J85" i="169"/>
  <c r="I85" i="169"/>
  <c r="G85" i="169"/>
  <c r="M84" i="169"/>
  <c r="K84" i="169"/>
  <c r="J84" i="169"/>
  <c r="I84" i="169"/>
  <c r="G84" i="169"/>
  <c r="M83" i="169"/>
  <c r="K83" i="169"/>
  <c r="J83" i="169"/>
  <c r="I83" i="169"/>
  <c r="G83" i="169"/>
  <c r="M82" i="169"/>
  <c r="K82" i="169"/>
  <c r="J82" i="169"/>
  <c r="I82" i="169"/>
  <c r="G82" i="169"/>
  <c r="M81" i="169"/>
  <c r="K81" i="169"/>
  <c r="J81" i="169"/>
  <c r="I81" i="169"/>
  <c r="G81" i="169"/>
  <c r="M80" i="169"/>
  <c r="K80" i="169"/>
  <c r="J80" i="169"/>
  <c r="I80" i="169"/>
  <c r="G80" i="169"/>
  <c r="M79" i="169"/>
  <c r="K79" i="169"/>
  <c r="J79" i="169"/>
  <c r="I79" i="169"/>
  <c r="G79" i="169"/>
  <c r="M78" i="169"/>
  <c r="K78" i="169"/>
  <c r="J78" i="169"/>
  <c r="I78" i="169"/>
  <c r="G78" i="169"/>
  <c r="M77" i="169"/>
  <c r="K77" i="169"/>
  <c r="J77" i="169"/>
  <c r="I77" i="169"/>
  <c r="G77" i="169"/>
  <c r="M76" i="169"/>
  <c r="K76" i="169"/>
  <c r="J76" i="169"/>
  <c r="I76" i="169"/>
  <c r="G76" i="169"/>
  <c r="M75" i="169"/>
  <c r="K75" i="169"/>
  <c r="J75" i="169"/>
  <c r="I75" i="169"/>
  <c r="G75" i="169"/>
  <c r="M74" i="169"/>
  <c r="K74" i="169"/>
  <c r="J74" i="169"/>
  <c r="I74" i="169"/>
  <c r="G74" i="169"/>
  <c r="M73" i="169"/>
  <c r="K73" i="169"/>
  <c r="J73" i="169"/>
  <c r="I73" i="169"/>
  <c r="G73" i="169"/>
  <c r="M72" i="169"/>
  <c r="K72" i="169"/>
  <c r="J72" i="169"/>
  <c r="I72" i="169"/>
  <c r="G72" i="169"/>
  <c r="M71" i="169"/>
  <c r="K71" i="169"/>
  <c r="J71" i="169"/>
  <c r="I71" i="169"/>
  <c r="G71" i="169"/>
  <c r="M70" i="169"/>
  <c r="K70" i="169"/>
  <c r="J70" i="169"/>
  <c r="I70" i="169"/>
  <c r="G70" i="169"/>
  <c r="M69" i="169"/>
  <c r="K69" i="169"/>
  <c r="J69" i="169"/>
  <c r="I69" i="169"/>
  <c r="G69" i="169"/>
  <c r="M68" i="169"/>
  <c r="K68" i="169"/>
  <c r="J68" i="169"/>
  <c r="I68" i="169"/>
  <c r="G68" i="169"/>
  <c r="M67" i="169"/>
  <c r="K67" i="169"/>
  <c r="J67" i="169"/>
  <c r="I67" i="169"/>
  <c r="G67" i="169"/>
  <c r="M66" i="169"/>
  <c r="K66" i="169"/>
  <c r="I66" i="169"/>
  <c r="G66" i="169"/>
  <c r="M65" i="169"/>
  <c r="K65" i="169"/>
  <c r="I65" i="169"/>
  <c r="G65" i="169"/>
  <c r="M64" i="169"/>
  <c r="K64" i="169"/>
  <c r="I64" i="169"/>
  <c r="G64" i="169"/>
  <c r="M63" i="169"/>
  <c r="K63" i="169"/>
  <c r="I63" i="169"/>
  <c r="G63" i="169"/>
  <c r="M62" i="169"/>
  <c r="K62" i="169"/>
  <c r="I62" i="169"/>
  <c r="G62" i="169"/>
  <c r="M61" i="169"/>
  <c r="K61" i="169"/>
  <c r="J61" i="169"/>
  <c r="I61" i="169"/>
  <c r="G61" i="169"/>
  <c r="M60" i="169"/>
  <c r="K60" i="169"/>
  <c r="J60" i="169"/>
  <c r="I60" i="169"/>
  <c r="G60" i="169"/>
  <c r="M59" i="169"/>
  <c r="K59" i="169"/>
  <c r="J59" i="169"/>
  <c r="I59" i="169"/>
  <c r="G59" i="169"/>
  <c r="M58" i="169"/>
  <c r="K58" i="169"/>
  <c r="J58" i="169"/>
  <c r="I58" i="169"/>
  <c r="G58" i="169"/>
  <c r="M57" i="169"/>
  <c r="K57" i="169"/>
  <c r="J57" i="169"/>
  <c r="I57" i="169"/>
  <c r="G57" i="169"/>
  <c r="M56" i="169"/>
  <c r="K56" i="169"/>
  <c r="J56" i="169"/>
  <c r="I56" i="169"/>
  <c r="G56" i="169"/>
  <c r="M55" i="169"/>
  <c r="K55" i="169"/>
  <c r="J55" i="169"/>
  <c r="I55" i="169"/>
  <c r="G55" i="169"/>
  <c r="M54" i="169"/>
  <c r="K54" i="169"/>
  <c r="J54" i="169"/>
  <c r="I54" i="169"/>
  <c r="G54" i="169"/>
  <c r="M53" i="169"/>
  <c r="K53" i="169"/>
  <c r="J53" i="169"/>
  <c r="I53" i="169"/>
  <c r="G53" i="169"/>
  <c r="M52" i="169"/>
  <c r="K52" i="169"/>
  <c r="J52" i="169"/>
  <c r="I52" i="169"/>
  <c r="G52" i="169"/>
  <c r="M51" i="169"/>
  <c r="K51" i="169"/>
  <c r="J51" i="169"/>
  <c r="I51" i="169"/>
  <c r="G51" i="169"/>
  <c r="M50" i="169"/>
  <c r="K50" i="169"/>
  <c r="J50" i="169"/>
  <c r="I50" i="169"/>
  <c r="G50" i="169"/>
  <c r="M49" i="169"/>
  <c r="K49" i="169"/>
  <c r="J49" i="169"/>
  <c r="I49" i="169"/>
  <c r="G49" i="169"/>
  <c r="M48" i="169"/>
  <c r="K48" i="169"/>
  <c r="J48" i="169"/>
  <c r="I48" i="169"/>
  <c r="G48" i="169"/>
  <c r="M47" i="169"/>
  <c r="K47" i="169"/>
  <c r="J47" i="169"/>
  <c r="I47" i="169"/>
  <c r="G47" i="169"/>
  <c r="M46" i="169"/>
  <c r="K46" i="169"/>
  <c r="I46" i="169"/>
  <c r="G46" i="169"/>
  <c r="M45" i="169"/>
  <c r="K45" i="169"/>
  <c r="J45" i="169"/>
  <c r="I45" i="169"/>
  <c r="G45" i="169"/>
  <c r="M44" i="169"/>
  <c r="K44" i="169"/>
  <c r="J44" i="169"/>
  <c r="I44" i="169"/>
  <c r="G44" i="169"/>
  <c r="M43" i="169"/>
  <c r="K43" i="169"/>
  <c r="J43" i="169"/>
  <c r="I43" i="169"/>
  <c r="G43" i="169"/>
  <c r="M42" i="169"/>
  <c r="K42" i="169"/>
  <c r="J42" i="169"/>
  <c r="I42" i="169"/>
  <c r="G42" i="169"/>
  <c r="M41" i="169"/>
  <c r="K41" i="169"/>
  <c r="J41" i="169"/>
  <c r="I41" i="169"/>
  <c r="G41" i="169"/>
  <c r="M40" i="169"/>
  <c r="K40" i="169"/>
  <c r="J40" i="169"/>
  <c r="I40" i="169"/>
  <c r="G40" i="169"/>
  <c r="M39" i="169"/>
  <c r="K39" i="169"/>
  <c r="J39" i="169"/>
  <c r="I39" i="169"/>
  <c r="G39" i="169"/>
  <c r="M38" i="169"/>
  <c r="K38" i="169"/>
  <c r="J38" i="169"/>
  <c r="I38" i="169"/>
  <c r="G38" i="169"/>
  <c r="M37" i="169"/>
  <c r="K37" i="169"/>
  <c r="J37" i="169"/>
  <c r="I37" i="169"/>
  <c r="G37" i="169"/>
  <c r="M36" i="169"/>
  <c r="K36" i="169"/>
  <c r="J36" i="169"/>
  <c r="I36" i="169"/>
  <c r="G36" i="169"/>
  <c r="M35" i="169"/>
  <c r="K35" i="169"/>
  <c r="J35" i="169"/>
  <c r="I35" i="169"/>
  <c r="G35" i="169"/>
  <c r="M34" i="169"/>
  <c r="K34" i="169"/>
  <c r="J34" i="169"/>
  <c r="I34" i="169"/>
  <c r="G34" i="169"/>
  <c r="M33" i="169"/>
  <c r="K33" i="169"/>
  <c r="J33" i="169"/>
  <c r="I33" i="169"/>
  <c r="G33" i="169"/>
  <c r="M32" i="169"/>
  <c r="K32" i="169"/>
  <c r="J32" i="169"/>
  <c r="I32" i="169"/>
  <c r="G32" i="169"/>
  <c r="M31" i="169"/>
  <c r="K31" i="169"/>
  <c r="J31" i="169"/>
  <c r="I31" i="169"/>
  <c r="G31" i="169"/>
  <c r="M30" i="169"/>
  <c r="K30" i="169"/>
  <c r="J30" i="169"/>
  <c r="I30" i="169"/>
  <c r="G30" i="169"/>
  <c r="M29" i="169"/>
  <c r="K29" i="169"/>
  <c r="J29" i="169"/>
  <c r="I29" i="169"/>
  <c r="G29" i="169"/>
  <c r="M28" i="169"/>
  <c r="K28" i="169"/>
  <c r="J28" i="169"/>
  <c r="I28" i="169"/>
  <c r="G28" i="169"/>
  <c r="M27" i="169"/>
  <c r="K27" i="169"/>
  <c r="J27" i="169"/>
  <c r="I27" i="169"/>
  <c r="G27" i="169"/>
  <c r="M26" i="169"/>
  <c r="K26" i="169"/>
  <c r="J26" i="169"/>
  <c r="I26" i="169"/>
  <c r="G26" i="169"/>
  <c r="M25" i="169"/>
  <c r="K25" i="169"/>
  <c r="J25" i="169"/>
  <c r="I25" i="169"/>
  <c r="G25" i="169"/>
  <c r="M24" i="169"/>
  <c r="K24" i="169"/>
  <c r="J24" i="169"/>
  <c r="I24" i="169"/>
  <c r="G24" i="169"/>
  <c r="M23" i="169"/>
  <c r="K23" i="169"/>
  <c r="J23" i="169"/>
  <c r="I23" i="169"/>
  <c r="G23" i="169"/>
  <c r="M22" i="169"/>
  <c r="K22" i="169"/>
  <c r="J22" i="169"/>
  <c r="I22" i="169"/>
  <c r="G22" i="169"/>
  <c r="M21" i="169"/>
  <c r="K21" i="169"/>
  <c r="J21" i="169"/>
  <c r="I21" i="169"/>
  <c r="G21" i="169"/>
  <c r="M20" i="169"/>
  <c r="K20" i="169"/>
  <c r="J20" i="169"/>
  <c r="I20" i="169"/>
  <c r="G20" i="169"/>
  <c r="M19" i="169"/>
  <c r="K19" i="169"/>
  <c r="J19" i="169"/>
  <c r="I19" i="169"/>
  <c r="G19" i="169"/>
  <c r="M18" i="169"/>
  <c r="K18" i="169"/>
  <c r="J18" i="169"/>
  <c r="I18" i="169"/>
  <c r="G18" i="169"/>
  <c r="M17" i="169"/>
  <c r="K17" i="169"/>
  <c r="J17" i="169"/>
  <c r="I17" i="169"/>
  <c r="G17" i="169"/>
  <c r="M16" i="169"/>
  <c r="K16" i="169"/>
  <c r="J16" i="169"/>
  <c r="I16" i="169"/>
  <c r="G16" i="169"/>
  <c r="M15" i="169"/>
  <c r="K15" i="169"/>
  <c r="J15" i="169"/>
  <c r="I15" i="169"/>
  <c r="G15" i="169"/>
  <c r="M14" i="169"/>
  <c r="K14" i="169"/>
  <c r="J14" i="169"/>
  <c r="I14" i="169"/>
  <c r="G14" i="169"/>
  <c r="M13" i="169"/>
  <c r="K13" i="169"/>
  <c r="J13" i="169"/>
  <c r="I13" i="169"/>
  <c r="G13" i="169"/>
  <c r="M12" i="169"/>
  <c r="K12" i="169"/>
  <c r="J12" i="169"/>
  <c r="I12" i="169"/>
  <c r="G12" i="169"/>
  <c r="M11" i="169"/>
  <c r="K11" i="169"/>
  <c r="J11" i="169"/>
  <c r="I11" i="169"/>
  <c r="G11" i="169"/>
  <c r="M10" i="169"/>
  <c r="K10" i="169"/>
  <c r="J10" i="169"/>
  <c r="I10" i="169"/>
  <c r="G10" i="169"/>
  <c r="M9" i="169"/>
  <c r="K9" i="169"/>
  <c r="J9" i="169"/>
  <c r="I9" i="169"/>
  <c r="G9" i="169"/>
  <c r="M8" i="169"/>
  <c r="K8" i="169"/>
  <c r="J8" i="169"/>
  <c r="I8" i="169"/>
  <c r="G8" i="169"/>
  <c r="M10" i="168"/>
  <c r="L10" i="168"/>
  <c r="K10" i="168"/>
  <c r="J10" i="168"/>
  <c r="I10" i="168"/>
  <c r="H10" i="168"/>
  <c r="G10" i="168"/>
  <c r="F10" i="168"/>
  <c r="M9" i="168"/>
  <c r="K9" i="168"/>
  <c r="I9" i="168"/>
  <c r="G9" i="168"/>
  <c r="M8" i="168"/>
  <c r="K8" i="168"/>
  <c r="I8" i="168"/>
  <c r="G8" i="168"/>
  <c r="M7" i="168"/>
  <c r="K7" i="168"/>
  <c r="I7" i="168"/>
  <c r="G7" i="168"/>
  <c r="M87" i="167"/>
  <c r="K87" i="167"/>
  <c r="I87" i="167"/>
  <c r="G87" i="167"/>
  <c r="F87" i="167"/>
  <c r="M86" i="167"/>
  <c r="K86" i="167"/>
  <c r="J86" i="167"/>
  <c r="I86" i="167"/>
  <c r="G86" i="167"/>
  <c r="M85" i="167"/>
  <c r="K85" i="167"/>
  <c r="J85" i="167"/>
  <c r="I85" i="167"/>
  <c r="G85" i="167"/>
  <c r="M84" i="167"/>
  <c r="K84" i="167"/>
  <c r="J84" i="167"/>
  <c r="I84" i="167"/>
  <c r="G84" i="167"/>
  <c r="M83" i="167"/>
  <c r="K83" i="167"/>
  <c r="J83" i="167"/>
  <c r="I83" i="167"/>
  <c r="G83" i="167"/>
  <c r="M82" i="167"/>
  <c r="K82" i="167"/>
  <c r="J82" i="167"/>
  <c r="I82" i="167"/>
  <c r="G82" i="167"/>
  <c r="M81" i="167"/>
  <c r="K81" i="167"/>
  <c r="J81" i="167"/>
  <c r="I81" i="167"/>
  <c r="G81" i="167"/>
  <c r="M80" i="167"/>
  <c r="K80" i="167"/>
  <c r="J80" i="167"/>
  <c r="I80" i="167"/>
  <c r="G80" i="167"/>
  <c r="M79" i="167"/>
  <c r="K79" i="167"/>
  <c r="J79" i="167"/>
  <c r="I79" i="167"/>
  <c r="G79" i="167"/>
  <c r="M78" i="167"/>
  <c r="K78" i="167"/>
  <c r="J78" i="167"/>
  <c r="I78" i="167"/>
  <c r="G78" i="167"/>
  <c r="M77" i="167"/>
  <c r="K77" i="167"/>
  <c r="J77" i="167"/>
  <c r="I77" i="167"/>
  <c r="G77" i="167"/>
  <c r="M76" i="167"/>
  <c r="K76" i="167"/>
  <c r="J76" i="167"/>
  <c r="I76" i="167"/>
  <c r="G76" i="167"/>
  <c r="M75" i="167"/>
  <c r="K75" i="167"/>
  <c r="J75" i="167"/>
  <c r="I75" i="167"/>
  <c r="G75" i="167"/>
  <c r="M74" i="167"/>
  <c r="K74" i="167"/>
  <c r="J74" i="167"/>
  <c r="I74" i="167"/>
  <c r="G74" i="167"/>
  <c r="M73" i="167"/>
  <c r="K73" i="167"/>
  <c r="J73" i="167"/>
  <c r="I73" i="167"/>
  <c r="G73" i="167"/>
  <c r="M72" i="167"/>
  <c r="K72" i="167"/>
  <c r="J72" i="167"/>
  <c r="I72" i="167"/>
  <c r="G72" i="167"/>
  <c r="M71" i="167"/>
  <c r="K71" i="167"/>
  <c r="J71" i="167"/>
  <c r="I71" i="167"/>
  <c r="G71" i="167"/>
  <c r="M70" i="167"/>
  <c r="K70" i="167"/>
  <c r="J70" i="167"/>
  <c r="I70" i="167"/>
  <c r="G70" i="167"/>
  <c r="M69" i="167"/>
  <c r="K69" i="167"/>
  <c r="J69" i="167"/>
  <c r="I69" i="167"/>
  <c r="G69" i="167"/>
  <c r="M68" i="167"/>
  <c r="K68" i="167"/>
  <c r="J68" i="167"/>
  <c r="I68" i="167"/>
  <c r="G68" i="167"/>
  <c r="M67" i="167"/>
  <c r="K67" i="167"/>
  <c r="J67" i="167"/>
  <c r="I67" i="167"/>
  <c r="G67" i="167"/>
  <c r="M66" i="167"/>
  <c r="K66" i="167"/>
  <c r="I66" i="167"/>
  <c r="G66" i="167"/>
  <c r="M65" i="167"/>
  <c r="K65" i="167"/>
  <c r="I65" i="167"/>
  <c r="G65" i="167"/>
  <c r="M64" i="167"/>
  <c r="K64" i="167"/>
  <c r="I64" i="167"/>
  <c r="G64" i="167"/>
  <c r="M63" i="167"/>
  <c r="K63" i="167"/>
  <c r="I63" i="167"/>
  <c r="G63" i="167"/>
  <c r="M62" i="167"/>
  <c r="K62" i="167"/>
  <c r="I62" i="167"/>
  <c r="G62" i="167"/>
  <c r="M61" i="167"/>
  <c r="K61" i="167"/>
  <c r="J61" i="167"/>
  <c r="I61" i="167"/>
  <c r="G61" i="167"/>
  <c r="M60" i="167"/>
  <c r="K60" i="167"/>
  <c r="J60" i="167"/>
  <c r="I60" i="167"/>
  <c r="G60" i="167"/>
  <c r="M59" i="167"/>
  <c r="K59" i="167"/>
  <c r="J59" i="167"/>
  <c r="I59" i="167"/>
  <c r="G59" i="167"/>
  <c r="M58" i="167"/>
  <c r="K58" i="167"/>
  <c r="J58" i="167"/>
  <c r="I58" i="167"/>
  <c r="G58" i="167"/>
  <c r="M57" i="167"/>
  <c r="K57" i="167"/>
  <c r="J57" i="167"/>
  <c r="I57" i="167"/>
  <c r="G57" i="167"/>
  <c r="M56" i="167"/>
  <c r="K56" i="167"/>
  <c r="J56" i="167"/>
  <c r="I56" i="167"/>
  <c r="G56" i="167"/>
  <c r="M55" i="167"/>
  <c r="K55" i="167"/>
  <c r="J55" i="167"/>
  <c r="I55" i="167"/>
  <c r="G55" i="167"/>
  <c r="M54" i="167"/>
  <c r="K54" i="167"/>
  <c r="J54" i="167"/>
  <c r="I54" i="167"/>
  <c r="G54" i="167"/>
  <c r="M53" i="167"/>
  <c r="K53" i="167"/>
  <c r="J53" i="167"/>
  <c r="I53" i="167"/>
  <c r="G53" i="167"/>
  <c r="M52" i="167"/>
  <c r="K52" i="167"/>
  <c r="J52" i="167"/>
  <c r="I52" i="167"/>
  <c r="G52" i="167"/>
  <c r="M51" i="167"/>
  <c r="K51" i="167"/>
  <c r="J51" i="167"/>
  <c r="I51" i="167"/>
  <c r="G51" i="167"/>
  <c r="M50" i="167"/>
  <c r="K50" i="167"/>
  <c r="J50" i="167"/>
  <c r="I50" i="167"/>
  <c r="G50" i="167"/>
  <c r="M49" i="167"/>
  <c r="K49" i="167"/>
  <c r="J49" i="167"/>
  <c r="I49" i="167"/>
  <c r="G49" i="167"/>
  <c r="M48" i="167"/>
  <c r="K48" i="167"/>
  <c r="J48" i="167"/>
  <c r="I48" i="167"/>
  <c r="G48" i="167"/>
  <c r="M47" i="167"/>
  <c r="K47" i="167"/>
  <c r="J47" i="167"/>
  <c r="I47" i="167"/>
  <c r="G47" i="167"/>
  <c r="M46" i="167"/>
  <c r="K46" i="167"/>
  <c r="I46" i="167"/>
  <c r="G46" i="167"/>
  <c r="M45" i="167"/>
  <c r="K45" i="167"/>
  <c r="J45" i="167"/>
  <c r="I45" i="167"/>
  <c r="G45" i="167"/>
  <c r="M44" i="167"/>
  <c r="K44" i="167"/>
  <c r="J44" i="167"/>
  <c r="I44" i="167"/>
  <c r="G44" i="167"/>
  <c r="M43" i="167"/>
  <c r="K43" i="167"/>
  <c r="J43" i="167"/>
  <c r="I43" i="167"/>
  <c r="G43" i="167"/>
  <c r="M42" i="167"/>
  <c r="K42" i="167"/>
  <c r="J42" i="167"/>
  <c r="I42" i="167"/>
  <c r="G42" i="167"/>
  <c r="M41" i="167"/>
  <c r="K41" i="167"/>
  <c r="J41" i="167"/>
  <c r="I41" i="167"/>
  <c r="G41" i="167"/>
  <c r="M40" i="167"/>
  <c r="K40" i="167"/>
  <c r="J40" i="167"/>
  <c r="I40" i="167"/>
  <c r="G40" i="167"/>
  <c r="M39" i="167"/>
  <c r="K39" i="167"/>
  <c r="J39" i="167"/>
  <c r="I39" i="167"/>
  <c r="G39" i="167"/>
  <c r="M38" i="167"/>
  <c r="K38" i="167"/>
  <c r="J38" i="167"/>
  <c r="I38" i="167"/>
  <c r="G38" i="167"/>
  <c r="M37" i="167"/>
  <c r="K37" i="167"/>
  <c r="J37" i="167"/>
  <c r="I37" i="167"/>
  <c r="G37" i="167"/>
  <c r="M36" i="167"/>
  <c r="K36" i="167"/>
  <c r="J36" i="167"/>
  <c r="I36" i="167"/>
  <c r="G36" i="167"/>
  <c r="M35" i="167"/>
  <c r="K35" i="167"/>
  <c r="J35" i="167"/>
  <c r="I35" i="167"/>
  <c r="G35" i="167"/>
  <c r="M34" i="167"/>
  <c r="K34" i="167"/>
  <c r="J34" i="167"/>
  <c r="I34" i="167"/>
  <c r="G34" i="167"/>
  <c r="M33" i="167"/>
  <c r="K33" i="167"/>
  <c r="J33" i="167"/>
  <c r="I33" i="167"/>
  <c r="G33" i="167"/>
  <c r="M32" i="167"/>
  <c r="K32" i="167"/>
  <c r="J32" i="167"/>
  <c r="I32" i="167"/>
  <c r="G32" i="167"/>
  <c r="M31" i="167"/>
  <c r="K31" i="167"/>
  <c r="J31" i="167"/>
  <c r="I31" i="167"/>
  <c r="G31" i="167"/>
  <c r="M30" i="167"/>
  <c r="K30" i="167"/>
  <c r="J30" i="167"/>
  <c r="I30" i="167"/>
  <c r="G30" i="167"/>
  <c r="M29" i="167"/>
  <c r="K29" i="167"/>
  <c r="J29" i="167"/>
  <c r="I29" i="167"/>
  <c r="G29" i="167"/>
  <c r="M28" i="167"/>
  <c r="K28" i="167"/>
  <c r="J28" i="167"/>
  <c r="I28" i="167"/>
  <c r="G28" i="167"/>
  <c r="M27" i="167"/>
  <c r="K27" i="167"/>
  <c r="J27" i="167"/>
  <c r="I27" i="167"/>
  <c r="G27" i="167"/>
  <c r="M26" i="167"/>
  <c r="K26" i="167"/>
  <c r="J26" i="167"/>
  <c r="I26" i="167"/>
  <c r="G26" i="167"/>
  <c r="M25" i="167"/>
  <c r="K25" i="167"/>
  <c r="J25" i="167"/>
  <c r="I25" i="167"/>
  <c r="G25" i="167"/>
  <c r="M24" i="167"/>
  <c r="K24" i="167"/>
  <c r="J24" i="167"/>
  <c r="I24" i="167"/>
  <c r="G24" i="167"/>
  <c r="M23" i="167"/>
  <c r="K23" i="167"/>
  <c r="J23" i="167"/>
  <c r="I23" i="167"/>
  <c r="G23" i="167"/>
  <c r="M22" i="167"/>
  <c r="K22" i="167"/>
  <c r="J22" i="167"/>
  <c r="I22" i="167"/>
  <c r="G22" i="167"/>
  <c r="M21" i="167"/>
  <c r="K21" i="167"/>
  <c r="J21" i="167"/>
  <c r="I21" i="167"/>
  <c r="G21" i="167"/>
  <c r="M20" i="167"/>
  <c r="K20" i="167"/>
  <c r="J20" i="167"/>
  <c r="I20" i="167"/>
  <c r="G20" i="167"/>
  <c r="M19" i="167"/>
  <c r="K19" i="167"/>
  <c r="J19" i="167"/>
  <c r="I19" i="167"/>
  <c r="G19" i="167"/>
  <c r="M18" i="167"/>
  <c r="K18" i="167"/>
  <c r="J18" i="167"/>
  <c r="I18" i="167"/>
  <c r="G18" i="167"/>
  <c r="M17" i="167"/>
  <c r="K17" i="167"/>
  <c r="J17" i="167"/>
  <c r="I17" i="167"/>
  <c r="G17" i="167"/>
  <c r="M16" i="167"/>
  <c r="K16" i="167"/>
  <c r="J16" i="167"/>
  <c r="I16" i="167"/>
  <c r="G16" i="167"/>
  <c r="M15" i="167"/>
  <c r="K15" i="167"/>
  <c r="J15" i="167"/>
  <c r="I15" i="167"/>
  <c r="G15" i="167"/>
  <c r="M14" i="167"/>
  <c r="K14" i="167"/>
  <c r="J14" i="167"/>
  <c r="I14" i="167"/>
  <c r="G14" i="167"/>
  <c r="M13" i="167"/>
  <c r="K13" i="167"/>
  <c r="J13" i="167"/>
  <c r="I13" i="167"/>
  <c r="G13" i="167"/>
  <c r="M12" i="167"/>
  <c r="K12" i="167"/>
  <c r="J12" i="167"/>
  <c r="I12" i="167"/>
  <c r="G12" i="167"/>
  <c r="M11" i="167"/>
  <c r="K11" i="167"/>
  <c r="J11" i="167"/>
  <c r="I11" i="167"/>
  <c r="G11" i="167"/>
  <c r="M10" i="167"/>
  <c r="K10" i="167"/>
  <c r="J10" i="167"/>
  <c r="I10" i="167"/>
  <c r="G10" i="167"/>
  <c r="M9" i="167"/>
  <c r="K9" i="167"/>
  <c r="J9" i="167"/>
  <c r="I9" i="167"/>
  <c r="G9" i="167"/>
  <c r="M8" i="167"/>
  <c r="K8" i="167"/>
  <c r="J8" i="167"/>
  <c r="I8" i="167"/>
  <c r="G8" i="167"/>
  <c r="M10" i="166"/>
  <c r="L10" i="166"/>
  <c r="K10" i="166"/>
  <c r="J10" i="166"/>
  <c r="I10" i="166"/>
  <c r="H10" i="166"/>
  <c r="G10" i="166"/>
  <c r="F10" i="166"/>
  <c r="M9" i="166"/>
  <c r="K9" i="166"/>
  <c r="I9" i="166"/>
  <c r="G9" i="166"/>
  <c r="M8" i="166"/>
  <c r="K8" i="166"/>
  <c r="I8" i="166"/>
  <c r="G8" i="166"/>
  <c r="M7" i="166"/>
  <c r="K7" i="166"/>
  <c r="I7" i="166"/>
  <c r="G7" i="166"/>
  <c r="M87" i="165"/>
  <c r="K87" i="165"/>
  <c r="I87" i="165"/>
  <c r="G87" i="165"/>
  <c r="F87" i="165"/>
  <c r="M86" i="165"/>
  <c r="K86" i="165"/>
  <c r="J86" i="165"/>
  <c r="I86" i="165"/>
  <c r="G86" i="165"/>
  <c r="M85" i="165"/>
  <c r="K85" i="165"/>
  <c r="J85" i="165"/>
  <c r="I85" i="165"/>
  <c r="G85" i="165"/>
  <c r="M84" i="165"/>
  <c r="K84" i="165"/>
  <c r="J84" i="165"/>
  <c r="I84" i="165"/>
  <c r="G84" i="165"/>
  <c r="M83" i="165"/>
  <c r="K83" i="165"/>
  <c r="J83" i="165"/>
  <c r="I83" i="165"/>
  <c r="G83" i="165"/>
  <c r="M82" i="165"/>
  <c r="K82" i="165"/>
  <c r="J82" i="165"/>
  <c r="I82" i="165"/>
  <c r="G82" i="165"/>
  <c r="M81" i="165"/>
  <c r="K81" i="165"/>
  <c r="J81" i="165"/>
  <c r="I81" i="165"/>
  <c r="G81" i="165"/>
  <c r="M80" i="165"/>
  <c r="K80" i="165"/>
  <c r="J80" i="165"/>
  <c r="I80" i="165"/>
  <c r="G80" i="165"/>
  <c r="M79" i="165"/>
  <c r="K79" i="165"/>
  <c r="J79" i="165"/>
  <c r="I79" i="165"/>
  <c r="G79" i="165"/>
  <c r="M78" i="165"/>
  <c r="K78" i="165"/>
  <c r="J78" i="165"/>
  <c r="I78" i="165"/>
  <c r="G78" i="165"/>
  <c r="M77" i="165"/>
  <c r="K77" i="165"/>
  <c r="J77" i="165"/>
  <c r="I77" i="165"/>
  <c r="G77" i="165"/>
  <c r="M76" i="165"/>
  <c r="K76" i="165"/>
  <c r="J76" i="165"/>
  <c r="I76" i="165"/>
  <c r="G76" i="165"/>
  <c r="M75" i="165"/>
  <c r="K75" i="165"/>
  <c r="J75" i="165"/>
  <c r="I75" i="165"/>
  <c r="G75" i="165"/>
  <c r="M74" i="165"/>
  <c r="K74" i="165"/>
  <c r="J74" i="165"/>
  <c r="I74" i="165"/>
  <c r="G74" i="165"/>
  <c r="M73" i="165"/>
  <c r="K73" i="165"/>
  <c r="J73" i="165"/>
  <c r="I73" i="165"/>
  <c r="G73" i="165"/>
  <c r="M72" i="165"/>
  <c r="K72" i="165"/>
  <c r="J72" i="165"/>
  <c r="I72" i="165"/>
  <c r="G72" i="165"/>
  <c r="M71" i="165"/>
  <c r="K71" i="165"/>
  <c r="J71" i="165"/>
  <c r="I71" i="165"/>
  <c r="G71" i="165"/>
  <c r="M70" i="165"/>
  <c r="K70" i="165"/>
  <c r="J70" i="165"/>
  <c r="I70" i="165"/>
  <c r="G70" i="165"/>
  <c r="M69" i="165"/>
  <c r="K69" i="165"/>
  <c r="J69" i="165"/>
  <c r="I69" i="165"/>
  <c r="G69" i="165"/>
  <c r="M68" i="165"/>
  <c r="K68" i="165"/>
  <c r="J68" i="165"/>
  <c r="I68" i="165"/>
  <c r="G68" i="165"/>
  <c r="M67" i="165"/>
  <c r="K67" i="165"/>
  <c r="J67" i="165"/>
  <c r="I67" i="165"/>
  <c r="G67" i="165"/>
  <c r="M66" i="165"/>
  <c r="K66" i="165"/>
  <c r="I66" i="165"/>
  <c r="G66" i="165"/>
  <c r="M65" i="165"/>
  <c r="K65" i="165"/>
  <c r="I65" i="165"/>
  <c r="G65" i="165"/>
  <c r="M64" i="165"/>
  <c r="K64" i="165"/>
  <c r="I64" i="165"/>
  <c r="G64" i="165"/>
  <c r="M63" i="165"/>
  <c r="K63" i="165"/>
  <c r="I63" i="165"/>
  <c r="G63" i="165"/>
  <c r="M62" i="165"/>
  <c r="K62" i="165"/>
  <c r="I62" i="165"/>
  <c r="G62" i="165"/>
  <c r="M61" i="165"/>
  <c r="K61" i="165"/>
  <c r="J61" i="165"/>
  <c r="I61" i="165"/>
  <c r="G61" i="165"/>
  <c r="M60" i="165"/>
  <c r="K60" i="165"/>
  <c r="J60" i="165"/>
  <c r="I60" i="165"/>
  <c r="G60" i="165"/>
  <c r="M59" i="165"/>
  <c r="K59" i="165"/>
  <c r="J59" i="165"/>
  <c r="I59" i="165"/>
  <c r="G59" i="165"/>
  <c r="M58" i="165"/>
  <c r="K58" i="165"/>
  <c r="J58" i="165"/>
  <c r="I58" i="165"/>
  <c r="G58" i="165"/>
  <c r="M57" i="165"/>
  <c r="K57" i="165"/>
  <c r="J57" i="165"/>
  <c r="I57" i="165"/>
  <c r="G57" i="165"/>
  <c r="M56" i="165"/>
  <c r="K56" i="165"/>
  <c r="J56" i="165"/>
  <c r="I56" i="165"/>
  <c r="G56" i="165"/>
  <c r="M55" i="165"/>
  <c r="K55" i="165"/>
  <c r="J55" i="165"/>
  <c r="I55" i="165"/>
  <c r="G55" i="165"/>
  <c r="M54" i="165"/>
  <c r="K54" i="165"/>
  <c r="J54" i="165"/>
  <c r="I54" i="165"/>
  <c r="G54" i="165"/>
  <c r="M53" i="165"/>
  <c r="K53" i="165"/>
  <c r="J53" i="165"/>
  <c r="I53" i="165"/>
  <c r="G53" i="165"/>
  <c r="M52" i="165"/>
  <c r="K52" i="165"/>
  <c r="J52" i="165"/>
  <c r="I52" i="165"/>
  <c r="G52" i="165"/>
  <c r="M51" i="165"/>
  <c r="K51" i="165"/>
  <c r="J51" i="165"/>
  <c r="I51" i="165"/>
  <c r="G51" i="165"/>
  <c r="M50" i="165"/>
  <c r="K50" i="165"/>
  <c r="J50" i="165"/>
  <c r="I50" i="165"/>
  <c r="G50" i="165"/>
  <c r="M49" i="165"/>
  <c r="K49" i="165"/>
  <c r="J49" i="165"/>
  <c r="I49" i="165"/>
  <c r="G49" i="165"/>
  <c r="M48" i="165"/>
  <c r="K48" i="165"/>
  <c r="J48" i="165"/>
  <c r="I48" i="165"/>
  <c r="G48" i="165"/>
  <c r="M47" i="165"/>
  <c r="K47" i="165"/>
  <c r="J47" i="165"/>
  <c r="I47" i="165"/>
  <c r="G47" i="165"/>
  <c r="M46" i="165"/>
  <c r="K46" i="165"/>
  <c r="I46" i="165"/>
  <c r="G46" i="165"/>
  <c r="M45" i="165"/>
  <c r="K45" i="165"/>
  <c r="J45" i="165"/>
  <c r="I45" i="165"/>
  <c r="G45" i="165"/>
  <c r="M44" i="165"/>
  <c r="K44" i="165"/>
  <c r="J44" i="165"/>
  <c r="I44" i="165"/>
  <c r="G44" i="165"/>
  <c r="M43" i="165"/>
  <c r="K43" i="165"/>
  <c r="J43" i="165"/>
  <c r="I43" i="165"/>
  <c r="G43" i="165"/>
  <c r="M42" i="165"/>
  <c r="K42" i="165"/>
  <c r="J42" i="165"/>
  <c r="I42" i="165"/>
  <c r="G42" i="165"/>
  <c r="M41" i="165"/>
  <c r="K41" i="165"/>
  <c r="J41" i="165"/>
  <c r="I41" i="165"/>
  <c r="G41" i="165"/>
  <c r="M40" i="165"/>
  <c r="K40" i="165"/>
  <c r="J40" i="165"/>
  <c r="I40" i="165"/>
  <c r="G40" i="165"/>
  <c r="M39" i="165"/>
  <c r="K39" i="165"/>
  <c r="J39" i="165"/>
  <c r="I39" i="165"/>
  <c r="G39" i="165"/>
  <c r="M38" i="165"/>
  <c r="K38" i="165"/>
  <c r="J38" i="165"/>
  <c r="I38" i="165"/>
  <c r="G38" i="165"/>
  <c r="M37" i="165"/>
  <c r="K37" i="165"/>
  <c r="J37" i="165"/>
  <c r="I37" i="165"/>
  <c r="G37" i="165"/>
  <c r="M36" i="165"/>
  <c r="K36" i="165"/>
  <c r="J36" i="165"/>
  <c r="I36" i="165"/>
  <c r="G36" i="165"/>
  <c r="M35" i="165"/>
  <c r="K35" i="165"/>
  <c r="J35" i="165"/>
  <c r="I35" i="165"/>
  <c r="G35" i="165"/>
  <c r="M34" i="165"/>
  <c r="K34" i="165"/>
  <c r="J34" i="165"/>
  <c r="I34" i="165"/>
  <c r="G34" i="165"/>
  <c r="M33" i="165"/>
  <c r="K33" i="165"/>
  <c r="J33" i="165"/>
  <c r="I33" i="165"/>
  <c r="G33" i="165"/>
  <c r="M32" i="165"/>
  <c r="K32" i="165"/>
  <c r="J32" i="165"/>
  <c r="I32" i="165"/>
  <c r="G32" i="165"/>
  <c r="M31" i="165"/>
  <c r="K31" i="165"/>
  <c r="J31" i="165"/>
  <c r="I31" i="165"/>
  <c r="G31" i="165"/>
  <c r="M30" i="165"/>
  <c r="K30" i="165"/>
  <c r="J30" i="165"/>
  <c r="I30" i="165"/>
  <c r="G30" i="165"/>
  <c r="M29" i="165"/>
  <c r="K29" i="165"/>
  <c r="J29" i="165"/>
  <c r="I29" i="165"/>
  <c r="G29" i="165"/>
  <c r="M28" i="165"/>
  <c r="K28" i="165"/>
  <c r="J28" i="165"/>
  <c r="I28" i="165"/>
  <c r="G28" i="165"/>
  <c r="M27" i="165"/>
  <c r="K27" i="165"/>
  <c r="J27" i="165"/>
  <c r="I27" i="165"/>
  <c r="G27" i="165"/>
  <c r="M26" i="165"/>
  <c r="K26" i="165"/>
  <c r="J26" i="165"/>
  <c r="I26" i="165"/>
  <c r="G26" i="165"/>
  <c r="M25" i="165"/>
  <c r="K25" i="165"/>
  <c r="J25" i="165"/>
  <c r="I25" i="165"/>
  <c r="G25" i="165"/>
  <c r="M24" i="165"/>
  <c r="K24" i="165"/>
  <c r="J24" i="165"/>
  <c r="I24" i="165"/>
  <c r="G24" i="165"/>
  <c r="M23" i="165"/>
  <c r="K23" i="165"/>
  <c r="J23" i="165"/>
  <c r="I23" i="165"/>
  <c r="G23" i="165"/>
  <c r="M22" i="165"/>
  <c r="K22" i="165"/>
  <c r="J22" i="165"/>
  <c r="I22" i="165"/>
  <c r="G22" i="165"/>
  <c r="M21" i="165"/>
  <c r="K21" i="165"/>
  <c r="J21" i="165"/>
  <c r="I21" i="165"/>
  <c r="G21" i="165"/>
  <c r="M20" i="165"/>
  <c r="K20" i="165"/>
  <c r="J20" i="165"/>
  <c r="I20" i="165"/>
  <c r="G20" i="165"/>
  <c r="M19" i="165"/>
  <c r="K19" i="165"/>
  <c r="J19" i="165"/>
  <c r="I19" i="165"/>
  <c r="G19" i="165"/>
  <c r="M18" i="165"/>
  <c r="K18" i="165"/>
  <c r="J18" i="165"/>
  <c r="I18" i="165"/>
  <c r="G18" i="165"/>
  <c r="M17" i="165"/>
  <c r="K17" i="165"/>
  <c r="J17" i="165"/>
  <c r="I17" i="165"/>
  <c r="G17" i="165"/>
  <c r="M16" i="165"/>
  <c r="K16" i="165"/>
  <c r="J16" i="165"/>
  <c r="I16" i="165"/>
  <c r="G16" i="165"/>
  <c r="M15" i="165"/>
  <c r="K15" i="165"/>
  <c r="J15" i="165"/>
  <c r="I15" i="165"/>
  <c r="G15" i="165"/>
  <c r="M14" i="165"/>
  <c r="K14" i="165"/>
  <c r="J14" i="165"/>
  <c r="I14" i="165"/>
  <c r="G14" i="165"/>
  <c r="M13" i="165"/>
  <c r="K13" i="165"/>
  <c r="J13" i="165"/>
  <c r="I13" i="165"/>
  <c r="G13" i="165"/>
  <c r="M12" i="165"/>
  <c r="K12" i="165"/>
  <c r="J12" i="165"/>
  <c r="I12" i="165"/>
  <c r="G12" i="165"/>
  <c r="M11" i="165"/>
  <c r="K11" i="165"/>
  <c r="J11" i="165"/>
  <c r="I11" i="165"/>
  <c r="G11" i="165"/>
  <c r="M10" i="165"/>
  <c r="K10" i="165"/>
  <c r="J10" i="165"/>
  <c r="I10" i="165"/>
  <c r="G10" i="165"/>
  <c r="M9" i="165"/>
  <c r="K9" i="165"/>
  <c r="J9" i="165"/>
  <c r="I9" i="165"/>
  <c r="G9" i="165"/>
  <c r="M8" i="165"/>
  <c r="K8" i="165"/>
  <c r="J8" i="165"/>
  <c r="I8" i="165"/>
  <c r="G8" i="165"/>
  <c r="M10" i="164"/>
  <c r="L10" i="164"/>
  <c r="K10" i="164"/>
  <c r="J10" i="164"/>
  <c r="I10" i="164"/>
  <c r="H10" i="164"/>
  <c r="G10" i="164"/>
  <c r="F10" i="164"/>
  <c r="M9" i="164"/>
  <c r="K9" i="164"/>
  <c r="I9" i="164"/>
  <c r="G9" i="164"/>
  <c r="M8" i="164"/>
  <c r="K8" i="164"/>
  <c r="I8" i="164"/>
  <c r="G8" i="164"/>
  <c r="M7" i="164"/>
  <c r="K7" i="164"/>
  <c r="I7" i="164"/>
  <c r="G7" i="164"/>
  <c r="M87" i="163"/>
  <c r="K87" i="163"/>
  <c r="I87" i="163"/>
  <c r="G87" i="163"/>
  <c r="F87" i="163"/>
  <c r="M86" i="163"/>
  <c r="K86" i="163"/>
  <c r="J86" i="163"/>
  <c r="I86" i="163"/>
  <c r="G86" i="163"/>
  <c r="M85" i="163"/>
  <c r="K85" i="163"/>
  <c r="J85" i="163"/>
  <c r="I85" i="163"/>
  <c r="G85" i="163"/>
  <c r="M84" i="163"/>
  <c r="K84" i="163"/>
  <c r="J84" i="163"/>
  <c r="I84" i="163"/>
  <c r="G84" i="163"/>
  <c r="M83" i="163"/>
  <c r="K83" i="163"/>
  <c r="J83" i="163"/>
  <c r="I83" i="163"/>
  <c r="G83" i="163"/>
  <c r="M82" i="163"/>
  <c r="K82" i="163"/>
  <c r="J82" i="163"/>
  <c r="I82" i="163"/>
  <c r="G82" i="163"/>
  <c r="M81" i="163"/>
  <c r="K81" i="163"/>
  <c r="J81" i="163"/>
  <c r="I81" i="163"/>
  <c r="G81" i="163"/>
  <c r="M80" i="163"/>
  <c r="K80" i="163"/>
  <c r="J80" i="163"/>
  <c r="I80" i="163"/>
  <c r="G80" i="163"/>
  <c r="M79" i="163"/>
  <c r="K79" i="163"/>
  <c r="J79" i="163"/>
  <c r="I79" i="163"/>
  <c r="G79" i="163"/>
  <c r="M78" i="163"/>
  <c r="K78" i="163"/>
  <c r="J78" i="163"/>
  <c r="I78" i="163"/>
  <c r="G78" i="163"/>
  <c r="M77" i="163"/>
  <c r="K77" i="163"/>
  <c r="J77" i="163"/>
  <c r="I77" i="163"/>
  <c r="G77" i="163"/>
  <c r="M76" i="163"/>
  <c r="K76" i="163"/>
  <c r="J76" i="163"/>
  <c r="I76" i="163"/>
  <c r="G76" i="163"/>
  <c r="M75" i="163"/>
  <c r="K75" i="163"/>
  <c r="J75" i="163"/>
  <c r="I75" i="163"/>
  <c r="G75" i="163"/>
  <c r="M74" i="163"/>
  <c r="K74" i="163"/>
  <c r="J74" i="163"/>
  <c r="I74" i="163"/>
  <c r="G74" i="163"/>
  <c r="M73" i="163"/>
  <c r="K73" i="163"/>
  <c r="J73" i="163"/>
  <c r="I73" i="163"/>
  <c r="G73" i="163"/>
  <c r="M72" i="163"/>
  <c r="K72" i="163"/>
  <c r="J72" i="163"/>
  <c r="I72" i="163"/>
  <c r="G72" i="163"/>
  <c r="M71" i="163"/>
  <c r="K71" i="163"/>
  <c r="J71" i="163"/>
  <c r="I71" i="163"/>
  <c r="G71" i="163"/>
  <c r="M70" i="163"/>
  <c r="K70" i="163"/>
  <c r="J70" i="163"/>
  <c r="I70" i="163"/>
  <c r="G70" i="163"/>
  <c r="M69" i="163"/>
  <c r="K69" i="163"/>
  <c r="J69" i="163"/>
  <c r="I69" i="163"/>
  <c r="G69" i="163"/>
  <c r="M68" i="163"/>
  <c r="K68" i="163"/>
  <c r="J68" i="163"/>
  <c r="I68" i="163"/>
  <c r="G68" i="163"/>
  <c r="M67" i="163"/>
  <c r="K67" i="163"/>
  <c r="J67" i="163"/>
  <c r="I67" i="163"/>
  <c r="G67" i="163"/>
  <c r="M66" i="163"/>
  <c r="K66" i="163"/>
  <c r="I66" i="163"/>
  <c r="G66" i="163"/>
  <c r="M65" i="163"/>
  <c r="K65" i="163"/>
  <c r="I65" i="163"/>
  <c r="G65" i="163"/>
  <c r="M64" i="163"/>
  <c r="K64" i="163"/>
  <c r="I64" i="163"/>
  <c r="G64" i="163"/>
  <c r="M63" i="163"/>
  <c r="K63" i="163"/>
  <c r="I63" i="163"/>
  <c r="G63" i="163"/>
  <c r="M62" i="163"/>
  <c r="K62" i="163"/>
  <c r="I62" i="163"/>
  <c r="G62" i="163"/>
  <c r="M61" i="163"/>
  <c r="K61" i="163"/>
  <c r="J61" i="163"/>
  <c r="I61" i="163"/>
  <c r="G61" i="163"/>
  <c r="M60" i="163"/>
  <c r="K60" i="163"/>
  <c r="J60" i="163"/>
  <c r="I60" i="163"/>
  <c r="G60" i="163"/>
  <c r="M59" i="163"/>
  <c r="K59" i="163"/>
  <c r="J59" i="163"/>
  <c r="I59" i="163"/>
  <c r="G59" i="163"/>
  <c r="M58" i="163"/>
  <c r="K58" i="163"/>
  <c r="J58" i="163"/>
  <c r="I58" i="163"/>
  <c r="G58" i="163"/>
  <c r="M57" i="163"/>
  <c r="K57" i="163"/>
  <c r="J57" i="163"/>
  <c r="I57" i="163"/>
  <c r="G57" i="163"/>
  <c r="M56" i="163"/>
  <c r="K56" i="163"/>
  <c r="J56" i="163"/>
  <c r="I56" i="163"/>
  <c r="G56" i="163"/>
  <c r="M55" i="163"/>
  <c r="K55" i="163"/>
  <c r="J55" i="163"/>
  <c r="I55" i="163"/>
  <c r="G55" i="163"/>
  <c r="M54" i="163"/>
  <c r="K54" i="163"/>
  <c r="J54" i="163"/>
  <c r="I54" i="163"/>
  <c r="G54" i="163"/>
  <c r="M53" i="163"/>
  <c r="K53" i="163"/>
  <c r="J53" i="163"/>
  <c r="I53" i="163"/>
  <c r="G53" i="163"/>
  <c r="M52" i="163"/>
  <c r="K52" i="163"/>
  <c r="J52" i="163"/>
  <c r="I52" i="163"/>
  <c r="G52" i="163"/>
  <c r="M51" i="163"/>
  <c r="K51" i="163"/>
  <c r="J51" i="163"/>
  <c r="I51" i="163"/>
  <c r="G51" i="163"/>
  <c r="M50" i="163"/>
  <c r="K50" i="163"/>
  <c r="J50" i="163"/>
  <c r="I50" i="163"/>
  <c r="G50" i="163"/>
  <c r="M49" i="163"/>
  <c r="K49" i="163"/>
  <c r="J49" i="163"/>
  <c r="I49" i="163"/>
  <c r="G49" i="163"/>
  <c r="M48" i="163"/>
  <c r="K48" i="163"/>
  <c r="J48" i="163"/>
  <c r="I48" i="163"/>
  <c r="G48" i="163"/>
  <c r="M47" i="163"/>
  <c r="K47" i="163"/>
  <c r="J47" i="163"/>
  <c r="I47" i="163"/>
  <c r="G47" i="163"/>
  <c r="M46" i="163"/>
  <c r="K46" i="163"/>
  <c r="I46" i="163"/>
  <c r="G46" i="163"/>
  <c r="M45" i="163"/>
  <c r="K45" i="163"/>
  <c r="J45" i="163"/>
  <c r="I45" i="163"/>
  <c r="G45" i="163"/>
  <c r="M44" i="163"/>
  <c r="K44" i="163"/>
  <c r="J44" i="163"/>
  <c r="I44" i="163"/>
  <c r="G44" i="163"/>
  <c r="M43" i="163"/>
  <c r="K43" i="163"/>
  <c r="J43" i="163"/>
  <c r="I43" i="163"/>
  <c r="G43" i="163"/>
  <c r="M42" i="163"/>
  <c r="K42" i="163"/>
  <c r="J42" i="163"/>
  <c r="I42" i="163"/>
  <c r="G42" i="163"/>
  <c r="M41" i="163"/>
  <c r="K41" i="163"/>
  <c r="J41" i="163"/>
  <c r="I41" i="163"/>
  <c r="G41" i="163"/>
  <c r="M40" i="163"/>
  <c r="K40" i="163"/>
  <c r="J40" i="163"/>
  <c r="I40" i="163"/>
  <c r="G40" i="163"/>
  <c r="M39" i="163"/>
  <c r="K39" i="163"/>
  <c r="J39" i="163"/>
  <c r="I39" i="163"/>
  <c r="G39" i="163"/>
  <c r="M38" i="163"/>
  <c r="K38" i="163"/>
  <c r="J38" i="163"/>
  <c r="I38" i="163"/>
  <c r="G38" i="163"/>
  <c r="M37" i="163"/>
  <c r="K37" i="163"/>
  <c r="J37" i="163"/>
  <c r="I37" i="163"/>
  <c r="G37" i="163"/>
  <c r="M36" i="163"/>
  <c r="K36" i="163"/>
  <c r="J36" i="163"/>
  <c r="I36" i="163"/>
  <c r="G36" i="163"/>
  <c r="M35" i="163"/>
  <c r="K35" i="163"/>
  <c r="J35" i="163"/>
  <c r="I35" i="163"/>
  <c r="G35" i="163"/>
  <c r="M34" i="163"/>
  <c r="K34" i="163"/>
  <c r="J34" i="163"/>
  <c r="I34" i="163"/>
  <c r="G34" i="163"/>
  <c r="M33" i="163"/>
  <c r="K33" i="163"/>
  <c r="J33" i="163"/>
  <c r="I33" i="163"/>
  <c r="G33" i="163"/>
  <c r="M32" i="163"/>
  <c r="K32" i="163"/>
  <c r="J32" i="163"/>
  <c r="I32" i="163"/>
  <c r="G32" i="163"/>
  <c r="M31" i="163"/>
  <c r="K31" i="163"/>
  <c r="J31" i="163"/>
  <c r="I31" i="163"/>
  <c r="G31" i="163"/>
  <c r="M30" i="163"/>
  <c r="K30" i="163"/>
  <c r="J30" i="163"/>
  <c r="I30" i="163"/>
  <c r="G30" i="163"/>
  <c r="M29" i="163"/>
  <c r="K29" i="163"/>
  <c r="J29" i="163"/>
  <c r="I29" i="163"/>
  <c r="G29" i="163"/>
  <c r="M28" i="163"/>
  <c r="K28" i="163"/>
  <c r="J28" i="163"/>
  <c r="I28" i="163"/>
  <c r="G28" i="163"/>
  <c r="M27" i="163"/>
  <c r="K27" i="163"/>
  <c r="J27" i="163"/>
  <c r="I27" i="163"/>
  <c r="G27" i="163"/>
  <c r="M26" i="163"/>
  <c r="K26" i="163"/>
  <c r="J26" i="163"/>
  <c r="I26" i="163"/>
  <c r="G26" i="163"/>
  <c r="M25" i="163"/>
  <c r="K25" i="163"/>
  <c r="J25" i="163"/>
  <c r="I25" i="163"/>
  <c r="G25" i="163"/>
  <c r="M24" i="163"/>
  <c r="K24" i="163"/>
  <c r="J24" i="163"/>
  <c r="I24" i="163"/>
  <c r="G24" i="163"/>
  <c r="M23" i="163"/>
  <c r="K23" i="163"/>
  <c r="J23" i="163"/>
  <c r="I23" i="163"/>
  <c r="G23" i="163"/>
  <c r="M22" i="163"/>
  <c r="K22" i="163"/>
  <c r="J22" i="163"/>
  <c r="I22" i="163"/>
  <c r="G22" i="163"/>
  <c r="M21" i="163"/>
  <c r="K21" i="163"/>
  <c r="J21" i="163"/>
  <c r="I21" i="163"/>
  <c r="G21" i="163"/>
  <c r="M20" i="163"/>
  <c r="K20" i="163"/>
  <c r="J20" i="163"/>
  <c r="I20" i="163"/>
  <c r="G20" i="163"/>
  <c r="M19" i="163"/>
  <c r="K19" i="163"/>
  <c r="J19" i="163"/>
  <c r="I19" i="163"/>
  <c r="G19" i="163"/>
  <c r="M18" i="163"/>
  <c r="K18" i="163"/>
  <c r="J18" i="163"/>
  <c r="I18" i="163"/>
  <c r="G18" i="163"/>
  <c r="M17" i="163"/>
  <c r="K17" i="163"/>
  <c r="J17" i="163"/>
  <c r="I17" i="163"/>
  <c r="G17" i="163"/>
  <c r="M16" i="163"/>
  <c r="K16" i="163"/>
  <c r="J16" i="163"/>
  <c r="I16" i="163"/>
  <c r="G16" i="163"/>
  <c r="M15" i="163"/>
  <c r="K15" i="163"/>
  <c r="J15" i="163"/>
  <c r="I15" i="163"/>
  <c r="G15" i="163"/>
  <c r="M14" i="163"/>
  <c r="K14" i="163"/>
  <c r="J14" i="163"/>
  <c r="I14" i="163"/>
  <c r="G14" i="163"/>
  <c r="M13" i="163"/>
  <c r="K13" i="163"/>
  <c r="J13" i="163"/>
  <c r="I13" i="163"/>
  <c r="G13" i="163"/>
  <c r="M12" i="163"/>
  <c r="K12" i="163"/>
  <c r="J12" i="163"/>
  <c r="I12" i="163"/>
  <c r="G12" i="163"/>
  <c r="M11" i="163"/>
  <c r="K11" i="163"/>
  <c r="J11" i="163"/>
  <c r="I11" i="163"/>
  <c r="G11" i="163"/>
  <c r="M10" i="163"/>
  <c r="K10" i="163"/>
  <c r="J10" i="163"/>
  <c r="I10" i="163"/>
  <c r="G10" i="163"/>
  <c r="M9" i="163"/>
  <c r="K9" i="163"/>
  <c r="J9" i="163"/>
  <c r="I9" i="163"/>
  <c r="G9" i="163"/>
  <c r="M8" i="163"/>
  <c r="K8" i="163"/>
  <c r="J8" i="163"/>
  <c r="I8" i="163"/>
  <c r="G8" i="163"/>
  <c r="M10" i="162"/>
  <c r="L10" i="162"/>
  <c r="K10" i="162"/>
  <c r="J10" i="162"/>
  <c r="I10" i="162"/>
  <c r="H10" i="162"/>
  <c r="G10" i="162"/>
  <c r="F10" i="162"/>
  <c r="M9" i="162"/>
  <c r="K9" i="162"/>
  <c r="I9" i="162"/>
  <c r="G9" i="162"/>
  <c r="M8" i="162"/>
  <c r="K8" i="162"/>
  <c r="I8" i="162"/>
  <c r="G8" i="162"/>
  <c r="M7" i="162"/>
  <c r="K7" i="162"/>
  <c r="I7" i="162"/>
  <c r="G7" i="162"/>
  <c r="M87" i="161"/>
  <c r="K87" i="161"/>
  <c r="I87" i="161"/>
  <c r="G87" i="161"/>
  <c r="F87" i="161"/>
  <c r="M86" i="161"/>
  <c r="K86" i="161"/>
  <c r="J86" i="161"/>
  <c r="I86" i="161"/>
  <c r="G86" i="161"/>
  <c r="M85" i="161"/>
  <c r="K85" i="161"/>
  <c r="J85" i="161"/>
  <c r="I85" i="161"/>
  <c r="G85" i="161"/>
  <c r="M84" i="161"/>
  <c r="K84" i="161"/>
  <c r="J84" i="161"/>
  <c r="I84" i="161"/>
  <c r="G84" i="161"/>
  <c r="M83" i="161"/>
  <c r="K83" i="161"/>
  <c r="J83" i="161"/>
  <c r="I83" i="161"/>
  <c r="G83" i="161"/>
  <c r="M82" i="161"/>
  <c r="K82" i="161"/>
  <c r="J82" i="161"/>
  <c r="I82" i="161"/>
  <c r="G82" i="161"/>
  <c r="M81" i="161"/>
  <c r="K81" i="161"/>
  <c r="J81" i="161"/>
  <c r="I81" i="161"/>
  <c r="G81" i="161"/>
  <c r="M80" i="161"/>
  <c r="K80" i="161"/>
  <c r="J80" i="161"/>
  <c r="I80" i="161"/>
  <c r="G80" i="161"/>
  <c r="M79" i="161"/>
  <c r="K79" i="161"/>
  <c r="J79" i="161"/>
  <c r="I79" i="161"/>
  <c r="G79" i="161"/>
  <c r="M78" i="161"/>
  <c r="K78" i="161"/>
  <c r="J78" i="161"/>
  <c r="I78" i="161"/>
  <c r="G78" i="161"/>
  <c r="M77" i="161"/>
  <c r="K77" i="161"/>
  <c r="J77" i="161"/>
  <c r="I77" i="161"/>
  <c r="G77" i="161"/>
  <c r="M76" i="161"/>
  <c r="K76" i="161"/>
  <c r="J76" i="161"/>
  <c r="I76" i="161"/>
  <c r="G76" i="161"/>
  <c r="M75" i="161"/>
  <c r="K75" i="161"/>
  <c r="J75" i="161"/>
  <c r="I75" i="161"/>
  <c r="G75" i="161"/>
  <c r="M74" i="161"/>
  <c r="K74" i="161"/>
  <c r="J74" i="161"/>
  <c r="I74" i="161"/>
  <c r="G74" i="161"/>
  <c r="M73" i="161"/>
  <c r="K73" i="161"/>
  <c r="J73" i="161"/>
  <c r="I73" i="161"/>
  <c r="G73" i="161"/>
  <c r="M72" i="161"/>
  <c r="K72" i="161"/>
  <c r="J72" i="161"/>
  <c r="I72" i="161"/>
  <c r="G72" i="161"/>
  <c r="M71" i="161"/>
  <c r="K71" i="161"/>
  <c r="J71" i="161"/>
  <c r="I71" i="161"/>
  <c r="G71" i="161"/>
  <c r="M70" i="161"/>
  <c r="K70" i="161"/>
  <c r="J70" i="161"/>
  <c r="I70" i="161"/>
  <c r="G70" i="161"/>
  <c r="M69" i="161"/>
  <c r="K69" i="161"/>
  <c r="J69" i="161"/>
  <c r="I69" i="161"/>
  <c r="G69" i="161"/>
  <c r="M68" i="161"/>
  <c r="K68" i="161"/>
  <c r="J68" i="161"/>
  <c r="I68" i="161"/>
  <c r="G68" i="161"/>
  <c r="M67" i="161"/>
  <c r="K67" i="161"/>
  <c r="J67" i="161"/>
  <c r="I67" i="161"/>
  <c r="G67" i="161"/>
  <c r="M66" i="161"/>
  <c r="K66" i="161"/>
  <c r="I66" i="161"/>
  <c r="G66" i="161"/>
  <c r="M65" i="161"/>
  <c r="K65" i="161"/>
  <c r="I65" i="161"/>
  <c r="G65" i="161"/>
  <c r="M64" i="161"/>
  <c r="K64" i="161"/>
  <c r="I64" i="161"/>
  <c r="G64" i="161"/>
  <c r="M63" i="161"/>
  <c r="K63" i="161"/>
  <c r="I63" i="161"/>
  <c r="G63" i="161"/>
  <c r="M62" i="161"/>
  <c r="K62" i="161"/>
  <c r="I62" i="161"/>
  <c r="G62" i="161"/>
  <c r="M61" i="161"/>
  <c r="K61" i="161"/>
  <c r="J61" i="161"/>
  <c r="I61" i="161"/>
  <c r="G61" i="161"/>
  <c r="M60" i="161"/>
  <c r="K60" i="161"/>
  <c r="J60" i="161"/>
  <c r="I60" i="161"/>
  <c r="G60" i="161"/>
  <c r="M59" i="161"/>
  <c r="K59" i="161"/>
  <c r="J59" i="161"/>
  <c r="I59" i="161"/>
  <c r="G59" i="161"/>
  <c r="M58" i="161"/>
  <c r="K58" i="161"/>
  <c r="J58" i="161"/>
  <c r="I58" i="161"/>
  <c r="G58" i="161"/>
  <c r="M57" i="161"/>
  <c r="K57" i="161"/>
  <c r="J57" i="161"/>
  <c r="I57" i="161"/>
  <c r="G57" i="161"/>
  <c r="M56" i="161"/>
  <c r="K56" i="161"/>
  <c r="J56" i="161"/>
  <c r="I56" i="161"/>
  <c r="G56" i="161"/>
  <c r="M55" i="161"/>
  <c r="K55" i="161"/>
  <c r="J55" i="161"/>
  <c r="I55" i="161"/>
  <c r="G55" i="161"/>
  <c r="M54" i="161"/>
  <c r="K54" i="161"/>
  <c r="J54" i="161"/>
  <c r="I54" i="161"/>
  <c r="G54" i="161"/>
  <c r="M53" i="161"/>
  <c r="K53" i="161"/>
  <c r="J53" i="161"/>
  <c r="I53" i="161"/>
  <c r="G53" i="161"/>
  <c r="M52" i="161"/>
  <c r="K52" i="161"/>
  <c r="J52" i="161"/>
  <c r="I52" i="161"/>
  <c r="G52" i="161"/>
  <c r="M51" i="161"/>
  <c r="K51" i="161"/>
  <c r="J51" i="161"/>
  <c r="I51" i="161"/>
  <c r="G51" i="161"/>
  <c r="M50" i="161"/>
  <c r="K50" i="161"/>
  <c r="J50" i="161"/>
  <c r="I50" i="161"/>
  <c r="G50" i="161"/>
  <c r="M49" i="161"/>
  <c r="K49" i="161"/>
  <c r="J49" i="161"/>
  <c r="I49" i="161"/>
  <c r="G49" i="161"/>
  <c r="M48" i="161"/>
  <c r="K48" i="161"/>
  <c r="J48" i="161"/>
  <c r="I48" i="161"/>
  <c r="G48" i="161"/>
  <c r="M47" i="161"/>
  <c r="K47" i="161"/>
  <c r="J47" i="161"/>
  <c r="I47" i="161"/>
  <c r="G47" i="161"/>
  <c r="M46" i="161"/>
  <c r="K46" i="161"/>
  <c r="I46" i="161"/>
  <c r="G46" i="161"/>
  <c r="M45" i="161"/>
  <c r="K45" i="161"/>
  <c r="J45" i="161"/>
  <c r="I45" i="161"/>
  <c r="G45" i="161"/>
  <c r="M44" i="161"/>
  <c r="K44" i="161"/>
  <c r="J44" i="161"/>
  <c r="I44" i="161"/>
  <c r="G44" i="161"/>
  <c r="M43" i="161"/>
  <c r="K43" i="161"/>
  <c r="J43" i="161"/>
  <c r="I43" i="161"/>
  <c r="G43" i="161"/>
  <c r="M42" i="161"/>
  <c r="K42" i="161"/>
  <c r="J42" i="161"/>
  <c r="I42" i="161"/>
  <c r="G42" i="161"/>
  <c r="M41" i="161"/>
  <c r="K41" i="161"/>
  <c r="J41" i="161"/>
  <c r="I41" i="161"/>
  <c r="G41" i="161"/>
  <c r="M40" i="161"/>
  <c r="K40" i="161"/>
  <c r="J40" i="161"/>
  <c r="I40" i="161"/>
  <c r="G40" i="161"/>
  <c r="M39" i="161"/>
  <c r="K39" i="161"/>
  <c r="J39" i="161"/>
  <c r="I39" i="161"/>
  <c r="G39" i="161"/>
  <c r="M38" i="161"/>
  <c r="K38" i="161"/>
  <c r="J38" i="161"/>
  <c r="I38" i="161"/>
  <c r="G38" i="161"/>
  <c r="M37" i="161"/>
  <c r="K37" i="161"/>
  <c r="J37" i="161"/>
  <c r="I37" i="161"/>
  <c r="G37" i="161"/>
  <c r="M36" i="161"/>
  <c r="K36" i="161"/>
  <c r="J36" i="161"/>
  <c r="I36" i="161"/>
  <c r="G36" i="161"/>
  <c r="M35" i="161"/>
  <c r="K35" i="161"/>
  <c r="J35" i="161"/>
  <c r="I35" i="161"/>
  <c r="G35" i="161"/>
  <c r="M34" i="161"/>
  <c r="K34" i="161"/>
  <c r="J34" i="161"/>
  <c r="I34" i="161"/>
  <c r="G34" i="161"/>
  <c r="M33" i="161"/>
  <c r="K33" i="161"/>
  <c r="J33" i="161"/>
  <c r="I33" i="161"/>
  <c r="G33" i="161"/>
  <c r="M32" i="161"/>
  <c r="K32" i="161"/>
  <c r="J32" i="161"/>
  <c r="I32" i="161"/>
  <c r="G32" i="161"/>
  <c r="M31" i="161"/>
  <c r="K31" i="161"/>
  <c r="J31" i="161"/>
  <c r="I31" i="161"/>
  <c r="G31" i="161"/>
  <c r="M30" i="161"/>
  <c r="K30" i="161"/>
  <c r="J30" i="161"/>
  <c r="I30" i="161"/>
  <c r="G30" i="161"/>
  <c r="M29" i="161"/>
  <c r="K29" i="161"/>
  <c r="J29" i="161"/>
  <c r="I29" i="161"/>
  <c r="G29" i="161"/>
  <c r="M28" i="161"/>
  <c r="K28" i="161"/>
  <c r="J28" i="161"/>
  <c r="I28" i="161"/>
  <c r="G28" i="161"/>
  <c r="M27" i="161"/>
  <c r="K27" i="161"/>
  <c r="J27" i="161"/>
  <c r="I27" i="161"/>
  <c r="G27" i="161"/>
  <c r="M26" i="161"/>
  <c r="K26" i="161"/>
  <c r="J26" i="161"/>
  <c r="I26" i="161"/>
  <c r="G26" i="161"/>
  <c r="M25" i="161"/>
  <c r="K25" i="161"/>
  <c r="J25" i="161"/>
  <c r="I25" i="161"/>
  <c r="G25" i="161"/>
  <c r="M24" i="161"/>
  <c r="K24" i="161"/>
  <c r="J24" i="161"/>
  <c r="I24" i="161"/>
  <c r="G24" i="161"/>
  <c r="M23" i="161"/>
  <c r="K23" i="161"/>
  <c r="J23" i="161"/>
  <c r="I23" i="161"/>
  <c r="G23" i="161"/>
  <c r="M22" i="161"/>
  <c r="K22" i="161"/>
  <c r="J22" i="161"/>
  <c r="I22" i="161"/>
  <c r="G22" i="161"/>
  <c r="M21" i="161"/>
  <c r="K21" i="161"/>
  <c r="J21" i="161"/>
  <c r="I21" i="161"/>
  <c r="G21" i="161"/>
  <c r="M20" i="161"/>
  <c r="K20" i="161"/>
  <c r="J20" i="161"/>
  <c r="I20" i="161"/>
  <c r="G20" i="161"/>
  <c r="M19" i="161"/>
  <c r="K19" i="161"/>
  <c r="J19" i="161"/>
  <c r="I19" i="161"/>
  <c r="G19" i="161"/>
  <c r="M18" i="161"/>
  <c r="K18" i="161"/>
  <c r="J18" i="161"/>
  <c r="I18" i="161"/>
  <c r="G18" i="161"/>
  <c r="M17" i="161"/>
  <c r="K17" i="161"/>
  <c r="J17" i="161"/>
  <c r="I17" i="161"/>
  <c r="G17" i="161"/>
  <c r="M16" i="161"/>
  <c r="K16" i="161"/>
  <c r="J16" i="161"/>
  <c r="I16" i="161"/>
  <c r="G16" i="161"/>
  <c r="M15" i="161"/>
  <c r="K15" i="161"/>
  <c r="J15" i="161"/>
  <c r="I15" i="161"/>
  <c r="G15" i="161"/>
  <c r="M14" i="161"/>
  <c r="K14" i="161"/>
  <c r="J14" i="161"/>
  <c r="I14" i="161"/>
  <c r="G14" i="161"/>
  <c r="M13" i="161"/>
  <c r="K13" i="161"/>
  <c r="J13" i="161"/>
  <c r="I13" i="161"/>
  <c r="G13" i="161"/>
  <c r="M12" i="161"/>
  <c r="K12" i="161"/>
  <c r="J12" i="161"/>
  <c r="I12" i="161"/>
  <c r="G12" i="161"/>
  <c r="M11" i="161"/>
  <c r="K11" i="161"/>
  <c r="J11" i="161"/>
  <c r="I11" i="161"/>
  <c r="G11" i="161"/>
  <c r="M10" i="161"/>
  <c r="K10" i="161"/>
  <c r="J10" i="161"/>
  <c r="I10" i="161"/>
  <c r="G10" i="161"/>
  <c r="M9" i="161"/>
  <c r="K9" i="161"/>
  <c r="J9" i="161"/>
  <c r="I9" i="161"/>
  <c r="G9" i="161"/>
  <c r="M8" i="161"/>
  <c r="K8" i="161"/>
  <c r="J8" i="161"/>
  <c r="I8" i="161"/>
  <c r="G8" i="161"/>
  <c r="M10" i="160"/>
  <c r="L10" i="160"/>
  <c r="K10" i="160"/>
  <c r="J10" i="160"/>
  <c r="I10" i="160"/>
  <c r="H10" i="160"/>
  <c r="G10" i="160"/>
  <c r="F10" i="160"/>
  <c r="M9" i="160"/>
  <c r="K9" i="160"/>
  <c r="I9" i="160"/>
  <c r="G9" i="160"/>
  <c r="M8" i="160"/>
  <c r="K8" i="160"/>
  <c r="I8" i="160"/>
  <c r="G8" i="160"/>
  <c r="M7" i="160"/>
  <c r="K7" i="160"/>
  <c r="I7" i="160"/>
  <c r="G7" i="160"/>
  <c r="M87" i="159"/>
  <c r="K87" i="159"/>
  <c r="I87" i="159"/>
  <c r="G87" i="159"/>
  <c r="F87" i="159"/>
  <c r="M86" i="159"/>
  <c r="K86" i="159"/>
  <c r="J86" i="159"/>
  <c r="I86" i="159"/>
  <c r="G86" i="159"/>
  <c r="M85" i="159"/>
  <c r="K85" i="159"/>
  <c r="J85" i="159"/>
  <c r="I85" i="159"/>
  <c r="G85" i="159"/>
  <c r="M84" i="159"/>
  <c r="K84" i="159"/>
  <c r="J84" i="159"/>
  <c r="I84" i="159"/>
  <c r="G84" i="159"/>
  <c r="M83" i="159"/>
  <c r="K83" i="159"/>
  <c r="J83" i="159"/>
  <c r="I83" i="159"/>
  <c r="G83" i="159"/>
  <c r="M82" i="159"/>
  <c r="K82" i="159"/>
  <c r="J82" i="159"/>
  <c r="I82" i="159"/>
  <c r="G82" i="159"/>
  <c r="M81" i="159"/>
  <c r="K81" i="159"/>
  <c r="J81" i="159"/>
  <c r="I81" i="159"/>
  <c r="G81" i="159"/>
  <c r="M80" i="159"/>
  <c r="K80" i="159"/>
  <c r="J80" i="159"/>
  <c r="I80" i="159"/>
  <c r="G80" i="159"/>
  <c r="M79" i="159"/>
  <c r="K79" i="159"/>
  <c r="J79" i="159"/>
  <c r="I79" i="159"/>
  <c r="G79" i="159"/>
  <c r="M78" i="159"/>
  <c r="K78" i="159"/>
  <c r="J78" i="159"/>
  <c r="I78" i="159"/>
  <c r="G78" i="159"/>
  <c r="M77" i="159"/>
  <c r="K77" i="159"/>
  <c r="J77" i="159"/>
  <c r="I77" i="159"/>
  <c r="G77" i="159"/>
  <c r="M76" i="159"/>
  <c r="K76" i="159"/>
  <c r="J76" i="159"/>
  <c r="I76" i="159"/>
  <c r="G76" i="159"/>
  <c r="M75" i="159"/>
  <c r="K75" i="159"/>
  <c r="J75" i="159"/>
  <c r="I75" i="159"/>
  <c r="G75" i="159"/>
  <c r="M74" i="159"/>
  <c r="K74" i="159"/>
  <c r="J74" i="159"/>
  <c r="I74" i="159"/>
  <c r="G74" i="159"/>
  <c r="M73" i="159"/>
  <c r="K73" i="159"/>
  <c r="J73" i="159"/>
  <c r="I73" i="159"/>
  <c r="G73" i="159"/>
  <c r="M72" i="159"/>
  <c r="K72" i="159"/>
  <c r="J72" i="159"/>
  <c r="I72" i="159"/>
  <c r="G72" i="159"/>
  <c r="M71" i="159"/>
  <c r="K71" i="159"/>
  <c r="J71" i="159"/>
  <c r="I71" i="159"/>
  <c r="G71" i="159"/>
  <c r="M70" i="159"/>
  <c r="K70" i="159"/>
  <c r="J70" i="159"/>
  <c r="I70" i="159"/>
  <c r="G70" i="159"/>
  <c r="M69" i="159"/>
  <c r="K69" i="159"/>
  <c r="J69" i="159"/>
  <c r="I69" i="159"/>
  <c r="G69" i="159"/>
  <c r="M68" i="159"/>
  <c r="K68" i="159"/>
  <c r="J68" i="159"/>
  <c r="I68" i="159"/>
  <c r="G68" i="159"/>
  <c r="M67" i="159"/>
  <c r="K67" i="159"/>
  <c r="J67" i="159"/>
  <c r="I67" i="159"/>
  <c r="G67" i="159"/>
  <c r="M66" i="159"/>
  <c r="K66" i="159"/>
  <c r="I66" i="159"/>
  <c r="G66" i="159"/>
  <c r="M65" i="159"/>
  <c r="K65" i="159"/>
  <c r="I65" i="159"/>
  <c r="G65" i="159"/>
  <c r="M64" i="159"/>
  <c r="K64" i="159"/>
  <c r="I64" i="159"/>
  <c r="G64" i="159"/>
  <c r="M63" i="159"/>
  <c r="K63" i="159"/>
  <c r="I63" i="159"/>
  <c r="G63" i="159"/>
  <c r="M62" i="159"/>
  <c r="K62" i="159"/>
  <c r="I62" i="159"/>
  <c r="G62" i="159"/>
  <c r="M61" i="159"/>
  <c r="K61" i="159"/>
  <c r="J61" i="159"/>
  <c r="I61" i="159"/>
  <c r="G61" i="159"/>
  <c r="M60" i="159"/>
  <c r="K60" i="159"/>
  <c r="J60" i="159"/>
  <c r="I60" i="159"/>
  <c r="G60" i="159"/>
  <c r="M59" i="159"/>
  <c r="K59" i="159"/>
  <c r="J59" i="159"/>
  <c r="I59" i="159"/>
  <c r="G59" i="159"/>
  <c r="M58" i="159"/>
  <c r="K58" i="159"/>
  <c r="J58" i="159"/>
  <c r="I58" i="159"/>
  <c r="G58" i="159"/>
  <c r="M57" i="159"/>
  <c r="K57" i="159"/>
  <c r="J57" i="159"/>
  <c r="I57" i="159"/>
  <c r="G57" i="159"/>
  <c r="M56" i="159"/>
  <c r="K56" i="159"/>
  <c r="J56" i="159"/>
  <c r="I56" i="159"/>
  <c r="G56" i="159"/>
  <c r="M55" i="159"/>
  <c r="K55" i="159"/>
  <c r="J55" i="159"/>
  <c r="I55" i="159"/>
  <c r="G55" i="159"/>
  <c r="M54" i="159"/>
  <c r="K54" i="159"/>
  <c r="J54" i="159"/>
  <c r="I54" i="159"/>
  <c r="G54" i="159"/>
  <c r="M53" i="159"/>
  <c r="K53" i="159"/>
  <c r="J53" i="159"/>
  <c r="I53" i="159"/>
  <c r="G53" i="159"/>
  <c r="M52" i="159"/>
  <c r="K52" i="159"/>
  <c r="J52" i="159"/>
  <c r="I52" i="159"/>
  <c r="G52" i="159"/>
  <c r="M51" i="159"/>
  <c r="K51" i="159"/>
  <c r="J51" i="159"/>
  <c r="I51" i="159"/>
  <c r="G51" i="159"/>
  <c r="M50" i="159"/>
  <c r="K50" i="159"/>
  <c r="J50" i="159"/>
  <c r="I50" i="159"/>
  <c r="G50" i="159"/>
  <c r="M49" i="159"/>
  <c r="K49" i="159"/>
  <c r="J49" i="159"/>
  <c r="I49" i="159"/>
  <c r="G49" i="159"/>
  <c r="M48" i="159"/>
  <c r="K48" i="159"/>
  <c r="J48" i="159"/>
  <c r="I48" i="159"/>
  <c r="G48" i="159"/>
  <c r="M47" i="159"/>
  <c r="K47" i="159"/>
  <c r="J47" i="159"/>
  <c r="I47" i="159"/>
  <c r="G47" i="159"/>
  <c r="M46" i="159"/>
  <c r="K46" i="159"/>
  <c r="I46" i="159"/>
  <c r="G46" i="159"/>
  <c r="M45" i="159"/>
  <c r="K45" i="159"/>
  <c r="J45" i="159"/>
  <c r="I45" i="159"/>
  <c r="G45" i="159"/>
  <c r="M44" i="159"/>
  <c r="K44" i="159"/>
  <c r="J44" i="159"/>
  <c r="I44" i="159"/>
  <c r="G44" i="159"/>
  <c r="M43" i="159"/>
  <c r="K43" i="159"/>
  <c r="J43" i="159"/>
  <c r="I43" i="159"/>
  <c r="G43" i="159"/>
  <c r="M42" i="159"/>
  <c r="K42" i="159"/>
  <c r="J42" i="159"/>
  <c r="I42" i="159"/>
  <c r="G42" i="159"/>
  <c r="M41" i="159"/>
  <c r="K41" i="159"/>
  <c r="J41" i="159"/>
  <c r="I41" i="159"/>
  <c r="G41" i="159"/>
  <c r="M40" i="159"/>
  <c r="K40" i="159"/>
  <c r="J40" i="159"/>
  <c r="I40" i="159"/>
  <c r="G40" i="159"/>
  <c r="M39" i="159"/>
  <c r="K39" i="159"/>
  <c r="J39" i="159"/>
  <c r="I39" i="159"/>
  <c r="G39" i="159"/>
  <c r="M38" i="159"/>
  <c r="K38" i="159"/>
  <c r="J38" i="159"/>
  <c r="I38" i="159"/>
  <c r="G38" i="159"/>
  <c r="M37" i="159"/>
  <c r="K37" i="159"/>
  <c r="J37" i="159"/>
  <c r="I37" i="159"/>
  <c r="G37" i="159"/>
  <c r="M36" i="159"/>
  <c r="K36" i="159"/>
  <c r="J36" i="159"/>
  <c r="I36" i="159"/>
  <c r="G36" i="159"/>
  <c r="M35" i="159"/>
  <c r="K35" i="159"/>
  <c r="J35" i="159"/>
  <c r="I35" i="159"/>
  <c r="G35" i="159"/>
  <c r="M34" i="159"/>
  <c r="K34" i="159"/>
  <c r="J34" i="159"/>
  <c r="I34" i="159"/>
  <c r="G34" i="159"/>
  <c r="M33" i="159"/>
  <c r="K33" i="159"/>
  <c r="J33" i="159"/>
  <c r="I33" i="159"/>
  <c r="G33" i="159"/>
  <c r="M32" i="159"/>
  <c r="K32" i="159"/>
  <c r="J32" i="159"/>
  <c r="I32" i="159"/>
  <c r="G32" i="159"/>
  <c r="M31" i="159"/>
  <c r="K31" i="159"/>
  <c r="J31" i="159"/>
  <c r="I31" i="159"/>
  <c r="G31" i="159"/>
  <c r="M30" i="159"/>
  <c r="K30" i="159"/>
  <c r="J30" i="159"/>
  <c r="I30" i="159"/>
  <c r="G30" i="159"/>
  <c r="M29" i="159"/>
  <c r="K29" i="159"/>
  <c r="J29" i="159"/>
  <c r="I29" i="159"/>
  <c r="G29" i="159"/>
  <c r="M28" i="159"/>
  <c r="K28" i="159"/>
  <c r="J28" i="159"/>
  <c r="I28" i="159"/>
  <c r="G28" i="159"/>
  <c r="M27" i="159"/>
  <c r="K27" i="159"/>
  <c r="J27" i="159"/>
  <c r="I27" i="159"/>
  <c r="G27" i="159"/>
  <c r="M26" i="159"/>
  <c r="K26" i="159"/>
  <c r="J26" i="159"/>
  <c r="I26" i="159"/>
  <c r="G26" i="159"/>
  <c r="M25" i="159"/>
  <c r="K25" i="159"/>
  <c r="J25" i="159"/>
  <c r="I25" i="159"/>
  <c r="G25" i="159"/>
  <c r="M24" i="159"/>
  <c r="K24" i="159"/>
  <c r="J24" i="159"/>
  <c r="I24" i="159"/>
  <c r="G24" i="159"/>
  <c r="M23" i="159"/>
  <c r="K23" i="159"/>
  <c r="J23" i="159"/>
  <c r="I23" i="159"/>
  <c r="G23" i="159"/>
  <c r="M22" i="159"/>
  <c r="K22" i="159"/>
  <c r="J22" i="159"/>
  <c r="I22" i="159"/>
  <c r="G22" i="159"/>
  <c r="M21" i="159"/>
  <c r="K21" i="159"/>
  <c r="J21" i="159"/>
  <c r="I21" i="159"/>
  <c r="G21" i="159"/>
  <c r="M20" i="159"/>
  <c r="K20" i="159"/>
  <c r="J20" i="159"/>
  <c r="I20" i="159"/>
  <c r="G20" i="159"/>
  <c r="M19" i="159"/>
  <c r="K19" i="159"/>
  <c r="J19" i="159"/>
  <c r="I19" i="159"/>
  <c r="G19" i="159"/>
  <c r="M18" i="159"/>
  <c r="K18" i="159"/>
  <c r="J18" i="159"/>
  <c r="I18" i="159"/>
  <c r="G18" i="159"/>
  <c r="M17" i="159"/>
  <c r="K17" i="159"/>
  <c r="J17" i="159"/>
  <c r="I17" i="159"/>
  <c r="G17" i="159"/>
  <c r="M16" i="159"/>
  <c r="K16" i="159"/>
  <c r="J16" i="159"/>
  <c r="I16" i="159"/>
  <c r="G16" i="159"/>
  <c r="M15" i="159"/>
  <c r="K15" i="159"/>
  <c r="J15" i="159"/>
  <c r="I15" i="159"/>
  <c r="G15" i="159"/>
  <c r="M14" i="159"/>
  <c r="K14" i="159"/>
  <c r="J14" i="159"/>
  <c r="I14" i="159"/>
  <c r="G14" i="159"/>
  <c r="M13" i="159"/>
  <c r="K13" i="159"/>
  <c r="J13" i="159"/>
  <c r="I13" i="159"/>
  <c r="G13" i="159"/>
  <c r="M12" i="159"/>
  <c r="K12" i="159"/>
  <c r="J12" i="159"/>
  <c r="I12" i="159"/>
  <c r="G12" i="159"/>
  <c r="M11" i="159"/>
  <c r="K11" i="159"/>
  <c r="J11" i="159"/>
  <c r="I11" i="159"/>
  <c r="G11" i="159"/>
  <c r="M10" i="159"/>
  <c r="K10" i="159"/>
  <c r="J10" i="159"/>
  <c r="I10" i="159"/>
  <c r="G10" i="159"/>
  <c r="M9" i="159"/>
  <c r="K9" i="159"/>
  <c r="J9" i="159"/>
  <c r="I9" i="159"/>
  <c r="G9" i="159"/>
  <c r="M8" i="159"/>
  <c r="K8" i="159"/>
  <c r="J8" i="159"/>
  <c r="I8" i="159"/>
  <c r="G8" i="159"/>
  <c r="M10" i="158"/>
  <c r="L10" i="158"/>
  <c r="K10" i="158"/>
  <c r="J10" i="158"/>
  <c r="I10" i="158"/>
  <c r="H10" i="158"/>
  <c r="G10" i="158"/>
  <c r="F10" i="158"/>
  <c r="M9" i="158"/>
  <c r="K9" i="158"/>
  <c r="I9" i="158"/>
  <c r="G9" i="158"/>
  <c r="M8" i="158"/>
  <c r="K8" i="158"/>
  <c r="I8" i="158"/>
  <c r="G8" i="158"/>
  <c r="M7" i="158"/>
  <c r="K7" i="158"/>
  <c r="I7" i="158"/>
  <c r="G7" i="158"/>
  <c r="M87" i="157"/>
  <c r="K87" i="157"/>
  <c r="I87" i="157"/>
  <c r="G87" i="157"/>
  <c r="F87" i="157"/>
  <c r="M86" i="157"/>
  <c r="K86" i="157"/>
  <c r="J86" i="157"/>
  <c r="I86" i="157"/>
  <c r="G86" i="157"/>
  <c r="M85" i="157"/>
  <c r="K85" i="157"/>
  <c r="J85" i="157"/>
  <c r="I85" i="157"/>
  <c r="G85" i="157"/>
  <c r="M84" i="157"/>
  <c r="K84" i="157"/>
  <c r="J84" i="157"/>
  <c r="I84" i="157"/>
  <c r="G84" i="157"/>
  <c r="M83" i="157"/>
  <c r="K83" i="157"/>
  <c r="J83" i="157"/>
  <c r="I83" i="157"/>
  <c r="G83" i="157"/>
  <c r="M82" i="157"/>
  <c r="K82" i="157"/>
  <c r="J82" i="157"/>
  <c r="I82" i="157"/>
  <c r="G82" i="157"/>
  <c r="M81" i="157"/>
  <c r="K81" i="157"/>
  <c r="J81" i="157"/>
  <c r="I81" i="157"/>
  <c r="G81" i="157"/>
  <c r="M80" i="157"/>
  <c r="K80" i="157"/>
  <c r="J80" i="157"/>
  <c r="I80" i="157"/>
  <c r="G80" i="157"/>
  <c r="M79" i="157"/>
  <c r="K79" i="157"/>
  <c r="J79" i="157"/>
  <c r="I79" i="157"/>
  <c r="G79" i="157"/>
  <c r="M78" i="157"/>
  <c r="K78" i="157"/>
  <c r="J78" i="157"/>
  <c r="I78" i="157"/>
  <c r="G78" i="157"/>
  <c r="M77" i="157"/>
  <c r="K77" i="157"/>
  <c r="J77" i="157"/>
  <c r="I77" i="157"/>
  <c r="G77" i="157"/>
  <c r="M76" i="157"/>
  <c r="K76" i="157"/>
  <c r="J76" i="157"/>
  <c r="I76" i="157"/>
  <c r="G76" i="157"/>
  <c r="M75" i="157"/>
  <c r="K75" i="157"/>
  <c r="J75" i="157"/>
  <c r="I75" i="157"/>
  <c r="G75" i="157"/>
  <c r="M74" i="157"/>
  <c r="K74" i="157"/>
  <c r="J74" i="157"/>
  <c r="I74" i="157"/>
  <c r="G74" i="157"/>
  <c r="M73" i="157"/>
  <c r="K73" i="157"/>
  <c r="J73" i="157"/>
  <c r="I73" i="157"/>
  <c r="G73" i="157"/>
  <c r="M72" i="157"/>
  <c r="K72" i="157"/>
  <c r="J72" i="157"/>
  <c r="I72" i="157"/>
  <c r="G72" i="157"/>
  <c r="M71" i="157"/>
  <c r="K71" i="157"/>
  <c r="J71" i="157"/>
  <c r="I71" i="157"/>
  <c r="G71" i="157"/>
  <c r="M70" i="157"/>
  <c r="K70" i="157"/>
  <c r="J70" i="157"/>
  <c r="I70" i="157"/>
  <c r="G70" i="157"/>
  <c r="M69" i="157"/>
  <c r="K69" i="157"/>
  <c r="J69" i="157"/>
  <c r="I69" i="157"/>
  <c r="G69" i="157"/>
  <c r="M68" i="157"/>
  <c r="K68" i="157"/>
  <c r="J68" i="157"/>
  <c r="I68" i="157"/>
  <c r="G68" i="157"/>
  <c r="M67" i="157"/>
  <c r="K67" i="157"/>
  <c r="J67" i="157"/>
  <c r="I67" i="157"/>
  <c r="G67" i="157"/>
  <c r="M66" i="157"/>
  <c r="K66" i="157"/>
  <c r="I66" i="157"/>
  <c r="G66" i="157"/>
  <c r="M65" i="157"/>
  <c r="K65" i="157"/>
  <c r="I65" i="157"/>
  <c r="G65" i="157"/>
  <c r="M64" i="157"/>
  <c r="K64" i="157"/>
  <c r="I64" i="157"/>
  <c r="G64" i="157"/>
  <c r="M63" i="157"/>
  <c r="K63" i="157"/>
  <c r="I63" i="157"/>
  <c r="G63" i="157"/>
  <c r="M62" i="157"/>
  <c r="K62" i="157"/>
  <c r="I62" i="157"/>
  <c r="G62" i="157"/>
  <c r="M61" i="157"/>
  <c r="K61" i="157"/>
  <c r="J61" i="157"/>
  <c r="I61" i="157"/>
  <c r="G61" i="157"/>
  <c r="M60" i="157"/>
  <c r="K60" i="157"/>
  <c r="J60" i="157"/>
  <c r="I60" i="157"/>
  <c r="G60" i="157"/>
  <c r="M59" i="157"/>
  <c r="K59" i="157"/>
  <c r="J59" i="157"/>
  <c r="I59" i="157"/>
  <c r="G59" i="157"/>
  <c r="M58" i="157"/>
  <c r="K58" i="157"/>
  <c r="J58" i="157"/>
  <c r="I58" i="157"/>
  <c r="G58" i="157"/>
  <c r="M57" i="157"/>
  <c r="K57" i="157"/>
  <c r="J57" i="157"/>
  <c r="I57" i="157"/>
  <c r="G57" i="157"/>
  <c r="M56" i="157"/>
  <c r="K56" i="157"/>
  <c r="J56" i="157"/>
  <c r="I56" i="157"/>
  <c r="G56" i="157"/>
  <c r="M55" i="157"/>
  <c r="K55" i="157"/>
  <c r="J55" i="157"/>
  <c r="I55" i="157"/>
  <c r="G55" i="157"/>
  <c r="M54" i="157"/>
  <c r="K54" i="157"/>
  <c r="J54" i="157"/>
  <c r="I54" i="157"/>
  <c r="G54" i="157"/>
  <c r="M53" i="157"/>
  <c r="K53" i="157"/>
  <c r="J53" i="157"/>
  <c r="I53" i="157"/>
  <c r="G53" i="157"/>
  <c r="M52" i="157"/>
  <c r="K52" i="157"/>
  <c r="J52" i="157"/>
  <c r="I52" i="157"/>
  <c r="G52" i="157"/>
  <c r="M51" i="157"/>
  <c r="K51" i="157"/>
  <c r="J51" i="157"/>
  <c r="I51" i="157"/>
  <c r="G51" i="157"/>
  <c r="M50" i="157"/>
  <c r="K50" i="157"/>
  <c r="J50" i="157"/>
  <c r="I50" i="157"/>
  <c r="G50" i="157"/>
  <c r="M49" i="157"/>
  <c r="K49" i="157"/>
  <c r="J49" i="157"/>
  <c r="I49" i="157"/>
  <c r="G49" i="157"/>
  <c r="M48" i="157"/>
  <c r="K48" i="157"/>
  <c r="J48" i="157"/>
  <c r="I48" i="157"/>
  <c r="G48" i="157"/>
  <c r="M47" i="157"/>
  <c r="K47" i="157"/>
  <c r="J47" i="157"/>
  <c r="I47" i="157"/>
  <c r="G47" i="157"/>
  <c r="M46" i="157"/>
  <c r="K46" i="157"/>
  <c r="I46" i="157"/>
  <c r="G46" i="157"/>
  <c r="M45" i="157"/>
  <c r="K45" i="157"/>
  <c r="J45" i="157"/>
  <c r="I45" i="157"/>
  <c r="G45" i="157"/>
  <c r="M44" i="157"/>
  <c r="K44" i="157"/>
  <c r="J44" i="157"/>
  <c r="I44" i="157"/>
  <c r="G44" i="157"/>
  <c r="M43" i="157"/>
  <c r="K43" i="157"/>
  <c r="J43" i="157"/>
  <c r="I43" i="157"/>
  <c r="G43" i="157"/>
  <c r="M42" i="157"/>
  <c r="K42" i="157"/>
  <c r="J42" i="157"/>
  <c r="I42" i="157"/>
  <c r="G42" i="157"/>
  <c r="M41" i="157"/>
  <c r="K41" i="157"/>
  <c r="J41" i="157"/>
  <c r="I41" i="157"/>
  <c r="G41" i="157"/>
  <c r="M40" i="157"/>
  <c r="K40" i="157"/>
  <c r="J40" i="157"/>
  <c r="I40" i="157"/>
  <c r="G40" i="157"/>
  <c r="M39" i="157"/>
  <c r="K39" i="157"/>
  <c r="J39" i="157"/>
  <c r="I39" i="157"/>
  <c r="G39" i="157"/>
  <c r="M38" i="157"/>
  <c r="K38" i="157"/>
  <c r="J38" i="157"/>
  <c r="I38" i="157"/>
  <c r="G38" i="157"/>
  <c r="M37" i="157"/>
  <c r="K37" i="157"/>
  <c r="J37" i="157"/>
  <c r="I37" i="157"/>
  <c r="G37" i="157"/>
  <c r="M36" i="157"/>
  <c r="K36" i="157"/>
  <c r="J36" i="157"/>
  <c r="I36" i="157"/>
  <c r="G36" i="157"/>
  <c r="M35" i="157"/>
  <c r="K35" i="157"/>
  <c r="J35" i="157"/>
  <c r="I35" i="157"/>
  <c r="G35" i="157"/>
  <c r="M34" i="157"/>
  <c r="K34" i="157"/>
  <c r="J34" i="157"/>
  <c r="I34" i="157"/>
  <c r="G34" i="157"/>
  <c r="M33" i="157"/>
  <c r="K33" i="157"/>
  <c r="J33" i="157"/>
  <c r="I33" i="157"/>
  <c r="G33" i="157"/>
  <c r="M32" i="157"/>
  <c r="K32" i="157"/>
  <c r="J32" i="157"/>
  <c r="I32" i="157"/>
  <c r="G32" i="157"/>
  <c r="M31" i="157"/>
  <c r="K31" i="157"/>
  <c r="J31" i="157"/>
  <c r="I31" i="157"/>
  <c r="G31" i="157"/>
  <c r="M30" i="157"/>
  <c r="K30" i="157"/>
  <c r="J30" i="157"/>
  <c r="I30" i="157"/>
  <c r="G30" i="157"/>
  <c r="M29" i="157"/>
  <c r="K29" i="157"/>
  <c r="J29" i="157"/>
  <c r="I29" i="157"/>
  <c r="G29" i="157"/>
  <c r="M28" i="157"/>
  <c r="K28" i="157"/>
  <c r="J28" i="157"/>
  <c r="I28" i="157"/>
  <c r="G28" i="157"/>
  <c r="M27" i="157"/>
  <c r="K27" i="157"/>
  <c r="J27" i="157"/>
  <c r="I27" i="157"/>
  <c r="G27" i="157"/>
  <c r="M26" i="157"/>
  <c r="K26" i="157"/>
  <c r="J26" i="157"/>
  <c r="I26" i="157"/>
  <c r="G26" i="157"/>
  <c r="M25" i="157"/>
  <c r="K25" i="157"/>
  <c r="J25" i="157"/>
  <c r="I25" i="157"/>
  <c r="G25" i="157"/>
  <c r="M24" i="157"/>
  <c r="K24" i="157"/>
  <c r="J24" i="157"/>
  <c r="I24" i="157"/>
  <c r="G24" i="157"/>
  <c r="M23" i="157"/>
  <c r="K23" i="157"/>
  <c r="J23" i="157"/>
  <c r="I23" i="157"/>
  <c r="G23" i="157"/>
  <c r="M22" i="157"/>
  <c r="K22" i="157"/>
  <c r="J22" i="157"/>
  <c r="I22" i="157"/>
  <c r="G22" i="157"/>
  <c r="M21" i="157"/>
  <c r="K21" i="157"/>
  <c r="J21" i="157"/>
  <c r="I21" i="157"/>
  <c r="G21" i="157"/>
  <c r="M20" i="157"/>
  <c r="K20" i="157"/>
  <c r="J20" i="157"/>
  <c r="I20" i="157"/>
  <c r="G20" i="157"/>
  <c r="M19" i="157"/>
  <c r="K19" i="157"/>
  <c r="J19" i="157"/>
  <c r="I19" i="157"/>
  <c r="G19" i="157"/>
  <c r="M18" i="157"/>
  <c r="K18" i="157"/>
  <c r="J18" i="157"/>
  <c r="I18" i="157"/>
  <c r="G18" i="157"/>
  <c r="M17" i="157"/>
  <c r="K17" i="157"/>
  <c r="J17" i="157"/>
  <c r="I17" i="157"/>
  <c r="G17" i="157"/>
  <c r="M16" i="157"/>
  <c r="K16" i="157"/>
  <c r="J16" i="157"/>
  <c r="I16" i="157"/>
  <c r="G16" i="157"/>
  <c r="M15" i="157"/>
  <c r="K15" i="157"/>
  <c r="J15" i="157"/>
  <c r="I15" i="157"/>
  <c r="G15" i="157"/>
  <c r="M14" i="157"/>
  <c r="K14" i="157"/>
  <c r="J14" i="157"/>
  <c r="I14" i="157"/>
  <c r="G14" i="157"/>
  <c r="M13" i="157"/>
  <c r="K13" i="157"/>
  <c r="J13" i="157"/>
  <c r="I13" i="157"/>
  <c r="G13" i="157"/>
  <c r="M12" i="157"/>
  <c r="K12" i="157"/>
  <c r="J12" i="157"/>
  <c r="I12" i="157"/>
  <c r="G12" i="157"/>
  <c r="M11" i="157"/>
  <c r="K11" i="157"/>
  <c r="J11" i="157"/>
  <c r="I11" i="157"/>
  <c r="G11" i="157"/>
  <c r="M10" i="157"/>
  <c r="K10" i="157"/>
  <c r="J10" i="157"/>
  <c r="I10" i="157"/>
  <c r="G10" i="157"/>
  <c r="M9" i="157"/>
  <c r="K9" i="157"/>
  <c r="J9" i="157"/>
  <c r="I9" i="157"/>
  <c r="G9" i="157"/>
  <c r="M8" i="157"/>
  <c r="K8" i="157"/>
  <c r="J8" i="157"/>
  <c r="I8" i="157"/>
  <c r="G8" i="157"/>
  <c r="M10" i="156"/>
  <c r="L10" i="156"/>
  <c r="K10" i="156"/>
  <c r="J10" i="156"/>
  <c r="I10" i="156"/>
  <c r="H10" i="156"/>
  <c r="G10" i="156"/>
  <c r="F10" i="156"/>
  <c r="M9" i="156"/>
  <c r="K9" i="156"/>
  <c r="I9" i="156"/>
  <c r="G9" i="156"/>
  <c r="M8" i="156"/>
  <c r="K8" i="156"/>
  <c r="I8" i="156"/>
  <c r="G8" i="156"/>
  <c r="M7" i="156"/>
  <c r="K7" i="156"/>
  <c r="I7" i="156"/>
  <c r="G7" i="156"/>
  <c r="M10" i="155"/>
  <c r="L10" i="155"/>
  <c r="K10" i="155"/>
  <c r="J10" i="155"/>
  <c r="I10" i="155"/>
  <c r="H10" i="155"/>
  <c r="G10" i="155"/>
  <c r="F10" i="155"/>
  <c r="M9" i="155"/>
  <c r="K9" i="155"/>
  <c r="I9" i="155"/>
  <c r="G9" i="155"/>
  <c r="M8" i="155"/>
  <c r="K8" i="155"/>
  <c r="I8" i="155"/>
  <c r="G8" i="155"/>
  <c r="M7" i="155"/>
  <c r="K7" i="155"/>
  <c r="I7" i="155"/>
  <c r="G7" i="155"/>
  <c r="M87" i="153"/>
  <c r="K87" i="153"/>
  <c r="I87" i="153"/>
  <c r="G87" i="153"/>
  <c r="F87" i="153"/>
  <c r="M86" i="153"/>
  <c r="K86" i="153"/>
  <c r="J86" i="153"/>
  <c r="I86" i="153"/>
  <c r="G86" i="153"/>
  <c r="M85" i="153"/>
  <c r="K85" i="153"/>
  <c r="J85" i="153"/>
  <c r="I85" i="153"/>
  <c r="G85" i="153"/>
  <c r="M84" i="153"/>
  <c r="K84" i="153"/>
  <c r="J84" i="153"/>
  <c r="I84" i="153"/>
  <c r="G84" i="153"/>
  <c r="M83" i="153"/>
  <c r="K83" i="153"/>
  <c r="J83" i="153"/>
  <c r="I83" i="153"/>
  <c r="G83" i="153"/>
  <c r="M82" i="153"/>
  <c r="K82" i="153"/>
  <c r="J82" i="153"/>
  <c r="I82" i="153"/>
  <c r="G82" i="153"/>
  <c r="M81" i="153"/>
  <c r="K81" i="153"/>
  <c r="J81" i="153"/>
  <c r="I81" i="153"/>
  <c r="G81" i="153"/>
  <c r="M80" i="153"/>
  <c r="K80" i="153"/>
  <c r="J80" i="153"/>
  <c r="I80" i="153"/>
  <c r="G80" i="153"/>
  <c r="M79" i="153"/>
  <c r="K79" i="153"/>
  <c r="J79" i="153"/>
  <c r="I79" i="153"/>
  <c r="G79" i="153"/>
  <c r="M78" i="153"/>
  <c r="K78" i="153"/>
  <c r="J78" i="153"/>
  <c r="I78" i="153"/>
  <c r="G78" i="153"/>
  <c r="M77" i="153"/>
  <c r="K77" i="153"/>
  <c r="J77" i="153"/>
  <c r="I77" i="153"/>
  <c r="G77" i="153"/>
  <c r="M76" i="153"/>
  <c r="K76" i="153"/>
  <c r="J76" i="153"/>
  <c r="I76" i="153"/>
  <c r="G76" i="153"/>
  <c r="M75" i="153"/>
  <c r="K75" i="153"/>
  <c r="J75" i="153"/>
  <c r="I75" i="153"/>
  <c r="G75" i="153"/>
  <c r="M74" i="153"/>
  <c r="K74" i="153"/>
  <c r="J74" i="153"/>
  <c r="I74" i="153"/>
  <c r="G74" i="153"/>
  <c r="M73" i="153"/>
  <c r="K73" i="153"/>
  <c r="J73" i="153"/>
  <c r="I73" i="153"/>
  <c r="G73" i="153"/>
  <c r="M72" i="153"/>
  <c r="K72" i="153"/>
  <c r="J72" i="153"/>
  <c r="I72" i="153"/>
  <c r="G72" i="153"/>
  <c r="M71" i="153"/>
  <c r="K71" i="153"/>
  <c r="J71" i="153"/>
  <c r="I71" i="153"/>
  <c r="G71" i="153"/>
  <c r="M70" i="153"/>
  <c r="K70" i="153"/>
  <c r="J70" i="153"/>
  <c r="I70" i="153"/>
  <c r="G70" i="153"/>
  <c r="M69" i="153"/>
  <c r="K69" i="153"/>
  <c r="J69" i="153"/>
  <c r="I69" i="153"/>
  <c r="G69" i="153"/>
  <c r="M68" i="153"/>
  <c r="K68" i="153"/>
  <c r="J68" i="153"/>
  <c r="I68" i="153"/>
  <c r="G68" i="153"/>
  <c r="M67" i="153"/>
  <c r="K67" i="153"/>
  <c r="J67" i="153"/>
  <c r="I67" i="153"/>
  <c r="G67" i="153"/>
  <c r="M66" i="153"/>
  <c r="K66" i="153"/>
  <c r="I66" i="153"/>
  <c r="G66" i="153"/>
  <c r="M65" i="153"/>
  <c r="K65" i="153"/>
  <c r="I65" i="153"/>
  <c r="G65" i="153"/>
  <c r="M64" i="153"/>
  <c r="K64" i="153"/>
  <c r="I64" i="153"/>
  <c r="G64" i="153"/>
  <c r="M63" i="153"/>
  <c r="K63" i="153"/>
  <c r="I63" i="153"/>
  <c r="G63" i="153"/>
  <c r="M62" i="153"/>
  <c r="K62" i="153"/>
  <c r="I62" i="153"/>
  <c r="G62" i="153"/>
  <c r="M61" i="153"/>
  <c r="K61" i="153"/>
  <c r="J61" i="153"/>
  <c r="I61" i="153"/>
  <c r="G61" i="153"/>
  <c r="M60" i="153"/>
  <c r="K60" i="153"/>
  <c r="J60" i="153"/>
  <c r="I60" i="153"/>
  <c r="G60" i="153"/>
  <c r="M59" i="153"/>
  <c r="K59" i="153"/>
  <c r="J59" i="153"/>
  <c r="I59" i="153"/>
  <c r="G59" i="153"/>
  <c r="M58" i="153"/>
  <c r="K58" i="153"/>
  <c r="J58" i="153"/>
  <c r="I58" i="153"/>
  <c r="G58" i="153"/>
  <c r="M57" i="153"/>
  <c r="K57" i="153"/>
  <c r="J57" i="153"/>
  <c r="I57" i="153"/>
  <c r="G57" i="153"/>
  <c r="M56" i="153"/>
  <c r="K56" i="153"/>
  <c r="J56" i="153"/>
  <c r="I56" i="153"/>
  <c r="G56" i="153"/>
  <c r="M55" i="153"/>
  <c r="K55" i="153"/>
  <c r="J55" i="153"/>
  <c r="I55" i="153"/>
  <c r="G55" i="153"/>
  <c r="M54" i="153"/>
  <c r="K54" i="153"/>
  <c r="J54" i="153"/>
  <c r="I54" i="153"/>
  <c r="G54" i="153"/>
  <c r="M53" i="153"/>
  <c r="K53" i="153"/>
  <c r="J53" i="153"/>
  <c r="I53" i="153"/>
  <c r="G53" i="153"/>
  <c r="M52" i="153"/>
  <c r="K52" i="153"/>
  <c r="J52" i="153"/>
  <c r="I52" i="153"/>
  <c r="G52" i="153"/>
  <c r="M51" i="153"/>
  <c r="K51" i="153"/>
  <c r="J51" i="153"/>
  <c r="I51" i="153"/>
  <c r="G51" i="153"/>
  <c r="M50" i="153"/>
  <c r="K50" i="153"/>
  <c r="J50" i="153"/>
  <c r="I50" i="153"/>
  <c r="G50" i="153"/>
  <c r="M49" i="153"/>
  <c r="K49" i="153"/>
  <c r="J49" i="153"/>
  <c r="I49" i="153"/>
  <c r="G49" i="153"/>
  <c r="M48" i="153"/>
  <c r="K48" i="153"/>
  <c r="J48" i="153"/>
  <c r="I48" i="153"/>
  <c r="G48" i="153"/>
  <c r="M47" i="153"/>
  <c r="K47" i="153"/>
  <c r="J47" i="153"/>
  <c r="I47" i="153"/>
  <c r="G47" i="153"/>
  <c r="M46" i="153"/>
  <c r="K46" i="153"/>
  <c r="I46" i="153"/>
  <c r="G46" i="153"/>
  <c r="M45" i="153"/>
  <c r="K45" i="153"/>
  <c r="J45" i="153"/>
  <c r="I45" i="153"/>
  <c r="G45" i="153"/>
  <c r="M44" i="153"/>
  <c r="K44" i="153"/>
  <c r="J44" i="153"/>
  <c r="I44" i="153"/>
  <c r="G44" i="153"/>
  <c r="M43" i="153"/>
  <c r="K43" i="153"/>
  <c r="J43" i="153"/>
  <c r="I43" i="153"/>
  <c r="G43" i="153"/>
  <c r="M42" i="153"/>
  <c r="K42" i="153"/>
  <c r="J42" i="153"/>
  <c r="I42" i="153"/>
  <c r="G42" i="153"/>
  <c r="M41" i="153"/>
  <c r="K41" i="153"/>
  <c r="J41" i="153"/>
  <c r="I41" i="153"/>
  <c r="G41" i="153"/>
  <c r="M40" i="153"/>
  <c r="K40" i="153"/>
  <c r="J40" i="153"/>
  <c r="I40" i="153"/>
  <c r="G40" i="153"/>
  <c r="M39" i="153"/>
  <c r="K39" i="153"/>
  <c r="J39" i="153"/>
  <c r="I39" i="153"/>
  <c r="G39" i="153"/>
  <c r="M38" i="153"/>
  <c r="K38" i="153"/>
  <c r="J38" i="153"/>
  <c r="I38" i="153"/>
  <c r="G38" i="153"/>
  <c r="M37" i="153"/>
  <c r="K37" i="153"/>
  <c r="J37" i="153"/>
  <c r="I37" i="153"/>
  <c r="G37" i="153"/>
  <c r="M36" i="153"/>
  <c r="K36" i="153"/>
  <c r="J36" i="153"/>
  <c r="I36" i="153"/>
  <c r="G36" i="153"/>
  <c r="M35" i="153"/>
  <c r="K35" i="153"/>
  <c r="J35" i="153"/>
  <c r="I35" i="153"/>
  <c r="G35" i="153"/>
  <c r="M34" i="153"/>
  <c r="K34" i="153"/>
  <c r="J34" i="153"/>
  <c r="I34" i="153"/>
  <c r="G34" i="153"/>
  <c r="M33" i="153"/>
  <c r="K33" i="153"/>
  <c r="J33" i="153"/>
  <c r="I33" i="153"/>
  <c r="G33" i="153"/>
  <c r="M32" i="153"/>
  <c r="K32" i="153"/>
  <c r="J32" i="153"/>
  <c r="I32" i="153"/>
  <c r="G32" i="153"/>
  <c r="M31" i="153"/>
  <c r="K31" i="153"/>
  <c r="J31" i="153"/>
  <c r="I31" i="153"/>
  <c r="G31" i="153"/>
  <c r="M30" i="153"/>
  <c r="K30" i="153"/>
  <c r="J30" i="153"/>
  <c r="I30" i="153"/>
  <c r="G30" i="153"/>
  <c r="M29" i="153"/>
  <c r="K29" i="153"/>
  <c r="J29" i="153"/>
  <c r="I29" i="153"/>
  <c r="G29" i="153"/>
  <c r="M28" i="153"/>
  <c r="K28" i="153"/>
  <c r="J28" i="153"/>
  <c r="I28" i="153"/>
  <c r="G28" i="153"/>
  <c r="M27" i="153"/>
  <c r="K27" i="153"/>
  <c r="J27" i="153"/>
  <c r="I27" i="153"/>
  <c r="G27" i="153"/>
  <c r="M26" i="153"/>
  <c r="K26" i="153"/>
  <c r="J26" i="153"/>
  <c r="I26" i="153"/>
  <c r="G26" i="153"/>
  <c r="M25" i="153"/>
  <c r="K25" i="153"/>
  <c r="J25" i="153"/>
  <c r="I25" i="153"/>
  <c r="G25" i="153"/>
  <c r="M24" i="153"/>
  <c r="K24" i="153"/>
  <c r="J24" i="153"/>
  <c r="I24" i="153"/>
  <c r="G24" i="153"/>
  <c r="M23" i="153"/>
  <c r="K23" i="153"/>
  <c r="J23" i="153"/>
  <c r="I23" i="153"/>
  <c r="G23" i="153"/>
  <c r="M22" i="153"/>
  <c r="K22" i="153"/>
  <c r="J22" i="153"/>
  <c r="I22" i="153"/>
  <c r="G22" i="153"/>
  <c r="M21" i="153"/>
  <c r="K21" i="153"/>
  <c r="J21" i="153"/>
  <c r="I21" i="153"/>
  <c r="G21" i="153"/>
  <c r="M20" i="153"/>
  <c r="K20" i="153"/>
  <c r="J20" i="153"/>
  <c r="I20" i="153"/>
  <c r="G20" i="153"/>
  <c r="M19" i="153"/>
  <c r="K19" i="153"/>
  <c r="J19" i="153"/>
  <c r="I19" i="153"/>
  <c r="G19" i="153"/>
  <c r="M18" i="153"/>
  <c r="K18" i="153"/>
  <c r="J18" i="153"/>
  <c r="I18" i="153"/>
  <c r="G18" i="153"/>
  <c r="M17" i="153"/>
  <c r="K17" i="153"/>
  <c r="J17" i="153"/>
  <c r="I17" i="153"/>
  <c r="G17" i="153"/>
  <c r="M16" i="153"/>
  <c r="K16" i="153"/>
  <c r="J16" i="153"/>
  <c r="I16" i="153"/>
  <c r="G16" i="153"/>
  <c r="M15" i="153"/>
  <c r="K15" i="153"/>
  <c r="J15" i="153"/>
  <c r="I15" i="153"/>
  <c r="G15" i="153"/>
  <c r="M14" i="153"/>
  <c r="K14" i="153"/>
  <c r="J14" i="153"/>
  <c r="I14" i="153"/>
  <c r="G14" i="153"/>
  <c r="M13" i="153"/>
  <c r="K13" i="153"/>
  <c r="J13" i="153"/>
  <c r="I13" i="153"/>
  <c r="G13" i="153"/>
  <c r="M12" i="153"/>
  <c r="K12" i="153"/>
  <c r="J12" i="153"/>
  <c r="I12" i="153"/>
  <c r="G12" i="153"/>
  <c r="M11" i="153"/>
  <c r="K11" i="153"/>
  <c r="J11" i="153"/>
  <c r="I11" i="153"/>
  <c r="G11" i="153"/>
  <c r="M10" i="153"/>
  <c r="K10" i="153"/>
  <c r="J10" i="153"/>
  <c r="I10" i="153"/>
  <c r="G10" i="153"/>
  <c r="M9" i="153"/>
  <c r="K9" i="153"/>
  <c r="J9" i="153"/>
  <c r="I9" i="153"/>
  <c r="G9" i="153"/>
  <c r="M8" i="153"/>
  <c r="K8" i="153"/>
  <c r="J8" i="153"/>
  <c r="I8" i="153"/>
  <c r="G8" i="153"/>
  <c r="M10" i="152"/>
  <c r="L10" i="152"/>
  <c r="K10" i="152"/>
  <c r="J10" i="152"/>
  <c r="I10" i="152"/>
  <c r="H10" i="152"/>
  <c r="G10" i="152"/>
  <c r="F10" i="152"/>
  <c r="M9" i="152"/>
  <c r="K9" i="152"/>
  <c r="I9" i="152"/>
  <c r="G9" i="152"/>
  <c r="M8" i="152"/>
  <c r="K8" i="152"/>
  <c r="I8" i="152"/>
  <c r="G8" i="152"/>
  <c r="M7" i="152"/>
  <c r="K7" i="152"/>
  <c r="I7" i="152"/>
  <c r="G7" i="152"/>
  <c r="M87" i="151"/>
  <c r="K87" i="151"/>
  <c r="I87" i="151"/>
  <c r="G87" i="151"/>
  <c r="F87" i="151"/>
  <c r="M86" i="151"/>
  <c r="K86" i="151"/>
  <c r="J86" i="151"/>
  <c r="I86" i="151"/>
  <c r="G86" i="151"/>
  <c r="M85" i="151"/>
  <c r="K85" i="151"/>
  <c r="J85" i="151"/>
  <c r="I85" i="151"/>
  <c r="G85" i="151"/>
  <c r="M84" i="151"/>
  <c r="K84" i="151"/>
  <c r="J84" i="151"/>
  <c r="I84" i="151"/>
  <c r="G84" i="151"/>
  <c r="M83" i="151"/>
  <c r="K83" i="151"/>
  <c r="J83" i="151"/>
  <c r="I83" i="151"/>
  <c r="G83" i="151"/>
  <c r="M82" i="151"/>
  <c r="K82" i="151"/>
  <c r="J82" i="151"/>
  <c r="I82" i="151"/>
  <c r="G82" i="151"/>
  <c r="M81" i="151"/>
  <c r="K81" i="151"/>
  <c r="J81" i="151"/>
  <c r="I81" i="151"/>
  <c r="G81" i="151"/>
  <c r="M80" i="151"/>
  <c r="K80" i="151"/>
  <c r="J80" i="151"/>
  <c r="I80" i="151"/>
  <c r="G80" i="151"/>
  <c r="M79" i="151"/>
  <c r="K79" i="151"/>
  <c r="J79" i="151"/>
  <c r="I79" i="151"/>
  <c r="G79" i="151"/>
  <c r="M78" i="151"/>
  <c r="K78" i="151"/>
  <c r="J78" i="151"/>
  <c r="I78" i="151"/>
  <c r="G78" i="151"/>
  <c r="M77" i="151"/>
  <c r="K77" i="151"/>
  <c r="J77" i="151"/>
  <c r="I77" i="151"/>
  <c r="G77" i="151"/>
  <c r="M76" i="151"/>
  <c r="K76" i="151"/>
  <c r="J76" i="151"/>
  <c r="I76" i="151"/>
  <c r="G76" i="151"/>
  <c r="M75" i="151"/>
  <c r="K75" i="151"/>
  <c r="J75" i="151"/>
  <c r="I75" i="151"/>
  <c r="G75" i="151"/>
  <c r="M74" i="151"/>
  <c r="K74" i="151"/>
  <c r="J74" i="151"/>
  <c r="I74" i="151"/>
  <c r="G74" i="151"/>
  <c r="M73" i="151"/>
  <c r="K73" i="151"/>
  <c r="J73" i="151"/>
  <c r="I73" i="151"/>
  <c r="G73" i="151"/>
  <c r="M72" i="151"/>
  <c r="K72" i="151"/>
  <c r="J72" i="151"/>
  <c r="I72" i="151"/>
  <c r="G72" i="151"/>
  <c r="M71" i="151"/>
  <c r="K71" i="151"/>
  <c r="J71" i="151"/>
  <c r="I71" i="151"/>
  <c r="G71" i="151"/>
  <c r="M70" i="151"/>
  <c r="K70" i="151"/>
  <c r="J70" i="151"/>
  <c r="I70" i="151"/>
  <c r="G70" i="151"/>
  <c r="M69" i="151"/>
  <c r="K69" i="151"/>
  <c r="J69" i="151"/>
  <c r="I69" i="151"/>
  <c r="G69" i="151"/>
  <c r="M68" i="151"/>
  <c r="K68" i="151"/>
  <c r="J68" i="151"/>
  <c r="I68" i="151"/>
  <c r="G68" i="151"/>
  <c r="M67" i="151"/>
  <c r="K67" i="151"/>
  <c r="J67" i="151"/>
  <c r="I67" i="151"/>
  <c r="G67" i="151"/>
  <c r="M66" i="151"/>
  <c r="K66" i="151"/>
  <c r="I66" i="151"/>
  <c r="G66" i="151"/>
  <c r="M65" i="151"/>
  <c r="K65" i="151"/>
  <c r="I65" i="151"/>
  <c r="G65" i="151"/>
  <c r="M64" i="151"/>
  <c r="K64" i="151"/>
  <c r="I64" i="151"/>
  <c r="G64" i="151"/>
  <c r="M63" i="151"/>
  <c r="K63" i="151"/>
  <c r="I63" i="151"/>
  <c r="G63" i="151"/>
  <c r="M62" i="151"/>
  <c r="K62" i="151"/>
  <c r="I62" i="151"/>
  <c r="G62" i="151"/>
  <c r="M61" i="151"/>
  <c r="K61" i="151"/>
  <c r="J61" i="151"/>
  <c r="I61" i="151"/>
  <c r="G61" i="151"/>
  <c r="M60" i="151"/>
  <c r="K60" i="151"/>
  <c r="J60" i="151"/>
  <c r="I60" i="151"/>
  <c r="G60" i="151"/>
  <c r="M59" i="151"/>
  <c r="K59" i="151"/>
  <c r="J59" i="151"/>
  <c r="I59" i="151"/>
  <c r="G59" i="151"/>
  <c r="M58" i="151"/>
  <c r="K58" i="151"/>
  <c r="J58" i="151"/>
  <c r="I58" i="151"/>
  <c r="G58" i="151"/>
  <c r="M57" i="151"/>
  <c r="K57" i="151"/>
  <c r="J57" i="151"/>
  <c r="I57" i="151"/>
  <c r="G57" i="151"/>
  <c r="M56" i="151"/>
  <c r="K56" i="151"/>
  <c r="J56" i="151"/>
  <c r="I56" i="151"/>
  <c r="G56" i="151"/>
  <c r="M55" i="151"/>
  <c r="K55" i="151"/>
  <c r="J55" i="151"/>
  <c r="I55" i="151"/>
  <c r="G55" i="151"/>
  <c r="M54" i="151"/>
  <c r="K54" i="151"/>
  <c r="J54" i="151"/>
  <c r="I54" i="151"/>
  <c r="G54" i="151"/>
  <c r="M53" i="151"/>
  <c r="K53" i="151"/>
  <c r="J53" i="151"/>
  <c r="I53" i="151"/>
  <c r="G53" i="151"/>
  <c r="M52" i="151"/>
  <c r="K52" i="151"/>
  <c r="J52" i="151"/>
  <c r="I52" i="151"/>
  <c r="G52" i="151"/>
  <c r="M51" i="151"/>
  <c r="K51" i="151"/>
  <c r="J51" i="151"/>
  <c r="I51" i="151"/>
  <c r="G51" i="151"/>
  <c r="M50" i="151"/>
  <c r="K50" i="151"/>
  <c r="J50" i="151"/>
  <c r="I50" i="151"/>
  <c r="G50" i="151"/>
  <c r="M49" i="151"/>
  <c r="K49" i="151"/>
  <c r="J49" i="151"/>
  <c r="I49" i="151"/>
  <c r="G49" i="151"/>
  <c r="M48" i="151"/>
  <c r="K48" i="151"/>
  <c r="J48" i="151"/>
  <c r="I48" i="151"/>
  <c r="G48" i="151"/>
  <c r="M47" i="151"/>
  <c r="K47" i="151"/>
  <c r="J47" i="151"/>
  <c r="I47" i="151"/>
  <c r="G47" i="151"/>
  <c r="M46" i="151"/>
  <c r="K46" i="151"/>
  <c r="I46" i="151"/>
  <c r="G46" i="151"/>
  <c r="M45" i="151"/>
  <c r="K45" i="151"/>
  <c r="J45" i="151"/>
  <c r="I45" i="151"/>
  <c r="G45" i="151"/>
  <c r="M44" i="151"/>
  <c r="K44" i="151"/>
  <c r="J44" i="151"/>
  <c r="I44" i="151"/>
  <c r="G44" i="151"/>
  <c r="M43" i="151"/>
  <c r="K43" i="151"/>
  <c r="J43" i="151"/>
  <c r="I43" i="151"/>
  <c r="G43" i="151"/>
  <c r="M42" i="151"/>
  <c r="K42" i="151"/>
  <c r="J42" i="151"/>
  <c r="I42" i="151"/>
  <c r="G42" i="151"/>
  <c r="M41" i="151"/>
  <c r="K41" i="151"/>
  <c r="J41" i="151"/>
  <c r="I41" i="151"/>
  <c r="G41" i="151"/>
  <c r="M40" i="151"/>
  <c r="K40" i="151"/>
  <c r="J40" i="151"/>
  <c r="I40" i="151"/>
  <c r="G40" i="151"/>
  <c r="M39" i="151"/>
  <c r="K39" i="151"/>
  <c r="J39" i="151"/>
  <c r="I39" i="151"/>
  <c r="G39" i="151"/>
  <c r="M38" i="151"/>
  <c r="K38" i="151"/>
  <c r="J38" i="151"/>
  <c r="I38" i="151"/>
  <c r="G38" i="151"/>
  <c r="M37" i="151"/>
  <c r="K37" i="151"/>
  <c r="J37" i="151"/>
  <c r="I37" i="151"/>
  <c r="G37" i="151"/>
  <c r="M36" i="151"/>
  <c r="K36" i="151"/>
  <c r="J36" i="151"/>
  <c r="I36" i="151"/>
  <c r="G36" i="151"/>
  <c r="M35" i="151"/>
  <c r="K35" i="151"/>
  <c r="J35" i="151"/>
  <c r="I35" i="151"/>
  <c r="G35" i="151"/>
  <c r="M34" i="151"/>
  <c r="K34" i="151"/>
  <c r="J34" i="151"/>
  <c r="I34" i="151"/>
  <c r="G34" i="151"/>
  <c r="M33" i="151"/>
  <c r="K33" i="151"/>
  <c r="J33" i="151"/>
  <c r="I33" i="151"/>
  <c r="G33" i="151"/>
  <c r="M32" i="151"/>
  <c r="K32" i="151"/>
  <c r="J32" i="151"/>
  <c r="I32" i="151"/>
  <c r="G32" i="151"/>
  <c r="M31" i="151"/>
  <c r="K31" i="151"/>
  <c r="J31" i="151"/>
  <c r="I31" i="151"/>
  <c r="G31" i="151"/>
  <c r="M30" i="151"/>
  <c r="K30" i="151"/>
  <c r="J30" i="151"/>
  <c r="I30" i="151"/>
  <c r="G30" i="151"/>
  <c r="M29" i="151"/>
  <c r="K29" i="151"/>
  <c r="J29" i="151"/>
  <c r="I29" i="151"/>
  <c r="G29" i="151"/>
  <c r="M28" i="151"/>
  <c r="K28" i="151"/>
  <c r="J28" i="151"/>
  <c r="I28" i="151"/>
  <c r="G28" i="151"/>
  <c r="M27" i="151"/>
  <c r="K27" i="151"/>
  <c r="J27" i="151"/>
  <c r="I27" i="151"/>
  <c r="G27" i="151"/>
  <c r="M26" i="151"/>
  <c r="K26" i="151"/>
  <c r="J26" i="151"/>
  <c r="I26" i="151"/>
  <c r="G26" i="151"/>
  <c r="M25" i="151"/>
  <c r="K25" i="151"/>
  <c r="J25" i="151"/>
  <c r="I25" i="151"/>
  <c r="G25" i="151"/>
  <c r="M24" i="151"/>
  <c r="K24" i="151"/>
  <c r="J24" i="151"/>
  <c r="I24" i="151"/>
  <c r="G24" i="151"/>
  <c r="M23" i="151"/>
  <c r="K23" i="151"/>
  <c r="J23" i="151"/>
  <c r="I23" i="151"/>
  <c r="G23" i="151"/>
  <c r="M22" i="151"/>
  <c r="K22" i="151"/>
  <c r="J22" i="151"/>
  <c r="I22" i="151"/>
  <c r="G22" i="151"/>
  <c r="M21" i="151"/>
  <c r="K21" i="151"/>
  <c r="J21" i="151"/>
  <c r="I21" i="151"/>
  <c r="G21" i="151"/>
  <c r="M20" i="151"/>
  <c r="K20" i="151"/>
  <c r="J20" i="151"/>
  <c r="I20" i="151"/>
  <c r="G20" i="151"/>
  <c r="M19" i="151"/>
  <c r="K19" i="151"/>
  <c r="J19" i="151"/>
  <c r="I19" i="151"/>
  <c r="G19" i="151"/>
  <c r="M18" i="151"/>
  <c r="K18" i="151"/>
  <c r="J18" i="151"/>
  <c r="I18" i="151"/>
  <c r="G18" i="151"/>
  <c r="M17" i="151"/>
  <c r="K17" i="151"/>
  <c r="J17" i="151"/>
  <c r="I17" i="151"/>
  <c r="G17" i="151"/>
  <c r="M16" i="151"/>
  <c r="K16" i="151"/>
  <c r="J16" i="151"/>
  <c r="I16" i="151"/>
  <c r="G16" i="151"/>
  <c r="M15" i="151"/>
  <c r="K15" i="151"/>
  <c r="J15" i="151"/>
  <c r="I15" i="151"/>
  <c r="G15" i="151"/>
  <c r="M14" i="151"/>
  <c r="K14" i="151"/>
  <c r="J14" i="151"/>
  <c r="I14" i="151"/>
  <c r="G14" i="151"/>
  <c r="M13" i="151"/>
  <c r="K13" i="151"/>
  <c r="J13" i="151"/>
  <c r="I13" i="151"/>
  <c r="G13" i="151"/>
  <c r="M12" i="151"/>
  <c r="K12" i="151"/>
  <c r="J12" i="151"/>
  <c r="I12" i="151"/>
  <c r="G12" i="151"/>
  <c r="M11" i="151"/>
  <c r="K11" i="151"/>
  <c r="J11" i="151"/>
  <c r="I11" i="151"/>
  <c r="G11" i="151"/>
  <c r="M10" i="151"/>
  <c r="K10" i="151"/>
  <c r="J10" i="151"/>
  <c r="I10" i="151"/>
  <c r="G10" i="151"/>
  <c r="M9" i="151"/>
  <c r="K9" i="151"/>
  <c r="J9" i="151"/>
  <c r="I9" i="151"/>
  <c r="G9" i="151"/>
  <c r="M8" i="151"/>
  <c r="K8" i="151"/>
  <c r="J8" i="151"/>
  <c r="I8" i="151"/>
  <c r="G8" i="151"/>
  <c r="M10" i="150"/>
  <c r="L10" i="150"/>
  <c r="K10" i="150"/>
  <c r="J10" i="150"/>
  <c r="I10" i="150"/>
  <c r="H10" i="150"/>
  <c r="G10" i="150"/>
  <c r="F10" i="150"/>
  <c r="M9" i="150"/>
  <c r="K9" i="150"/>
  <c r="I9" i="150"/>
  <c r="G9" i="150"/>
  <c r="M8" i="150"/>
  <c r="K8" i="150"/>
  <c r="I8" i="150"/>
  <c r="G8" i="150"/>
  <c r="M7" i="150"/>
  <c r="K7" i="150"/>
  <c r="I7" i="150"/>
  <c r="G7" i="150"/>
  <c r="M87" i="149"/>
  <c r="K87" i="149"/>
  <c r="I87" i="149"/>
  <c r="G87" i="149"/>
  <c r="F87" i="149"/>
  <c r="M86" i="149"/>
  <c r="K86" i="149"/>
  <c r="J86" i="149"/>
  <c r="I86" i="149"/>
  <c r="G86" i="149"/>
  <c r="M85" i="149"/>
  <c r="K85" i="149"/>
  <c r="J85" i="149"/>
  <c r="I85" i="149"/>
  <c r="G85" i="149"/>
  <c r="M84" i="149"/>
  <c r="K84" i="149"/>
  <c r="J84" i="149"/>
  <c r="I84" i="149"/>
  <c r="G84" i="149"/>
  <c r="M83" i="149"/>
  <c r="K83" i="149"/>
  <c r="J83" i="149"/>
  <c r="I83" i="149"/>
  <c r="G83" i="149"/>
  <c r="M82" i="149"/>
  <c r="K82" i="149"/>
  <c r="J82" i="149"/>
  <c r="I82" i="149"/>
  <c r="G82" i="149"/>
  <c r="M81" i="149"/>
  <c r="K81" i="149"/>
  <c r="J81" i="149"/>
  <c r="I81" i="149"/>
  <c r="G81" i="149"/>
  <c r="M80" i="149"/>
  <c r="K80" i="149"/>
  <c r="J80" i="149"/>
  <c r="I80" i="149"/>
  <c r="G80" i="149"/>
  <c r="M79" i="149"/>
  <c r="K79" i="149"/>
  <c r="J79" i="149"/>
  <c r="I79" i="149"/>
  <c r="G79" i="149"/>
  <c r="M78" i="149"/>
  <c r="K78" i="149"/>
  <c r="J78" i="149"/>
  <c r="I78" i="149"/>
  <c r="G78" i="149"/>
  <c r="M77" i="149"/>
  <c r="K77" i="149"/>
  <c r="J77" i="149"/>
  <c r="I77" i="149"/>
  <c r="G77" i="149"/>
  <c r="M76" i="149"/>
  <c r="K76" i="149"/>
  <c r="J76" i="149"/>
  <c r="I76" i="149"/>
  <c r="G76" i="149"/>
  <c r="M75" i="149"/>
  <c r="K75" i="149"/>
  <c r="J75" i="149"/>
  <c r="I75" i="149"/>
  <c r="G75" i="149"/>
  <c r="M74" i="149"/>
  <c r="K74" i="149"/>
  <c r="J74" i="149"/>
  <c r="I74" i="149"/>
  <c r="G74" i="149"/>
  <c r="M73" i="149"/>
  <c r="K73" i="149"/>
  <c r="J73" i="149"/>
  <c r="I73" i="149"/>
  <c r="G73" i="149"/>
  <c r="M72" i="149"/>
  <c r="K72" i="149"/>
  <c r="J72" i="149"/>
  <c r="I72" i="149"/>
  <c r="G72" i="149"/>
  <c r="M71" i="149"/>
  <c r="K71" i="149"/>
  <c r="J71" i="149"/>
  <c r="I71" i="149"/>
  <c r="G71" i="149"/>
  <c r="M70" i="149"/>
  <c r="K70" i="149"/>
  <c r="J70" i="149"/>
  <c r="I70" i="149"/>
  <c r="G70" i="149"/>
  <c r="M69" i="149"/>
  <c r="K69" i="149"/>
  <c r="J69" i="149"/>
  <c r="I69" i="149"/>
  <c r="G69" i="149"/>
  <c r="M68" i="149"/>
  <c r="K68" i="149"/>
  <c r="J68" i="149"/>
  <c r="I68" i="149"/>
  <c r="G68" i="149"/>
  <c r="M67" i="149"/>
  <c r="K67" i="149"/>
  <c r="J67" i="149"/>
  <c r="I67" i="149"/>
  <c r="G67" i="149"/>
  <c r="M66" i="149"/>
  <c r="K66" i="149"/>
  <c r="I66" i="149"/>
  <c r="G66" i="149"/>
  <c r="M65" i="149"/>
  <c r="K65" i="149"/>
  <c r="I65" i="149"/>
  <c r="G65" i="149"/>
  <c r="M64" i="149"/>
  <c r="K64" i="149"/>
  <c r="I64" i="149"/>
  <c r="G64" i="149"/>
  <c r="M63" i="149"/>
  <c r="K63" i="149"/>
  <c r="I63" i="149"/>
  <c r="G63" i="149"/>
  <c r="M62" i="149"/>
  <c r="K62" i="149"/>
  <c r="I62" i="149"/>
  <c r="G62" i="149"/>
  <c r="M61" i="149"/>
  <c r="K61" i="149"/>
  <c r="J61" i="149"/>
  <c r="I61" i="149"/>
  <c r="G61" i="149"/>
  <c r="M60" i="149"/>
  <c r="K60" i="149"/>
  <c r="J60" i="149"/>
  <c r="I60" i="149"/>
  <c r="G60" i="149"/>
  <c r="M59" i="149"/>
  <c r="K59" i="149"/>
  <c r="J59" i="149"/>
  <c r="I59" i="149"/>
  <c r="G59" i="149"/>
  <c r="M58" i="149"/>
  <c r="K58" i="149"/>
  <c r="J58" i="149"/>
  <c r="I58" i="149"/>
  <c r="G58" i="149"/>
  <c r="M57" i="149"/>
  <c r="K57" i="149"/>
  <c r="J57" i="149"/>
  <c r="I57" i="149"/>
  <c r="G57" i="149"/>
  <c r="M56" i="149"/>
  <c r="K56" i="149"/>
  <c r="J56" i="149"/>
  <c r="I56" i="149"/>
  <c r="G56" i="149"/>
  <c r="M55" i="149"/>
  <c r="K55" i="149"/>
  <c r="J55" i="149"/>
  <c r="I55" i="149"/>
  <c r="G55" i="149"/>
  <c r="M54" i="149"/>
  <c r="K54" i="149"/>
  <c r="J54" i="149"/>
  <c r="I54" i="149"/>
  <c r="G54" i="149"/>
  <c r="M53" i="149"/>
  <c r="K53" i="149"/>
  <c r="J53" i="149"/>
  <c r="I53" i="149"/>
  <c r="G53" i="149"/>
  <c r="M52" i="149"/>
  <c r="K52" i="149"/>
  <c r="J52" i="149"/>
  <c r="I52" i="149"/>
  <c r="G52" i="149"/>
  <c r="M51" i="149"/>
  <c r="K51" i="149"/>
  <c r="J51" i="149"/>
  <c r="I51" i="149"/>
  <c r="G51" i="149"/>
  <c r="M50" i="149"/>
  <c r="K50" i="149"/>
  <c r="J50" i="149"/>
  <c r="I50" i="149"/>
  <c r="G50" i="149"/>
  <c r="M49" i="149"/>
  <c r="K49" i="149"/>
  <c r="J49" i="149"/>
  <c r="I49" i="149"/>
  <c r="G49" i="149"/>
  <c r="M48" i="149"/>
  <c r="K48" i="149"/>
  <c r="J48" i="149"/>
  <c r="I48" i="149"/>
  <c r="G48" i="149"/>
  <c r="M47" i="149"/>
  <c r="K47" i="149"/>
  <c r="J47" i="149"/>
  <c r="I47" i="149"/>
  <c r="G47" i="149"/>
  <c r="M46" i="149"/>
  <c r="K46" i="149"/>
  <c r="I46" i="149"/>
  <c r="G46" i="149"/>
  <c r="M45" i="149"/>
  <c r="K45" i="149"/>
  <c r="J45" i="149"/>
  <c r="I45" i="149"/>
  <c r="G45" i="149"/>
  <c r="M44" i="149"/>
  <c r="K44" i="149"/>
  <c r="J44" i="149"/>
  <c r="I44" i="149"/>
  <c r="G44" i="149"/>
  <c r="M43" i="149"/>
  <c r="K43" i="149"/>
  <c r="J43" i="149"/>
  <c r="I43" i="149"/>
  <c r="G43" i="149"/>
  <c r="M42" i="149"/>
  <c r="K42" i="149"/>
  <c r="J42" i="149"/>
  <c r="I42" i="149"/>
  <c r="G42" i="149"/>
  <c r="M41" i="149"/>
  <c r="K41" i="149"/>
  <c r="J41" i="149"/>
  <c r="I41" i="149"/>
  <c r="G41" i="149"/>
  <c r="M40" i="149"/>
  <c r="K40" i="149"/>
  <c r="J40" i="149"/>
  <c r="I40" i="149"/>
  <c r="G40" i="149"/>
  <c r="M39" i="149"/>
  <c r="K39" i="149"/>
  <c r="J39" i="149"/>
  <c r="I39" i="149"/>
  <c r="G39" i="149"/>
  <c r="M38" i="149"/>
  <c r="K38" i="149"/>
  <c r="J38" i="149"/>
  <c r="I38" i="149"/>
  <c r="G38" i="149"/>
  <c r="M37" i="149"/>
  <c r="K37" i="149"/>
  <c r="J37" i="149"/>
  <c r="I37" i="149"/>
  <c r="G37" i="149"/>
  <c r="M36" i="149"/>
  <c r="K36" i="149"/>
  <c r="J36" i="149"/>
  <c r="I36" i="149"/>
  <c r="G36" i="149"/>
  <c r="M35" i="149"/>
  <c r="K35" i="149"/>
  <c r="J35" i="149"/>
  <c r="I35" i="149"/>
  <c r="G35" i="149"/>
  <c r="M34" i="149"/>
  <c r="K34" i="149"/>
  <c r="J34" i="149"/>
  <c r="I34" i="149"/>
  <c r="G34" i="149"/>
  <c r="M33" i="149"/>
  <c r="K33" i="149"/>
  <c r="J33" i="149"/>
  <c r="I33" i="149"/>
  <c r="G33" i="149"/>
  <c r="M32" i="149"/>
  <c r="K32" i="149"/>
  <c r="J32" i="149"/>
  <c r="I32" i="149"/>
  <c r="G32" i="149"/>
  <c r="M31" i="149"/>
  <c r="K31" i="149"/>
  <c r="J31" i="149"/>
  <c r="I31" i="149"/>
  <c r="G31" i="149"/>
  <c r="M30" i="149"/>
  <c r="K30" i="149"/>
  <c r="J30" i="149"/>
  <c r="I30" i="149"/>
  <c r="G30" i="149"/>
  <c r="M29" i="149"/>
  <c r="K29" i="149"/>
  <c r="J29" i="149"/>
  <c r="I29" i="149"/>
  <c r="G29" i="149"/>
  <c r="M28" i="149"/>
  <c r="K28" i="149"/>
  <c r="J28" i="149"/>
  <c r="I28" i="149"/>
  <c r="G28" i="149"/>
  <c r="M27" i="149"/>
  <c r="K27" i="149"/>
  <c r="J27" i="149"/>
  <c r="I27" i="149"/>
  <c r="G27" i="149"/>
  <c r="M26" i="149"/>
  <c r="K26" i="149"/>
  <c r="J26" i="149"/>
  <c r="I26" i="149"/>
  <c r="G26" i="149"/>
  <c r="M25" i="149"/>
  <c r="K25" i="149"/>
  <c r="J25" i="149"/>
  <c r="I25" i="149"/>
  <c r="G25" i="149"/>
  <c r="M24" i="149"/>
  <c r="K24" i="149"/>
  <c r="J24" i="149"/>
  <c r="I24" i="149"/>
  <c r="G24" i="149"/>
  <c r="M23" i="149"/>
  <c r="K23" i="149"/>
  <c r="J23" i="149"/>
  <c r="I23" i="149"/>
  <c r="G23" i="149"/>
  <c r="M22" i="149"/>
  <c r="K22" i="149"/>
  <c r="J22" i="149"/>
  <c r="I22" i="149"/>
  <c r="G22" i="149"/>
  <c r="M21" i="149"/>
  <c r="K21" i="149"/>
  <c r="J21" i="149"/>
  <c r="I21" i="149"/>
  <c r="G21" i="149"/>
  <c r="M20" i="149"/>
  <c r="K20" i="149"/>
  <c r="J20" i="149"/>
  <c r="I20" i="149"/>
  <c r="G20" i="149"/>
  <c r="M19" i="149"/>
  <c r="K19" i="149"/>
  <c r="J19" i="149"/>
  <c r="I19" i="149"/>
  <c r="G19" i="149"/>
  <c r="M18" i="149"/>
  <c r="K18" i="149"/>
  <c r="J18" i="149"/>
  <c r="I18" i="149"/>
  <c r="G18" i="149"/>
  <c r="M17" i="149"/>
  <c r="K17" i="149"/>
  <c r="J17" i="149"/>
  <c r="I17" i="149"/>
  <c r="G17" i="149"/>
  <c r="M16" i="149"/>
  <c r="K16" i="149"/>
  <c r="J16" i="149"/>
  <c r="I16" i="149"/>
  <c r="G16" i="149"/>
  <c r="M15" i="149"/>
  <c r="K15" i="149"/>
  <c r="J15" i="149"/>
  <c r="I15" i="149"/>
  <c r="G15" i="149"/>
  <c r="M14" i="149"/>
  <c r="K14" i="149"/>
  <c r="J14" i="149"/>
  <c r="I14" i="149"/>
  <c r="G14" i="149"/>
  <c r="M13" i="149"/>
  <c r="K13" i="149"/>
  <c r="J13" i="149"/>
  <c r="I13" i="149"/>
  <c r="G13" i="149"/>
  <c r="M12" i="149"/>
  <c r="K12" i="149"/>
  <c r="J12" i="149"/>
  <c r="I12" i="149"/>
  <c r="G12" i="149"/>
  <c r="M11" i="149"/>
  <c r="K11" i="149"/>
  <c r="J11" i="149"/>
  <c r="I11" i="149"/>
  <c r="G11" i="149"/>
  <c r="M10" i="149"/>
  <c r="K10" i="149"/>
  <c r="J10" i="149"/>
  <c r="I10" i="149"/>
  <c r="G10" i="149"/>
  <c r="M9" i="149"/>
  <c r="K9" i="149"/>
  <c r="J9" i="149"/>
  <c r="I9" i="149"/>
  <c r="G9" i="149"/>
  <c r="M8" i="149"/>
  <c r="K8" i="149"/>
  <c r="J8" i="149"/>
  <c r="I8" i="149"/>
  <c r="G8" i="149"/>
  <c r="M10" i="148"/>
  <c r="L10" i="148"/>
  <c r="K10" i="148"/>
  <c r="J10" i="148"/>
  <c r="I10" i="148"/>
  <c r="H10" i="148"/>
  <c r="G10" i="148"/>
  <c r="F10" i="148"/>
  <c r="M9" i="148"/>
  <c r="K9" i="148"/>
  <c r="I9" i="148"/>
  <c r="G9" i="148"/>
  <c r="M8" i="148"/>
  <c r="K8" i="148"/>
  <c r="I8" i="148"/>
  <c r="G8" i="148"/>
  <c r="M7" i="148"/>
  <c r="K7" i="148"/>
  <c r="I7" i="148"/>
  <c r="G7" i="148"/>
  <c r="M87" i="147"/>
  <c r="K87" i="147"/>
  <c r="I87" i="147"/>
  <c r="G87" i="147"/>
  <c r="F87" i="147"/>
  <c r="M86" i="147"/>
  <c r="K86" i="147"/>
  <c r="J86" i="147"/>
  <c r="I86" i="147"/>
  <c r="G86" i="147"/>
  <c r="M85" i="147"/>
  <c r="K85" i="147"/>
  <c r="J85" i="147"/>
  <c r="I85" i="147"/>
  <c r="G85" i="147"/>
  <c r="M84" i="147"/>
  <c r="K84" i="147"/>
  <c r="J84" i="147"/>
  <c r="I84" i="147"/>
  <c r="G84" i="147"/>
  <c r="M83" i="147"/>
  <c r="K83" i="147"/>
  <c r="J83" i="147"/>
  <c r="I83" i="147"/>
  <c r="G83" i="147"/>
  <c r="M82" i="147"/>
  <c r="K82" i="147"/>
  <c r="J82" i="147"/>
  <c r="I82" i="147"/>
  <c r="G82" i="147"/>
  <c r="M81" i="147"/>
  <c r="K81" i="147"/>
  <c r="J81" i="147"/>
  <c r="I81" i="147"/>
  <c r="G81" i="147"/>
  <c r="M80" i="147"/>
  <c r="K80" i="147"/>
  <c r="J80" i="147"/>
  <c r="I80" i="147"/>
  <c r="G80" i="147"/>
  <c r="M79" i="147"/>
  <c r="K79" i="147"/>
  <c r="J79" i="147"/>
  <c r="I79" i="147"/>
  <c r="G79" i="147"/>
  <c r="M78" i="147"/>
  <c r="K78" i="147"/>
  <c r="J78" i="147"/>
  <c r="I78" i="147"/>
  <c r="G78" i="147"/>
  <c r="M77" i="147"/>
  <c r="K77" i="147"/>
  <c r="J77" i="147"/>
  <c r="I77" i="147"/>
  <c r="G77" i="147"/>
  <c r="M76" i="147"/>
  <c r="K76" i="147"/>
  <c r="J76" i="147"/>
  <c r="I76" i="147"/>
  <c r="G76" i="147"/>
  <c r="M75" i="147"/>
  <c r="K75" i="147"/>
  <c r="J75" i="147"/>
  <c r="I75" i="147"/>
  <c r="G75" i="147"/>
  <c r="M74" i="147"/>
  <c r="K74" i="147"/>
  <c r="J74" i="147"/>
  <c r="I74" i="147"/>
  <c r="G74" i="147"/>
  <c r="M73" i="147"/>
  <c r="K73" i="147"/>
  <c r="J73" i="147"/>
  <c r="I73" i="147"/>
  <c r="G73" i="147"/>
  <c r="M72" i="147"/>
  <c r="K72" i="147"/>
  <c r="J72" i="147"/>
  <c r="I72" i="147"/>
  <c r="G72" i="147"/>
  <c r="M71" i="147"/>
  <c r="K71" i="147"/>
  <c r="J71" i="147"/>
  <c r="I71" i="147"/>
  <c r="G71" i="147"/>
  <c r="M70" i="147"/>
  <c r="K70" i="147"/>
  <c r="J70" i="147"/>
  <c r="I70" i="147"/>
  <c r="G70" i="147"/>
  <c r="M69" i="147"/>
  <c r="K69" i="147"/>
  <c r="J69" i="147"/>
  <c r="I69" i="147"/>
  <c r="G69" i="147"/>
  <c r="M68" i="147"/>
  <c r="K68" i="147"/>
  <c r="J68" i="147"/>
  <c r="I68" i="147"/>
  <c r="G68" i="147"/>
  <c r="M67" i="147"/>
  <c r="K67" i="147"/>
  <c r="J67" i="147"/>
  <c r="I67" i="147"/>
  <c r="G67" i="147"/>
  <c r="M66" i="147"/>
  <c r="K66" i="147"/>
  <c r="I66" i="147"/>
  <c r="G66" i="147"/>
  <c r="M65" i="147"/>
  <c r="K65" i="147"/>
  <c r="I65" i="147"/>
  <c r="G65" i="147"/>
  <c r="M64" i="147"/>
  <c r="K64" i="147"/>
  <c r="I64" i="147"/>
  <c r="G64" i="147"/>
  <c r="M63" i="147"/>
  <c r="K63" i="147"/>
  <c r="I63" i="147"/>
  <c r="G63" i="147"/>
  <c r="M62" i="147"/>
  <c r="K62" i="147"/>
  <c r="I62" i="147"/>
  <c r="G62" i="147"/>
  <c r="M61" i="147"/>
  <c r="K61" i="147"/>
  <c r="J61" i="147"/>
  <c r="I61" i="147"/>
  <c r="G61" i="147"/>
  <c r="M60" i="147"/>
  <c r="K60" i="147"/>
  <c r="J60" i="147"/>
  <c r="I60" i="147"/>
  <c r="G60" i="147"/>
  <c r="M59" i="147"/>
  <c r="K59" i="147"/>
  <c r="J59" i="147"/>
  <c r="I59" i="147"/>
  <c r="G59" i="147"/>
  <c r="M58" i="147"/>
  <c r="K58" i="147"/>
  <c r="J58" i="147"/>
  <c r="I58" i="147"/>
  <c r="G58" i="147"/>
  <c r="M57" i="147"/>
  <c r="K57" i="147"/>
  <c r="J57" i="147"/>
  <c r="I57" i="147"/>
  <c r="G57" i="147"/>
  <c r="M56" i="147"/>
  <c r="K56" i="147"/>
  <c r="J56" i="147"/>
  <c r="I56" i="147"/>
  <c r="G56" i="147"/>
  <c r="M55" i="147"/>
  <c r="K55" i="147"/>
  <c r="J55" i="147"/>
  <c r="I55" i="147"/>
  <c r="G55" i="147"/>
  <c r="M54" i="147"/>
  <c r="K54" i="147"/>
  <c r="J54" i="147"/>
  <c r="I54" i="147"/>
  <c r="G54" i="147"/>
  <c r="M53" i="147"/>
  <c r="K53" i="147"/>
  <c r="J53" i="147"/>
  <c r="I53" i="147"/>
  <c r="G53" i="147"/>
  <c r="M52" i="147"/>
  <c r="K52" i="147"/>
  <c r="J52" i="147"/>
  <c r="I52" i="147"/>
  <c r="G52" i="147"/>
  <c r="M51" i="147"/>
  <c r="K51" i="147"/>
  <c r="J51" i="147"/>
  <c r="I51" i="147"/>
  <c r="G51" i="147"/>
  <c r="M50" i="147"/>
  <c r="K50" i="147"/>
  <c r="J50" i="147"/>
  <c r="I50" i="147"/>
  <c r="G50" i="147"/>
  <c r="M49" i="147"/>
  <c r="K49" i="147"/>
  <c r="J49" i="147"/>
  <c r="I49" i="147"/>
  <c r="G49" i="147"/>
  <c r="M48" i="147"/>
  <c r="K48" i="147"/>
  <c r="J48" i="147"/>
  <c r="I48" i="147"/>
  <c r="G48" i="147"/>
  <c r="M47" i="147"/>
  <c r="K47" i="147"/>
  <c r="J47" i="147"/>
  <c r="I47" i="147"/>
  <c r="G47" i="147"/>
  <c r="M46" i="147"/>
  <c r="K46" i="147"/>
  <c r="I46" i="147"/>
  <c r="G46" i="147"/>
  <c r="M45" i="147"/>
  <c r="K45" i="147"/>
  <c r="J45" i="147"/>
  <c r="I45" i="147"/>
  <c r="G45" i="147"/>
  <c r="M44" i="147"/>
  <c r="K44" i="147"/>
  <c r="J44" i="147"/>
  <c r="I44" i="147"/>
  <c r="G44" i="147"/>
  <c r="M43" i="147"/>
  <c r="K43" i="147"/>
  <c r="J43" i="147"/>
  <c r="I43" i="147"/>
  <c r="G43" i="147"/>
  <c r="M42" i="147"/>
  <c r="K42" i="147"/>
  <c r="J42" i="147"/>
  <c r="I42" i="147"/>
  <c r="G42" i="147"/>
  <c r="M41" i="147"/>
  <c r="K41" i="147"/>
  <c r="J41" i="147"/>
  <c r="I41" i="147"/>
  <c r="G41" i="147"/>
  <c r="M40" i="147"/>
  <c r="K40" i="147"/>
  <c r="J40" i="147"/>
  <c r="I40" i="147"/>
  <c r="G40" i="147"/>
  <c r="M39" i="147"/>
  <c r="K39" i="147"/>
  <c r="J39" i="147"/>
  <c r="I39" i="147"/>
  <c r="G39" i="147"/>
  <c r="M38" i="147"/>
  <c r="K38" i="147"/>
  <c r="J38" i="147"/>
  <c r="I38" i="147"/>
  <c r="G38" i="147"/>
  <c r="M37" i="147"/>
  <c r="K37" i="147"/>
  <c r="J37" i="147"/>
  <c r="I37" i="147"/>
  <c r="G37" i="147"/>
  <c r="M36" i="147"/>
  <c r="K36" i="147"/>
  <c r="J36" i="147"/>
  <c r="I36" i="147"/>
  <c r="G36" i="147"/>
  <c r="M35" i="147"/>
  <c r="K35" i="147"/>
  <c r="J35" i="147"/>
  <c r="I35" i="147"/>
  <c r="G35" i="147"/>
  <c r="M34" i="147"/>
  <c r="K34" i="147"/>
  <c r="J34" i="147"/>
  <c r="I34" i="147"/>
  <c r="G34" i="147"/>
  <c r="M33" i="147"/>
  <c r="K33" i="147"/>
  <c r="J33" i="147"/>
  <c r="I33" i="147"/>
  <c r="G33" i="147"/>
  <c r="M32" i="147"/>
  <c r="K32" i="147"/>
  <c r="J32" i="147"/>
  <c r="I32" i="147"/>
  <c r="G32" i="147"/>
  <c r="M31" i="147"/>
  <c r="K31" i="147"/>
  <c r="J31" i="147"/>
  <c r="I31" i="147"/>
  <c r="G31" i="147"/>
  <c r="M30" i="147"/>
  <c r="K30" i="147"/>
  <c r="J30" i="147"/>
  <c r="I30" i="147"/>
  <c r="G30" i="147"/>
  <c r="M29" i="147"/>
  <c r="K29" i="147"/>
  <c r="J29" i="147"/>
  <c r="I29" i="147"/>
  <c r="G29" i="147"/>
  <c r="M28" i="147"/>
  <c r="K28" i="147"/>
  <c r="J28" i="147"/>
  <c r="I28" i="147"/>
  <c r="G28" i="147"/>
  <c r="M27" i="147"/>
  <c r="K27" i="147"/>
  <c r="J27" i="147"/>
  <c r="I27" i="147"/>
  <c r="G27" i="147"/>
  <c r="M26" i="147"/>
  <c r="K26" i="147"/>
  <c r="J26" i="147"/>
  <c r="I26" i="147"/>
  <c r="G26" i="147"/>
  <c r="M25" i="147"/>
  <c r="K25" i="147"/>
  <c r="J25" i="147"/>
  <c r="I25" i="147"/>
  <c r="G25" i="147"/>
  <c r="M24" i="147"/>
  <c r="K24" i="147"/>
  <c r="J24" i="147"/>
  <c r="I24" i="147"/>
  <c r="G24" i="147"/>
  <c r="M23" i="147"/>
  <c r="K23" i="147"/>
  <c r="J23" i="147"/>
  <c r="I23" i="147"/>
  <c r="G23" i="147"/>
  <c r="M22" i="147"/>
  <c r="K22" i="147"/>
  <c r="J22" i="147"/>
  <c r="I22" i="147"/>
  <c r="G22" i="147"/>
  <c r="M21" i="147"/>
  <c r="K21" i="147"/>
  <c r="J21" i="147"/>
  <c r="I21" i="147"/>
  <c r="G21" i="147"/>
  <c r="M20" i="147"/>
  <c r="K20" i="147"/>
  <c r="J20" i="147"/>
  <c r="I20" i="147"/>
  <c r="G20" i="147"/>
  <c r="M19" i="147"/>
  <c r="K19" i="147"/>
  <c r="J19" i="147"/>
  <c r="I19" i="147"/>
  <c r="G19" i="147"/>
  <c r="M18" i="147"/>
  <c r="K18" i="147"/>
  <c r="J18" i="147"/>
  <c r="I18" i="147"/>
  <c r="G18" i="147"/>
  <c r="M17" i="147"/>
  <c r="K17" i="147"/>
  <c r="J17" i="147"/>
  <c r="I17" i="147"/>
  <c r="G17" i="147"/>
  <c r="M16" i="147"/>
  <c r="K16" i="147"/>
  <c r="J16" i="147"/>
  <c r="I16" i="147"/>
  <c r="G16" i="147"/>
  <c r="M15" i="147"/>
  <c r="K15" i="147"/>
  <c r="J15" i="147"/>
  <c r="I15" i="147"/>
  <c r="G15" i="147"/>
  <c r="M14" i="147"/>
  <c r="K14" i="147"/>
  <c r="J14" i="147"/>
  <c r="I14" i="147"/>
  <c r="G14" i="147"/>
  <c r="M13" i="147"/>
  <c r="K13" i="147"/>
  <c r="J13" i="147"/>
  <c r="I13" i="147"/>
  <c r="G13" i="147"/>
  <c r="M12" i="147"/>
  <c r="K12" i="147"/>
  <c r="J12" i="147"/>
  <c r="I12" i="147"/>
  <c r="G12" i="147"/>
  <c r="M11" i="147"/>
  <c r="K11" i="147"/>
  <c r="J11" i="147"/>
  <c r="I11" i="147"/>
  <c r="G11" i="147"/>
  <c r="M10" i="147"/>
  <c r="K10" i="147"/>
  <c r="J10" i="147"/>
  <c r="I10" i="147"/>
  <c r="G10" i="147"/>
  <c r="M9" i="147"/>
  <c r="K9" i="147"/>
  <c r="J9" i="147"/>
  <c r="I9" i="147"/>
  <c r="G9" i="147"/>
  <c r="M8" i="147"/>
  <c r="K8" i="147"/>
  <c r="J8" i="147"/>
  <c r="I8" i="147"/>
  <c r="G8" i="147"/>
  <c r="M10" i="146"/>
  <c r="L10" i="146"/>
  <c r="K10" i="146"/>
  <c r="J10" i="146"/>
  <c r="I10" i="146"/>
  <c r="H10" i="146"/>
  <c r="G10" i="146"/>
  <c r="F10" i="146"/>
  <c r="M9" i="146"/>
  <c r="K9" i="146"/>
  <c r="I9" i="146"/>
  <c r="G9" i="146"/>
  <c r="M8" i="146"/>
  <c r="K8" i="146"/>
  <c r="I8" i="146"/>
  <c r="G8" i="146"/>
  <c r="M7" i="146"/>
  <c r="K7" i="146"/>
  <c r="I7" i="146"/>
  <c r="G7" i="146"/>
  <c r="M87" i="145"/>
  <c r="K87" i="145"/>
  <c r="I87" i="145"/>
  <c r="G87" i="145"/>
  <c r="F87" i="145"/>
  <c r="M86" i="145"/>
  <c r="K86" i="145"/>
  <c r="J86" i="145"/>
  <c r="I86" i="145"/>
  <c r="G86" i="145"/>
  <c r="M85" i="145"/>
  <c r="K85" i="145"/>
  <c r="J85" i="145"/>
  <c r="I85" i="145"/>
  <c r="G85" i="145"/>
  <c r="M84" i="145"/>
  <c r="K84" i="145"/>
  <c r="J84" i="145"/>
  <c r="I84" i="145"/>
  <c r="G84" i="145"/>
  <c r="M83" i="145"/>
  <c r="K83" i="145"/>
  <c r="J83" i="145"/>
  <c r="I83" i="145"/>
  <c r="G83" i="145"/>
  <c r="M82" i="145"/>
  <c r="K82" i="145"/>
  <c r="J82" i="145"/>
  <c r="I82" i="145"/>
  <c r="G82" i="145"/>
  <c r="M81" i="145"/>
  <c r="K81" i="145"/>
  <c r="J81" i="145"/>
  <c r="I81" i="145"/>
  <c r="G81" i="145"/>
  <c r="M80" i="145"/>
  <c r="K80" i="145"/>
  <c r="J80" i="145"/>
  <c r="I80" i="145"/>
  <c r="G80" i="145"/>
  <c r="M79" i="145"/>
  <c r="K79" i="145"/>
  <c r="J79" i="145"/>
  <c r="I79" i="145"/>
  <c r="G79" i="145"/>
  <c r="M78" i="145"/>
  <c r="K78" i="145"/>
  <c r="J78" i="145"/>
  <c r="I78" i="145"/>
  <c r="G78" i="145"/>
  <c r="M77" i="145"/>
  <c r="K77" i="145"/>
  <c r="J77" i="145"/>
  <c r="I77" i="145"/>
  <c r="G77" i="145"/>
  <c r="M76" i="145"/>
  <c r="K76" i="145"/>
  <c r="J76" i="145"/>
  <c r="I76" i="145"/>
  <c r="G76" i="145"/>
  <c r="M75" i="145"/>
  <c r="K75" i="145"/>
  <c r="J75" i="145"/>
  <c r="I75" i="145"/>
  <c r="G75" i="145"/>
  <c r="M74" i="145"/>
  <c r="K74" i="145"/>
  <c r="J74" i="145"/>
  <c r="I74" i="145"/>
  <c r="G74" i="145"/>
  <c r="M73" i="145"/>
  <c r="K73" i="145"/>
  <c r="J73" i="145"/>
  <c r="I73" i="145"/>
  <c r="G73" i="145"/>
  <c r="M72" i="145"/>
  <c r="K72" i="145"/>
  <c r="J72" i="145"/>
  <c r="I72" i="145"/>
  <c r="G72" i="145"/>
  <c r="M71" i="145"/>
  <c r="K71" i="145"/>
  <c r="J71" i="145"/>
  <c r="I71" i="145"/>
  <c r="G71" i="145"/>
  <c r="M70" i="145"/>
  <c r="K70" i="145"/>
  <c r="J70" i="145"/>
  <c r="I70" i="145"/>
  <c r="G70" i="145"/>
  <c r="M69" i="145"/>
  <c r="K69" i="145"/>
  <c r="J69" i="145"/>
  <c r="I69" i="145"/>
  <c r="G69" i="145"/>
  <c r="M68" i="145"/>
  <c r="K68" i="145"/>
  <c r="J68" i="145"/>
  <c r="I68" i="145"/>
  <c r="G68" i="145"/>
  <c r="M67" i="145"/>
  <c r="K67" i="145"/>
  <c r="J67" i="145"/>
  <c r="I67" i="145"/>
  <c r="G67" i="145"/>
  <c r="M66" i="145"/>
  <c r="K66" i="145"/>
  <c r="I66" i="145"/>
  <c r="G66" i="145"/>
  <c r="M65" i="145"/>
  <c r="K65" i="145"/>
  <c r="I65" i="145"/>
  <c r="G65" i="145"/>
  <c r="M64" i="145"/>
  <c r="K64" i="145"/>
  <c r="I64" i="145"/>
  <c r="G64" i="145"/>
  <c r="M63" i="145"/>
  <c r="K63" i="145"/>
  <c r="I63" i="145"/>
  <c r="G63" i="145"/>
  <c r="M62" i="145"/>
  <c r="K62" i="145"/>
  <c r="I62" i="145"/>
  <c r="G62" i="145"/>
  <c r="M61" i="145"/>
  <c r="K61" i="145"/>
  <c r="J61" i="145"/>
  <c r="I61" i="145"/>
  <c r="G61" i="145"/>
  <c r="M60" i="145"/>
  <c r="K60" i="145"/>
  <c r="J60" i="145"/>
  <c r="I60" i="145"/>
  <c r="G60" i="145"/>
  <c r="M59" i="145"/>
  <c r="K59" i="145"/>
  <c r="J59" i="145"/>
  <c r="I59" i="145"/>
  <c r="G59" i="145"/>
  <c r="M58" i="145"/>
  <c r="K58" i="145"/>
  <c r="J58" i="145"/>
  <c r="I58" i="145"/>
  <c r="G58" i="145"/>
  <c r="M57" i="145"/>
  <c r="K57" i="145"/>
  <c r="J57" i="145"/>
  <c r="I57" i="145"/>
  <c r="G57" i="145"/>
  <c r="M56" i="145"/>
  <c r="K56" i="145"/>
  <c r="J56" i="145"/>
  <c r="I56" i="145"/>
  <c r="G56" i="145"/>
  <c r="M55" i="145"/>
  <c r="K55" i="145"/>
  <c r="J55" i="145"/>
  <c r="I55" i="145"/>
  <c r="G55" i="145"/>
  <c r="M54" i="145"/>
  <c r="K54" i="145"/>
  <c r="J54" i="145"/>
  <c r="I54" i="145"/>
  <c r="G54" i="145"/>
  <c r="M53" i="145"/>
  <c r="K53" i="145"/>
  <c r="J53" i="145"/>
  <c r="I53" i="145"/>
  <c r="G53" i="145"/>
  <c r="M52" i="145"/>
  <c r="K52" i="145"/>
  <c r="J52" i="145"/>
  <c r="I52" i="145"/>
  <c r="G52" i="145"/>
  <c r="M51" i="145"/>
  <c r="K51" i="145"/>
  <c r="J51" i="145"/>
  <c r="I51" i="145"/>
  <c r="G51" i="145"/>
  <c r="M50" i="145"/>
  <c r="K50" i="145"/>
  <c r="J50" i="145"/>
  <c r="I50" i="145"/>
  <c r="G50" i="145"/>
  <c r="M49" i="145"/>
  <c r="K49" i="145"/>
  <c r="J49" i="145"/>
  <c r="I49" i="145"/>
  <c r="G49" i="145"/>
  <c r="M48" i="145"/>
  <c r="K48" i="145"/>
  <c r="J48" i="145"/>
  <c r="I48" i="145"/>
  <c r="G48" i="145"/>
  <c r="M47" i="145"/>
  <c r="K47" i="145"/>
  <c r="J47" i="145"/>
  <c r="I47" i="145"/>
  <c r="G47" i="145"/>
  <c r="M46" i="145"/>
  <c r="K46" i="145"/>
  <c r="I46" i="145"/>
  <c r="G46" i="145"/>
  <c r="M45" i="145"/>
  <c r="K45" i="145"/>
  <c r="J45" i="145"/>
  <c r="I45" i="145"/>
  <c r="G45" i="145"/>
  <c r="M44" i="145"/>
  <c r="K44" i="145"/>
  <c r="J44" i="145"/>
  <c r="I44" i="145"/>
  <c r="G44" i="145"/>
  <c r="M43" i="145"/>
  <c r="K43" i="145"/>
  <c r="J43" i="145"/>
  <c r="I43" i="145"/>
  <c r="G43" i="145"/>
  <c r="M42" i="145"/>
  <c r="K42" i="145"/>
  <c r="J42" i="145"/>
  <c r="I42" i="145"/>
  <c r="G42" i="145"/>
  <c r="M41" i="145"/>
  <c r="K41" i="145"/>
  <c r="J41" i="145"/>
  <c r="I41" i="145"/>
  <c r="G41" i="145"/>
  <c r="M40" i="145"/>
  <c r="K40" i="145"/>
  <c r="J40" i="145"/>
  <c r="I40" i="145"/>
  <c r="G40" i="145"/>
  <c r="M39" i="145"/>
  <c r="K39" i="145"/>
  <c r="J39" i="145"/>
  <c r="I39" i="145"/>
  <c r="G39" i="145"/>
  <c r="M38" i="145"/>
  <c r="K38" i="145"/>
  <c r="J38" i="145"/>
  <c r="I38" i="145"/>
  <c r="G38" i="145"/>
  <c r="M37" i="145"/>
  <c r="K37" i="145"/>
  <c r="J37" i="145"/>
  <c r="I37" i="145"/>
  <c r="G37" i="145"/>
  <c r="M36" i="145"/>
  <c r="K36" i="145"/>
  <c r="J36" i="145"/>
  <c r="I36" i="145"/>
  <c r="G36" i="145"/>
  <c r="M35" i="145"/>
  <c r="K35" i="145"/>
  <c r="J35" i="145"/>
  <c r="I35" i="145"/>
  <c r="G35" i="145"/>
  <c r="M34" i="145"/>
  <c r="K34" i="145"/>
  <c r="J34" i="145"/>
  <c r="I34" i="145"/>
  <c r="G34" i="145"/>
  <c r="M33" i="145"/>
  <c r="K33" i="145"/>
  <c r="J33" i="145"/>
  <c r="I33" i="145"/>
  <c r="G33" i="145"/>
  <c r="M32" i="145"/>
  <c r="K32" i="145"/>
  <c r="J32" i="145"/>
  <c r="I32" i="145"/>
  <c r="G32" i="145"/>
  <c r="M31" i="145"/>
  <c r="K31" i="145"/>
  <c r="J31" i="145"/>
  <c r="I31" i="145"/>
  <c r="G31" i="145"/>
  <c r="M30" i="145"/>
  <c r="K30" i="145"/>
  <c r="J30" i="145"/>
  <c r="I30" i="145"/>
  <c r="G30" i="145"/>
  <c r="M29" i="145"/>
  <c r="K29" i="145"/>
  <c r="J29" i="145"/>
  <c r="I29" i="145"/>
  <c r="G29" i="145"/>
  <c r="M28" i="145"/>
  <c r="K28" i="145"/>
  <c r="J28" i="145"/>
  <c r="I28" i="145"/>
  <c r="G28" i="145"/>
  <c r="M27" i="145"/>
  <c r="K27" i="145"/>
  <c r="J27" i="145"/>
  <c r="I27" i="145"/>
  <c r="G27" i="145"/>
  <c r="M26" i="145"/>
  <c r="K26" i="145"/>
  <c r="J26" i="145"/>
  <c r="I26" i="145"/>
  <c r="G26" i="145"/>
  <c r="M25" i="145"/>
  <c r="K25" i="145"/>
  <c r="J25" i="145"/>
  <c r="I25" i="145"/>
  <c r="G25" i="145"/>
  <c r="M24" i="145"/>
  <c r="K24" i="145"/>
  <c r="J24" i="145"/>
  <c r="I24" i="145"/>
  <c r="G24" i="145"/>
  <c r="M23" i="145"/>
  <c r="K23" i="145"/>
  <c r="J23" i="145"/>
  <c r="I23" i="145"/>
  <c r="G23" i="145"/>
  <c r="M22" i="145"/>
  <c r="K22" i="145"/>
  <c r="J22" i="145"/>
  <c r="I22" i="145"/>
  <c r="G22" i="145"/>
  <c r="M21" i="145"/>
  <c r="K21" i="145"/>
  <c r="J21" i="145"/>
  <c r="I21" i="145"/>
  <c r="G21" i="145"/>
  <c r="M20" i="145"/>
  <c r="K20" i="145"/>
  <c r="J20" i="145"/>
  <c r="I20" i="145"/>
  <c r="G20" i="145"/>
  <c r="M19" i="145"/>
  <c r="K19" i="145"/>
  <c r="J19" i="145"/>
  <c r="I19" i="145"/>
  <c r="G19" i="145"/>
  <c r="M18" i="145"/>
  <c r="K18" i="145"/>
  <c r="J18" i="145"/>
  <c r="I18" i="145"/>
  <c r="G18" i="145"/>
  <c r="M17" i="145"/>
  <c r="K17" i="145"/>
  <c r="J17" i="145"/>
  <c r="I17" i="145"/>
  <c r="G17" i="145"/>
  <c r="M16" i="145"/>
  <c r="K16" i="145"/>
  <c r="J16" i="145"/>
  <c r="I16" i="145"/>
  <c r="G16" i="145"/>
  <c r="M15" i="145"/>
  <c r="K15" i="145"/>
  <c r="J15" i="145"/>
  <c r="I15" i="145"/>
  <c r="G15" i="145"/>
  <c r="M14" i="145"/>
  <c r="K14" i="145"/>
  <c r="J14" i="145"/>
  <c r="I14" i="145"/>
  <c r="G14" i="145"/>
  <c r="M13" i="145"/>
  <c r="K13" i="145"/>
  <c r="J13" i="145"/>
  <c r="I13" i="145"/>
  <c r="G13" i="145"/>
  <c r="M12" i="145"/>
  <c r="K12" i="145"/>
  <c r="J12" i="145"/>
  <c r="I12" i="145"/>
  <c r="G12" i="145"/>
  <c r="M11" i="145"/>
  <c r="K11" i="145"/>
  <c r="J11" i="145"/>
  <c r="I11" i="145"/>
  <c r="G11" i="145"/>
  <c r="M10" i="145"/>
  <c r="K10" i="145"/>
  <c r="J10" i="145"/>
  <c r="I10" i="145"/>
  <c r="G10" i="145"/>
  <c r="M9" i="145"/>
  <c r="K9" i="145"/>
  <c r="J9" i="145"/>
  <c r="I9" i="145"/>
  <c r="G9" i="145"/>
  <c r="M8" i="145"/>
  <c r="K8" i="145"/>
  <c r="J8" i="145"/>
  <c r="I8" i="145"/>
  <c r="G8" i="145"/>
  <c r="M10" i="144"/>
  <c r="L10" i="144"/>
  <c r="K10" i="144"/>
  <c r="J10" i="144"/>
  <c r="I10" i="144"/>
  <c r="H10" i="144"/>
  <c r="G10" i="144"/>
  <c r="F10" i="144"/>
  <c r="M9" i="144"/>
  <c r="K9" i="144"/>
  <c r="I9" i="144"/>
  <c r="G9" i="144"/>
  <c r="M8" i="144"/>
  <c r="K8" i="144"/>
  <c r="I8" i="144"/>
  <c r="G8" i="144"/>
  <c r="M7" i="144"/>
  <c r="K7" i="144"/>
  <c r="I7" i="144"/>
  <c r="G7" i="144"/>
  <c r="M87" i="143"/>
  <c r="K87" i="143"/>
  <c r="I87" i="143"/>
  <c r="G87" i="143"/>
  <c r="F87" i="143"/>
  <c r="M86" i="143"/>
  <c r="K86" i="143"/>
  <c r="J86" i="143"/>
  <c r="I86" i="143"/>
  <c r="G86" i="143"/>
  <c r="M85" i="143"/>
  <c r="K85" i="143"/>
  <c r="J85" i="143"/>
  <c r="I85" i="143"/>
  <c r="G85" i="143"/>
  <c r="M84" i="143"/>
  <c r="K84" i="143"/>
  <c r="J84" i="143"/>
  <c r="I84" i="143"/>
  <c r="G84" i="143"/>
  <c r="M83" i="143"/>
  <c r="K83" i="143"/>
  <c r="J83" i="143"/>
  <c r="I83" i="143"/>
  <c r="G83" i="143"/>
  <c r="M82" i="143"/>
  <c r="K82" i="143"/>
  <c r="J82" i="143"/>
  <c r="I82" i="143"/>
  <c r="G82" i="143"/>
  <c r="M81" i="143"/>
  <c r="K81" i="143"/>
  <c r="J81" i="143"/>
  <c r="I81" i="143"/>
  <c r="G81" i="143"/>
  <c r="M80" i="143"/>
  <c r="K80" i="143"/>
  <c r="J80" i="143"/>
  <c r="I80" i="143"/>
  <c r="G80" i="143"/>
  <c r="M79" i="143"/>
  <c r="K79" i="143"/>
  <c r="J79" i="143"/>
  <c r="I79" i="143"/>
  <c r="G79" i="143"/>
  <c r="M78" i="143"/>
  <c r="K78" i="143"/>
  <c r="J78" i="143"/>
  <c r="I78" i="143"/>
  <c r="G78" i="143"/>
  <c r="M77" i="143"/>
  <c r="K77" i="143"/>
  <c r="J77" i="143"/>
  <c r="I77" i="143"/>
  <c r="G77" i="143"/>
  <c r="M76" i="143"/>
  <c r="K76" i="143"/>
  <c r="J76" i="143"/>
  <c r="I76" i="143"/>
  <c r="G76" i="143"/>
  <c r="M75" i="143"/>
  <c r="K75" i="143"/>
  <c r="J75" i="143"/>
  <c r="I75" i="143"/>
  <c r="G75" i="143"/>
  <c r="M74" i="143"/>
  <c r="K74" i="143"/>
  <c r="J74" i="143"/>
  <c r="I74" i="143"/>
  <c r="G74" i="143"/>
  <c r="M73" i="143"/>
  <c r="K73" i="143"/>
  <c r="J73" i="143"/>
  <c r="I73" i="143"/>
  <c r="G73" i="143"/>
  <c r="M72" i="143"/>
  <c r="K72" i="143"/>
  <c r="J72" i="143"/>
  <c r="I72" i="143"/>
  <c r="G72" i="143"/>
  <c r="M71" i="143"/>
  <c r="K71" i="143"/>
  <c r="J71" i="143"/>
  <c r="I71" i="143"/>
  <c r="G71" i="143"/>
  <c r="M70" i="143"/>
  <c r="K70" i="143"/>
  <c r="J70" i="143"/>
  <c r="I70" i="143"/>
  <c r="G70" i="143"/>
  <c r="M69" i="143"/>
  <c r="K69" i="143"/>
  <c r="J69" i="143"/>
  <c r="I69" i="143"/>
  <c r="G69" i="143"/>
  <c r="M68" i="143"/>
  <c r="K68" i="143"/>
  <c r="J68" i="143"/>
  <c r="I68" i="143"/>
  <c r="G68" i="143"/>
  <c r="M67" i="143"/>
  <c r="K67" i="143"/>
  <c r="J67" i="143"/>
  <c r="I67" i="143"/>
  <c r="G67" i="143"/>
  <c r="M66" i="143"/>
  <c r="K66" i="143"/>
  <c r="I66" i="143"/>
  <c r="G66" i="143"/>
  <c r="M65" i="143"/>
  <c r="K65" i="143"/>
  <c r="I65" i="143"/>
  <c r="G65" i="143"/>
  <c r="M64" i="143"/>
  <c r="K64" i="143"/>
  <c r="I64" i="143"/>
  <c r="G64" i="143"/>
  <c r="M63" i="143"/>
  <c r="K63" i="143"/>
  <c r="I63" i="143"/>
  <c r="G63" i="143"/>
  <c r="M62" i="143"/>
  <c r="K62" i="143"/>
  <c r="I62" i="143"/>
  <c r="G62" i="143"/>
  <c r="M61" i="143"/>
  <c r="K61" i="143"/>
  <c r="J61" i="143"/>
  <c r="I61" i="143"/>
  <c r="G61" i="143"/>
  <c r="M60" i="143"/>
  <c r="K60" i="143"/>
  <c r="J60" i="143"/>
  <c r="I60" i="143"/>
  <c r="G60" i="143"/>
  <c r="M59" i="143"/>
  <c r="K59" i="143"/>
  <c r="J59" i="143"/>
  <c r="I59" i="143"/>
  <c r="G59" i="143"/>
  <c r="M58" i="143"/>
  <c r="K58" i="143"/>
  <c r="J58" i="143"/>
  <c r="I58" i="143"/>
  <c r="G58" i="143"/>
  <c r="M57" i="143"/>
  <c r="K57" i="143"/>
  <c r="J57" i="143"/>
  <c r="I57" i="143"/>
  <c r="G57" i="143"/>
  <c r="M56" i="143"/>
  <c r="K56" i="143"/>
  <c r="J56" i="143"/>
  <c r="I56" i="143"/>
  <c r="G56" i="143"/>
  <c r="M55" i="143"/>
  <c r="K55" i="143"/>
  <c r="J55" i="143"/>
  <c r="I55" i="143"/>
  <c r="G55" i="143"/>
  <c r="M54" i="143"/>
  <c r="K54" i="143"/>
  <c r="J54" i="143"/>
  <c r="I54" i="143"/>
  <c r="G54" i="143"/>
  <c r="M53" i="143"/>
  <c r="K53" i="143"/>
  <c r="J53" i="143"/>
  <c r="I53" i="143"/>
  <c r="G53" i="143"/>
  <c r="M52" i="143"/>
  <c r="K52" i="143"/>
  <c r="J52" i="143"/>
  <c r="I52" i="143"/>
  <c r="G52" i="143"/>
  <c r="M51" i="143"/>
  <c r="K51" i="143"/>
  <c r="J51" i="143"/>
  <c r="I51" i="143"/>
  <c r="G51" i="143"/>
  <c r="M50" i="143"/>
  <c r="K50" i="143"/>
  <c r="J50" i="143"/>
  <c r="I50" i="143"/>
  <c r="G50" i="143"/>
  <c r="M49" i="143"/>
  <c r="K49" i="143"/>
  <c r="J49" i="143"/>
  <c r="I49" i="143"/>
  <c r="G49" i="143"/>
  <c r="M48" i="143"/>
  <c r="K48" i="143"/>
  <c r="J48" i="143"/>
  <c r="I48" i="143"/>
  <c r="G48" i="143"/>
  <c r="M47" i="143"/>
  <c r="K47" i="143"/>
  <c r="J47" i="143"/>
  <c r="I47" i="143"/>
  <c r="G47" i="143"/>
  <c r="M46" i="143"/>
  <c r="K46" i="143"/>
  <c r="I46" i="143"/>
  <c r="G46" i="143"/>
  <c r="M45" i="143"/>
  <c r="K45" i="143"/>
  <c r="J45" i="143"/>
  <c r="I45" i="143"/>
  <c r="G45" i="143"/>
  <c r="M44" i="143"/>
  <c r="K44" i="143"/>
  <c r="J44" i="143"/>
  <c r="I44" i="143"/>
  <c r="G44" i="143"/>
  <c r="M43" i="143"/>
  <c r="K43" i="143"/>
  <c r="J43" i="143"/>
  <c r="I43" i="143"/>
  <c r="G43" i="143"/>
  <c r="M42" i="143"/>
  <c r="K42" i="143"/>
  <c r="J42" i="143"/>
  <c r="I42" i="143"/>
  <c r="G42" i="143"/>
  <c r="M41" i="143"/>
  <c r="K41" i="143"/>
  <c r="J41" i="143"/>
  <c r="I41" i="143"/>
  <c r="G41" i="143"/>
  <c r="M40" i="143"/>
  <c r="K40" i="143"/>
  <c r="J40" i="143"/>
  <c r="I40" i="143"/>
  <c r="G40" i="143"/>
  <c r="M39" i="143"/>
  <c r="K39" i="143"/>
  <c r="J39" i="143"/>
  <c r="I39" i="143"/>
  <c r="G39" i="143"/>
  <c r="M38" i="143"/>
  <c r="K38" i="143"/>
  <c r="J38" i="143"/>
  <c r="I38" i="143"/>
  <c r="G38" i="143"/>
  <c r="M37" i="143"/>
  <c r="K37" i="143"/>
  <c r="J37" i="143"/>
  <c r="I37" i="143"/>
  <c r="G37" i="143"/>
  <c r="M36" i="143"/>
  <c r="K36" i="143"/>
  <c r="J36" i="143"/>
  <c r="I36" i="143"/>
  <c r="G36" i="143"/>
  <c r="M35" i="143"/>
  <c r="K35" i="143"/>
  <c r="J35" i="143"/>
  <c r="I35" i="143"/>
  <c r="G35" i="143"/>
  <c r="M34" i="143"/>
  <c r="K34" i="143"/>
  <c r="J34" i="143"/>
  <c r="I34" i="143"/>
  <c r="G34" i="143"/>
  <c r="M33" i="143"/>
  <c r="K33" i="143"/>
  <c r="J33" i="143"/>
  <c r="I33" i="143"/>
  <c r="G33" i="143"/>
  <c r="M32" i="143"/>
  <c r="K32" i="143"/>
  <c r="J32" i="143"/>
  <c r="I32" i="143"/>
  <c r="G32" i="143"/>
  <c r="M31" i="143"/>
  <c r="K31" i="143"/>
  <c r="J31" i="143"/>
  <c r="I31" i="143"/>
  <c r="G31" i="143"/>
  <c r="M30" i="143"/>
  <c r="K30" i="143"/>
  <c r="J30" i="143"/>
  <c r="I30" i="143"/>
  <c r="G30" i="143"/>
  <c r="M29" i="143"/>
  <c r="K29" i="143"/>
  <c r="J29" i="143"/>
  <c r="I29" i="143"/>
  <c r="G29" i="143"/>
  <c r="M28" i="143"/>
  <c r="K28" i="143"/>
  <c r="J28" i="143"/>
  <c r="I28" i="143"/>
  <c r="G28" i="143"/>
  <c r="M27" i="143"/>
  <c r="K27" i="143"/>
  <c r="J27" i="143"/>
  <c r="I27" i="143"/>
  <c r="G27" i="143"/>
  <c r="M26" i="143"/>
  <c r="K26" i="143"/>
  <c r="J26" i="143"/>
  <c r="I26" i="143"/>
  <c r="G26" i="143"/>
  <c r="M25" i="143"/>
  <c r="K25" i="143"/>
  <c r="J25" i="143"/>
  <c r="I25" i="143"/>
  <c r="G25" i="143"/>
  <c r="M24" i="143"/>
  <c r="K24" i="143"/>
  <c r="J24" i="143"/>
  <c r="I24" i="143"/>
  <c r="G24" i="143"/>
  <c r="M23" i="143"/>
  <c r="K23" i="143"/>
  <c r="J23" i="143"/>
  <c r="I23" i="143"/>
  <c r="G23" i="143"/>
  <c r="M22" i="143"/>
  <c r="K22" i="143"/>
  <c r="J22" i="143"/>
  <c r="I22" i="143"/>
  <c r="G22" i="143"/>
  <c r="M21" i="143"/>
  <c r="K21" i="143"/>
  <c r="J21" i="143"/>
  <c r="I21" i="143"/>
  <c r="G21" i="143"/>
  <c r="M20" i="143"/>
  <c r="K20" i="143"/>
  <c r="J20" i="143"/>
  <c r="I20" i="143"/>
  <c r="G20" i="143"/>
  <c r="M19" i="143"/>
  <c r="K19" i="143"/>
  <c r="J19" i="143"/>
  <c r="I19" i="143"/>
  <c r="G19" i="143"/>
  <c r="M18" i="143"/>
  <c r="K18" i="143"/>
  <c r="J18" i="143"/>
  <c r="I18" i="143"/>
  <c r="G18" i="143"/>
  <c r="M17" i="143"/>
  <c r="K17" i="143"/>
  <c r="J17" i="143"/>
  <c r="I17" i="143"/>
  <c r="G17" i="143"/>
  <c r="M16" i="143"/>
  <c r="K16" i="143"/>
  <c r="J16" i="143"/>
  <c r="I16" i="143"/>
  <c r="G16" i="143"/>
  <c r="M15" i="143"/>
  <c r="K15" i="143"/>
  <c r="J15" i="143"/>
  <c r="I15" i="143"/>
  <c r="G15" i="143"/>
  <c r="M14" i="143"/>
  <c r="K14" i="143"/>
  <c r="J14" i="143"/>
  <c r="I14" i="143"/>
  <c r="G14" i="143"/>
  <c r="M13" i="143"/>
  <c r="K13" i="143"/>
  <c r="J13" i="143"/>
  <c r="I13" i="143"/>
  <c r="G13" i="143"/>
  <c r="M12" i="143"/>
  <c r="K12" i="143"/>
  <c r="J12" i="143"/>
  <c r="I12" i="143"/>
  <c r="G12" i="143"/>
  <c r="M11" i="143"/>
  <c r="K11" i="143"/>
  <c r="J11" i="143"/>
  <c r="I11" i="143"/>
  <c r="G11" i="143"/>
  <c r="M10" i="143"/>
  <c r="K10" i="143"/>
  <c r="J10" i="143"/>
  <c r="I10" i="143"/>
  <c r="G10" i="143"/>
  <c r="M9" i="143"/>
  <c r="K9" i="143"/>
  <c r="J9" i="143"/>
  <c r="I9" i="143"/>
  <c r="G9" i="143"/>
  <c r="M8" i="143"/>
  <c r="K8" i="143"/>
  <c r="J8" i="143"/>
  <c r="I8" i="143"/>
  <c r="G8" i="143"/>
  <c r="M10" i="142"/>
  <c r="L10" i="142"/>
  <c r="K10" i="142"/>
  <c r="J10" i="142"/>
  <c r="I10" i="142"/>
  <c r="H10" i="142"/>
  <c r="G10" i="142"/>
  <c r="F10" i="142"/>
  <c r="M9" i="142"/>
  <c r="K9" i="142"/>
  <c r="I9" i="142"/>
  <c r="G9" i="142"/>
  <c r="M8" i="142"/>
  <c r="K8" i="142"/>
  <c r="I8" i="142"/>
  <c r="G8" i="142"/>
  <c r="M7" i="142"/>
  <c r="K7" i="142"/>
  <c r="I7" i="142"/>
  <c r="G7" i="142"/>
  <c r="M87" i="141"/>
  <c r="K87" i="141"/>
  <c r="I87" i="141"/>
  <c r="G87" i="141"/>
  <c r="F87" i="141"/>
  <c r="M86" i="141"/>
  <c r="K86" i="141"/>
  <c r="J86" i="141"/>
  <c r="I86" i="141"/>
  <c r="G86" i="141"/>
  <c r="M85" i="141"/>
  <c r="K85" i="141"/>
  <c r="J85" i="141"/>
  <c r="I85" i="141"/>
  <c r="G85" i="141"/>
  <c r="M84" i="141"/>
  <c r="K84" i="141"/>
  <c r="J84" i="141"/>
  <c r="I84" i="141"/>
  <c r="G84" i="141"/>
  <c r="M83" i="141"/>
  <c r="K83" i="141"/>
  <c r="J83" i="141"/>
  <c r="I83" i="141"/>
  <c r="G83" i="141"/>
  <c r="M82" i="141"/>
  <c r="K82" i="141"/>
  <c r="J82" i="141"/>
  <c r="I82" i="141"/>
  <c r="G82" i="141"/>
  <c r="M81" i="141"/>
  <c r="K81" i="141"/>
  <c r="J81" i="141"/>
  <c r="I81" i="141"/>
  <c r="G81" i="141"/>
  <c r="M80" i="141"/>
  <c r="K80" i="141"/>
  <c r="J80" i="141"/>
  <c r="I80" i="141"/>
  <c r="G80" i="141"/>
  <c r="M79" i="141"/>
  <c r="K79" i="141"/>
  <c r="J79" i="141"/>
  <c r="I79" i="141"/>
  <c r="G79" i="141"/>
  <c r="M78" i="141"/>
  <c r="K78" i="141"/>
  <c r="J78" i="141"/>
  <c r="I78" i="141"/>
  <c r="G78" i="141"/>
  <c r="M77" i="141"/>
  <c r="K77" i="141"/>
  <c r="J77" i="141"/>
  <c r="I77" i="141"/>
  <c r="G77" i="141"/>
  <c r="M76" i="141"/>
  <c r="K76" i="141"/>
  <c r="J76" i="141"/>
  <c r="I76" i="141"/>
  <c r="G76" i="141"/>
  <c r="M75" i="141"/>
  <c r="K75" i="141"/>
  <c r="J75" i="141"/>
  <c r="I75" i="141"/>
  <c r="G75" i="141"/>
  <c r="M74" i="141"/>
  <c r="K74" i="141"/>
  <c r="J74" i="141"/>
  <c r="I74" i="141"/>
  <c r="G74" i="141"/>
  <c r="M73" i="141"/>
  <c r="K73" i="141"/>
  <c r="J73" i="141"/>
  <c r="I73" i="141"/>
  <c r="G73" i="141"/>
  <c r="M72" i="141"/>
  <c r="K72" i="141"/>
  <c r="J72" i="141"/>
  <c r="I72" i="141"/>
  <c r="G72" i="141"/>
  <c r="M71" i="141"/>
  <c r="K71" i="141"/>
  <c r="J71" i="141"/>
  <c r="I71" i="141"/>
  <c r="G71" i="141"/>
  <c r="M70" i="141"/>
  <c r="K70" i="141"/>
  <c r="J70" i="141"/>
  <c r="I70" i="141"/>
  <c r="G70" i="141"/>
  <c r="M69" i="141"/>
  <c r="K69" i="141"/>
  <c r="J69" i="141"/>
  <c r="I69" i="141"/>
  <c r="G69" i="141"/>
  <c r="M68" i="141"/>
  <c r="K68" i="141"/>
  <c r="J68" i="141"/>
  <c r="I68" i="141"/>
  <c r="G68" i="141"/>
  <c r="M67" i="141"/>
  <c r="K67" i="141"/>
  <c r="J67" i="141"/>
  <c r="I67" i="141"/>
  <c r="G67" i="141"/>
  <c r="M66" i="141"/>
  <c r="K66" i="141"/>
  <c r="I66" i="141"/>
  <c r="G66" i="141"/>
  <c r="M65" i="141"/>
  <c r="K65" i="141"/>
  <c r="I65" i="141"/>
  <c r="G65" i="141"/>
  <c r="M64" i="141"/>
  <c r="K64" i="141"/>
  <c r="I64" i="141"/>
  <c r="G64" i="141"/>
  <c r="M63" i="141"/>
  <c r="K63" i="141"/>
  <c r="I63" i="141"/>
  <c r="G63" i="141"/>
  <c r="M62" i="141"/>
  <c r="K62" i="141"/>
  <c r="I62" i="141"/>
  <c r="G62" i="141"/>
  <c r="M61" i="141"/>
  <c r="K61" i="141"/>
  <c r="J61" i="141"/>
  <c r="I61" i="141"/>
  <c r="G61" i="141"/>
  <c r="M60" i="141"/>
  <c r="K60" i="141"/>
  <c r="J60" i="141"/>
  <c r="I60" i="141"/>
  <c r="G60" i="141"/>
  <c r="M59" i="141"/>
  <c r="K59" i="141"/>
  <c r="J59" i="141"/>
  <c r="I59" i="141"/>
  <c r="G59" i="141"/>
  <c r="M58" i="141"/>
  <c r="K58" i="141"/>
  <c r="J58" i="141"/>
  <c r="I58" i="141"/>
  <c r="G58" i="141"/>
  <c r="M57" i="141"/>
  <c r="K57" i="141"/>
  <c r="J57" i="141"/>
  <c r="I57" i="141"/>
  <c r="G57" i="141"/>
  <c r="M56" i="141"/>
  <c r="K56" i="141"/>
  <c r="J56" i="141"/>
  <c r="I56" i="141"/>
  <c r="G56" i="141"/>
  <c r="M55" i="141"/>
  <c r="K55" i="141"/>
  <c r="J55" i="141"/>
  <c r="I55" i="141"/>
  <c r="G55" i="141"/>
  <c r="M54" i="141"/>
  <c r="K54" i="141"/>
  <c r="J54" i="141"/>
  <c r="I54" i="141"/>
  <c r="G54" i="141"/>
  <c r="M53" i="141"/>
  <c r="K53" i="141"/>
  <c r="J53" i="141"/>
  <c r="I53" i="141"/>
  <c r="G53" i="141"/>
  <c r="M52" i="141"/>
  <c r="K52" i="141"/>
  <c r="J52" i="141"/>
  <c r="I52" i="141"/>
  <c r="G52" i="141"/>
  <c r="M51" i="141"/>
  <c r="K51" i="141"/>
  <c r="J51" i="141"/>
  <c r="I51" i="141"/>
  <c r="G51" i="141"/>
  <c r="M50" i="141"/>
  <c r="K50" i="141"/>
  <c r="J50" i="141"/>
  <c r="I50" i="141"/>
  <c r="G50" i="141"/>
  <c r="M49" i="141"/>
  <c r="K49" i="141"/>
  <c r="J49" i="141"/>
  <c r="I49" i="141"/>
  <c r="G49" i="141"/>
  <c r="M48" i="141"/>
  <c r="K48" i="141"/>
  <c r="J48" i="141"/>
  <c r="I48" i="141"/>
  <c r="G48" i="141"/>
  <c r="M47" i="141"/>
  <c r="K47" i="141"/>
  <c r="J47" i="141"/>
  <c r="I47" i="141"/>
  <c r="G47" i="141"/>
  <c r="M46" i="141"/>
  <c r="K46" i="141"/>
  <c r="I46" i="141"/>
  <c r="G46" i="141"/>
  <c r="M45" i="141"/>
  <c r="K45" i="141"/>
  <c r="J45" i="141"/>
  <c r="I45" i="141"/>
  <c r="G45" i="141"/>
  <c r="M44" i="141"/>
  <c r="K44" i="141"/>
  <c r="J44" i="141"/>
  <c r="I44" i="141"/>
  <c r="G44" i="141"/>
  <c r="M43" i="141"/>
  <c r="K43" i="141"/>
  <c r="J43" i="141"/>
  <c r="I43" i="141"/>
  <c r="G43" i="141"/>
  <c r="M42" i="141"/>
  <c r="K42" i="141"/>
  <c r="J42" i="141"/>
  <c r="I42" i="141"/>
  <c r="G42" i="141"/>
  <c r="M41" i="141"/>
  <c r="K41" i="141"/>
  <c r="J41" i="141"/>
  <c r="I41" i="141"/>
  <c r="G41" i="141"/>
  <c r="M40" i="141"/>
  <c r="K40" i="141"/>
  <c r="J40" i="141"/>
  <c r="I40" i="141"/>
  <c r="G40" i="141"/>
  <c r="M39" i="141"/>
  <c r="K39" i="141"/>
  <c r="J39" i="141"/>
  <c r="I39" i="141"/>
  <c r="G39" i="141"/>
  <c r="M38" i="141"/>
  <c r="K38" i="141"/>
  <c r="J38" i="141"/>
  <c r="I38" i="141"/>
  <c r="G38" i="141"/>
  <c r="M37" i="141"/>
  <c r="K37" i="141"/>
  <c r="J37" i="141"/>
  <c r="I37" i="141"/>
  <c r="G37" i="141"/>
  <c r="M36" i="141"/>
  <c r="K36" i="141"/>
  <c r="J36" i="141"/>
  <c r="I36" i="141"/>
  <c r="G36" i="141"/>
  <c r="M35" i="141"/>
  <c r="K35" i="141"/>
  <c r="J35" i="141"/>
  <c r="I35" i="141"/>
  <c r="G35" i="141"/>
  <c r="M34" i="141"/>
  <c r="K34" i="141"/>
  <c r="J34" i="141"/>
  <c r="I34" i="141"/>
  <c r="G34" i="141"/>
  <c r="M33" i="141"/>
  <c r="K33" i="141"/>
  <c r="J33" i="141"/>
  <c r="I33" i="141"/>
  <c r="G33" i="141"/>
  <c r="M32" i="141"/>
  <c r="K32" i="141"/>
  <c r="J32" i="141"/>
  <c r="I32" i="141"/>
  <c r="G32" i="141"/>
  <c r="M31" i="141"/>
  <c r="K31" i="141"/>
  <c r="J31" i="141"/>
  <c r="I31" i="141"/>
  <c r="G31" i="141"/>
  <c r="M30" i="141"/>
  <c r="K30" i="141"/>
  <c r="J30" i="141"/>
  <c r="I30" i="141"/>
  <c r="G30" i="141"/>
  <c r="M29" i="141"/>
  <c r="K29" i="141"/>
  <c r="J29" i="141"/>
  <c r="I29" i="141"/>
  <c r="G29" i="141"/>
  <c r="M28" i="141"/>
  <c r="K28" i="141"/>
  <c r="J28" i="141"/>
  <c r="I28" i="141"/>
  <c r="G28" i="141"/>
  <c r="M27" i="141"/>
  <c r="K27" i="141"/>
  <c r="J27" i="141"/>
  <c r="I27" i="141"/>
  <c r="G27" i="141"/>
  <c r="M26" i="141"/>
  <c r="K26" i="141"/>
  <c r="J26" i="141"/>
  <c r="I26" i="141"/>
  <c r="G26" i="141"/>
  <c r="M25" i="141"/>
  <c r="K25" i="141"/>
  <c r="J25" i="141"/>
  <c r="I25" i="141"/>
  <c r="G25" i="141"/>
  <c r="M24" i="141"/>
  <c r="K24" i="141"/>
  <c r="J24" i="141"/>
  <c r="I24" i="141"/>
  <c r="G24" i="141"/>
  <c r="M23" i="141"/>
  <c r="K23" i="141"/>
  <c r="J23" i="141"/>
  <c r="I23" i="141"/>
  <c r="G23" i="141"/>
  <c r="M22" i="141"/>
  <c r="K22" i="141"/>
  <c r="J22" i="141"/>
  <c r="I22" i="141"/>
  <c r="G22" i="141"/>
  <c r="M21" i="141"/>
  <c r="K21" i="141"/>
  <c r="J21" i="141"/>
  <c r="I21" i="141"/>
  <c r="G21" i="141"/>
  <c r="M20" i="141"/>
  <c r="K20" i="141"/>
  <c r="J20" i="141"/>
  <c r="I20" i="141"/>
  <c r="G20" i="141"/>
  <c r="M19" i="141"/>
  <c r="K19" i="141"/>
  <c r="J19" i="141"/>
  <c r="I19" i="141"/>
  <c r="G19" i="141"/>
  <c r="M18" i="141"/>
  <c r="K18" i="141"/>
  <c r="J18" i="141"/>
  <c r="I18" i="141"/>
  <c r="G18" i="141"/>
  <c r="M17" i="141"/>
  <c r="K17" i="141"/>
  <c r="J17" i="141"/>
  <c r="I17" i="141"/>
  <c r="G17" i="141"/>
  <c r="M16" i="141"/>
  <c r="K16" i="141"/>
  <c r="J16" i="141"/>
  <c r="I16" i="141"/>
  <c r="G16" i="141"/>
  <c r="M15" i="141"/>
  <c r="K15" i="141"/>
  <c r="J15" i="141"/>
  <c r="I15" i="141"/>
  <c r="G15" i="141"/>
  <c r="M14" i="141"/>
  <c r="K14" i="141"/>
  <c r="J14" i="141"/>
  <c r="I14" i="141"/>
  <c r="G14" i="141"/>
  <c r="M13" i="141"/>
  <c r="K13" i="141"/>
  <c r="J13" i="141"/>
  <c r="I13" i="141"/>
  <c r="G13" i="141"/>
  <c r="M12" i="141"/>
  <c r="K12" i="141"/>
  <c r="J12" i="141"/>
  <c r="I12" i="141"/>
  <c r="G12" i="141"/>
  <c r="M11" i="141"/>
  <c r="K11" i="141"/>
  <c r="J11" i="141"/>
  <c r="I11" i="141"/>
  <c r="G11" i="141"/>
  <c r="M10" i="141"/>
  <c r="K10" i="141"/>
  <c r="J10" i="141"/>
  <c r="I10" i="141"/>
  <c r="G10" i="141"/>
  <c r="M9" i="141"/>
  <c r="K9" i="141"/>
  <c r="J9" i="141"/>
  <c r="I9" i="141"/>
  <c r="G9" i="141"/>
  <c r="M8" i="141"/>
  <c r="K8" i="141"/>
  <c r="J8" i="141"/>
  <c r="I8" i="141"/>
  <c r="G8" i="141"/>
  <c r="M10" i="140"/>
  <c r="L10" i="140"/>
  <c r="K10" i="140"/>
  <c r="J10" i="140"/>
  <c r="I10" i="140"/>
  <c r="H10" i="140"/>
  <c r="G10" i="140"/>
  <c r="F10" i="140"/>
  <c r="M9" i="140"/>
  <c r="K9" i="140"/>
  <c r="I9" i="140"/>
  <c r="G9" i="140"/>
  <c r="M8" i="140"/>
  <c r="K8" i="140"/>
  <c r="I8" i="140"/>
  <c r="G8" i="140"/>
  <c r="M7" i="140"/>
  <c r="K7" i="140"/>
  <c r="I7" i="140"/>
  <c r="G7" i="140"/>
  <c r="M87" i="139"/>
  <c r="K87" i="139"/>
  <c r="I87" i="139"/>
  <c r="G87" i="139"/>
  <c r="F87" i="139"/>
  <c r="M86" i="139"/>
  <c r="K86" i="139"/>
  <c r="J86" i="139"/>
  <c r="I86" i="139"/>
  <c r="G86" i="139"/>
  <c r="M85" i="139"/>
  <c r="K85" i="139"/>
  <c r="J85" i="139"/>
  <c r="I85" i="139"/>
  <c r="G85" i="139"/>
  <c r="M84" i="139"/>
  <c r="K84" i="139"/>
  <c r="J84" i="139"/>
  <c r="I84" i="139"/>
  <c r="G84" i="139"/>
  <c r="M83" i="139"/>
  <c r="K83" i="139"/>
  <c r="J83" i="139"/>
  <c r="I83" i="139"/>
  <c r="G83" i="139"/>
  <c r="M82" i="139"/>
  <c r="K82" i="139"/>
  <c r="J82" i="139"/>
  <c r="I82" i="139"/>
  <c r="G82" i="139"/>
  <c r="M81" i="139"/>
  <c r="K81" i="139"/>
  <c r="J81" i="139"/>
  <c r="I81" i="139"/>
  <c r="G81" i="139"/>
  <c r="M80" i="139"/>
  <c r="K80" i="139"/>
  <c r="J80" i="139"/>
  <c r="I80" i="139"/>
  <c r="G80" i="139"/>
  <c r="M79" i="139"/>
  <c r="K79" i="139"/>
  <c r="J79" i="139"/>
  <c r="I79" i="139"/>
  <c r="G79" i="139"/>
  <c r="M78" i="139"/>
  <c r="K78" i="139"/>
  <c r="J78" i="139"/>
  <c r="I78" i="139"/>
  <c r="G78" i="139"/>
  <c r="M77" i="139"/>
  <c r="K77" i="139"/>
  <c r="J77" i="139"/>
  <c r="I77" i="139"/>
  <c r="G77" i="139"/>
  <c r="M76" i="139"/>
  <c r="K76" i="139"/>
  <c r="J76" i="139"/>
  <c r="I76" i="139"/>
  <c r="G76" i="139"/>
  <c r="M75" i="139"/>
  <c r="K75" i="139"/>
  <c r="J75" i="139"/>
  <c r="I75" i="139"/>
  <c r="G75" i="139"/>
  <c r="M74" i="139"/>
  <c r="K74" i="139"/>
  <c r="J74" i="139"/>
  <c r="I74" i="139"/>
  <c r="G74" i="139"/>
  <c r="M73" i="139"/>
  <c r="K73" i="139"/>
  <c r="J73" i="139"/>
  <c r="I73" i="139"/>
  <c r="G73" i="139"/>
  <c r="M72" i="139"/>
  <c r="K72" i="139"/>
  <c r="J72" i="139"/>
  <c r="I72" i="139"/>
  <c r="G72" i="139"/>
  <c r="M71" i="139"/>
  <c r="K71" i="139"/>
  <c r="J71" i="139"/>
  <c r="I71" i="139"/>
  <c r="G71" i="139"/>
  <c r="M70" i="139"/>
  <c r="K70" i="139"/>
  <c r="J70" i="139"/>
  <c r="I70" i="139"/>
  <c r="G70" i="139"/>
  <c r="M69" i="139"/>
  <c r="K69" i="139"/>
  <c r="J69" i="139"/>
  <c r="I69" i="139"/>
  <c r="G69" i="139"/>
  <c r="M68" i="139"/>
  <c r="K68" i="139"/>
  <c r="J68" i="139"/>
  <c r="I68" i="139"/>
  <c r="G68" i="139"/>
  <c r="M67" i="139"/>
  <c r="K67" i="139"/>
  <c r="J67" i="139"/>
  <c r="I67" i="139"/>
  <c r="G67" i="139"/>
  <c r="M66" i="139"/>
  <c r="K66" i="139"/>
  <c r="I66" i="139"/>
  <c r="G66" i="139"/>
  <c r="M65" i="139"/>
  <c r="K65" i="139"/>
  <c r="I65" i="139"/>
  <c r="G65" i="139"/>
  <c r="M64" i="139"/>
  <c r="K64" i="139"/>
  <c r="I64" i="139"/>
  <c r="G64" i="139"/>
  <c r="M63" i="139"/>
  <c r="K63" i="139"/>
  <c r="I63" i="139"/>
  <c r="G63" i="139"/>
  <c r="M62" i="139"/>
  <c r="K62" i="139"/>
  <c r="I62" i="139"/>
  <c r="G62" i="139"/>
  <c r="M61" i="139"/>
  <c r="K61" i="139"/>
  <c r="J61" i="139"/>
  <c r="I61" i="139"/>
  <c r="G61" i="139"/>
  <c r="M60" i="139"/>
  <c r="K60" i="139"/>
  <c r="J60" i="139"/>
  <c r="I60" i="139"/>
  <c r="G60" i="139"/>
  <c r="M59" i="139"/>
  <c r="K59" i="139"/>
  <c r="J59" i="139"/>
  <c r="I59" i="139"/>
  <c r="G59" i="139"/>
  <c r="M58" i="139"/>
  <c r="K58" i="139"/>
  <c r="J58" i="139"/>
  <c r="I58" i="139"/>
  <c r="G58" i="139"/>
  <c r="M57" i="139"/>
  <c r="K57" i="139"/>
  <c r="J57" i="139"/>
  <c r="I57" i="139"/>
  <c r="G57" i="139"/>
  <c r="M56" i="139"/>
  <c r="K56" i="139"/>
  <c r="J56" i="139"/>
  <c r="I56" i="139"/>
  <c r="G56" i="139"/>
  <c r="M55" i="139"/>
  <c r="K55" i="139"/>
  <c r="J55" i="139"/>
  <c r="I55" i="139"/>
  <c r="G55" i="139"/>
  <c r="M54" i="139"/>
  <c r="K54" i="139"/>
  <c r="J54" i="139"/>
  <c r="I54" i="139"/>
  <c r="G54" i="139"/>
  <c r="M53" i="139"/>
  <c r="K53" i="139"/>
  <c r="J53" i="139"/>
  <c r="I53" i="139"/>
  <c r="G53" i="139"/>
  <c r="M52" i="139"/>
  <c r="K52" i="139"/>
  <c r="J52" i="139"/>
  <c r="I52" i="139"/>
  <c r="G52" i="139"/>
  <c r="M51" i="139"/>
  <c r="K51" i="139"/>
  <c r="J51" i="139"/>
  <c r="I51" i="139"/>
  <c r="G51" i="139"/>
  <c r="M50" i="139"/>
  <c r="K50" i="139"/>
  <c r="J50" i="139"/>
  <c r="I50" i="139"/>
  <c r="G50" i="139"/>
  <c r="M49" i="139"/>
  <c r="K49" i="139"/>
  <c r="J49" i="139"/>
  <c r="I49" i="139"/>
  <c r="G49" i="139"/>
  <c r="M48" i="139"/>
  <c r="K48" i="139"/>
  <c r="J48" i="139"/>
  <c r="I48" i="139"/>
  <c r="G48" i="139"/>
  <c r="M47" i="139"/>
  <c r="K47" i="139"/>
  <c r="J47" i="139"/>
  <c r="I47" i="139"/>
  <c r="G47" i="139"/>
  <c r="M46" i="139"/>
  <c r="K46" i="139"/>
  <c r="I46" i="139"/>
  <c r="G46" i="139"/>
  <c r="M45" i="139"/>
  <c r="K45" i="139"/>
  <c r="J45" i="139"/>
  <c r="I45" i="139"/>
  <c r="G45" i="139"/>
  <c r="M44" i="139"/>
  <c r="K44" i="139"/>
  <c r="J44" i="139"/>
  <c r="I44" i="139"/>
  <c r="G44" i="139"/>
  <c r="M43" i="139"/>
  <c r="K43" i="139"/>
  <c r="J43" i="139"/>
  <c r="I43" i="139"/>
  <c r="G43" i="139"/>
  <c r="M42" i="139"/>
  <c r="K42" i="139"/>
  <c r="J42" i="139"/>
  <c r="I42" i="139"/>
  <c r="G42" i="139"/>
  <c r="M41" i="139"/>
  <c r="K41" i="139"/>
  <c r="J41" i="139"/>
  <c r="I41" i="139"/>
  <c r="G41" i="139"/>
  <c r="M40" i="139"/>
  <c r="K40" i="139"/>
  <c r="J40" i="139"/>
  <c r="I40" i="139"/>
  <c r="G40" i="139"/>
  <c r="M39" i="139"/>
  <c r="K39" i="139"/>
  <c r="J39" i="139"/>
  <c r="I39" i="139"/>
  <c r="G39" i="139"/>
  <c r="M38" i="139"/>
  <c r="K38" i="139"/>
  <c r="J38" i="139"/>
  <c r="I38" i="139"/>
  <c r="G38" i="139"/>
  <c r="M37" i="139"/>
  <c r="K37" i="139"/>
  <c r="J37" i="139"/>
  <c r="I37" i="139"/>
  <c r="G37" i="139"/>
  <c r="M36" i="139"/>
  <c r="K36" i="139"/>
  <c r="J36" i="139"/>
  <c r="I36" i="139"/>
  <c r="G36" i="139"/>
  <c r="M35" i="139"/>
  <c r="K35" i="139"/>
  <c r="J35" i="139"/>
  <c r="I35" i="139"/>
  <c r="G35" i="139"/>
  <c r="M34" i="139"/>
  <c r="K34" i="139"/>
  <c r="J34" i="139"/>
  <c r="I34" i="139"/>
  <c r="G34" i="139"/>
  <c r="M33" i="139"/>
  <c r="K33" i="139"/>
  <c r="J33" i="139"/>
  <c r="I33" i="139"/>
  <c r="G33" i="139"/>
  <c r="M32" i="139"/>
  <c r="K32" i="139"/>
  <c r="J32" i="139"/>
  <c r="I32" i="139"/>
  <c r="G32" i="139"/>
  <c r="M31" i="139"/>
  <c r="K31" i="139"/>
  <c r="J31" i="139"/>
  <c r="I31" i="139"/>
  <c r="G31" i="139"/>
  <c r="M30" i="139"/>
  <c r="K30" i="139"/>
  <c r="J30" i="139"/>
  <c r="I30" i="139"/>
  <c r="G30" i="139"/>
  <c r="M29" i="139"/>
  <c r="K29" i="139"/>
  <c r="J29" i="139"/>
  <c r="I29" i="139"/>
  <c r="G29" i="139"/>
  <c r="M28" i="139"/>
  <c r="K28" i="139"/>
  <c r="J28" i="139"/>
  <c r="I28" i="139"/>
  <c r="G28" i="139"/>
  <c r="M27" i="139"/>
  <c r="K27" i="139"/>
  <c r="J27" i="139"/>
  <c r="I27" i="139"/>
  <c r="G27" i="139"/>
  <c r="M26" i="139"/>
  <c r="K26" i="139"/>
  <c r="J26" i="139"/>
  <c r="I26" i="139"/>
  <c r="G26" i="139"/>
  <c r="M25" i="139"/>
  <c r="K25" i="139"/>
  <c r="J25" i="139"/>
  <c r="I25" i="139"/>
  <c r="G25" i="139"/>
  <c r="M24" i="139"/>
  <c r="K24" i="139"/>
  <c r="J24" i="139"/>
  <c r="I24" i="139"/>
  <c r="G24" i="139"/>
  <c r="M23" i="139"/>
  <c r="K23" i="139"/>
  <c r="J23" i="139"/>
  <c r="I23" i="139"/>
  <c r="G23" i="139"/>
  <c r="M22" i="139"/>
  <c r="K22" i="139"/>
  <c r="J22" i="139"/>
  <c r="I22" i="139"/>
  <c r="G22" i="139"/>
  <c r="M21" i="139"/>
  <c r="K21" i="139"/>
  <c r="J21" i="139"/>
  <c r="I21" i="139"/>
  <c r="G21" i="139"/>
  <c r="M20" i="139"/>
  <c r="K20" i="139"/>
  <c r="J20" i="139"/>
  <c r="I20" i="139"/>
  <c r="G20" i="139"/>
  <c r="M19" i="139"/>
  <c r="K19" i="139"/>
  <c r="J19" i="139"/>
  <c r="I19" i="139"/>
  <c r="G19" i="139"/>
  <c r="M18" i="139"/>
  <c r="K18" i="139"/>
  <c r="J18" i="139"/>
  <c r="I18" i="139"/>
  <c r="G18" i="139"/>
  <c r="M17" i="139"/>
  <c r="K17" i="139"/>
  <c r="J17" i="139"/>
  <c r="I17" i="139"/>
  <c r="G17" i="139"/>
  <c r="M16" i="139"/>
  <c r="K16" i="139"/>
  <c r="J16" i="139"/>
  <c r="I16" i="139"/>
  <c r="G16" i="139"/>
  <c r="M15" i="139"/>
  <c r="K15" i="139"/>
  <c r="J15" i="139"/>
  <c r="I15" i="139"/>
  <c r="G15" i="139"/>
  <c r="M14" i="139"/>
  <c r="K14" i="139"/>
  <c r="J14" i="139"/>
  <c r="I14" i="139"/>
  <c r="G14" i="139"/>
  <c r="M13" i="139"/>
  <c r="K13" i="139"/>
  <c r="J13" i="139"/>
  <c r="I13" i="139"/>
  <c r="G13" i="139"/>
  <c r="M12" i="139"/>
  <c r="K12" i="139"/>
  <c r="J12" i="139"/>
  <c r="I12" i="139"/>
  <c r="G12" i="139"/>
  <c r="M11" i="139"/>
  <c r="K11" i="139"/>
  <c r="J11" i="139"/>
  <c r="I11" i="139"/>
  <c r="G11" i="139"/>
  <c r="M10" i="139"/>
  <c r="K10" i="139"/>
  <c r="J10" i="139"/>
  <c r="I10" i="139"/>
  <c r="G10" i="139"/>
  <c r="M9" i="139"/>
  <c r="K9" i="139"/>
  <c r="J9" i="139"/>
  <c r="I9" i="139"/>
  <c r="G9" i="139"/>
  <c r="M8" i="139"/>
  <c r="K8" i="139"/>
  <c r="J8" i="139"/>
  <c r="I8" i="139"/>
  <c r="G8" i="139"/>
  <c r="M10" i="138"/>
  <c r="L10" i="138"/>
  <c r="K10" i="138"/>
  <c r="J10" i="138"/>
  <c r="I10" i="138"/>
  <c r="H10" i="138"/>
  <c r="G10" i="138"/>
  <c r="F10" i="138"/>
  <c r="M9" i="138"/>
  <c r="K9" i="138"/>
  <c r="I9" i="138"/>
  <c r="G9" i="138"/>
  <c r="M8" i="138"/>
  <c r="K8" i="138"/>
  <c r="I8" i="138"/>
  <c r="G8" i="138"/>
  <c r="M7" i="138"/>
  <c r="K7" i="138"/>
  <c r="I7" i="138"/>
  <c r="G7" i="138"/>
  <c r="M87" i="137"/>
  <c r="K87" i="137"/>
  <c r="I87" i="137"/>
  <c r="G87" i="137"/>
  <c r="F87" i="137"/>
  <c r="M86" i="137"/>
  <c r="K86" i="137"/>
  <c r="J86" i="137"/>
  <c r="I86" i="137"/>
  <c r="G86" i="137"/>
  <c r="M85" i="137"/>
  <c r="K85" i="137"/>
  <c r="J85" i="137"/>
  <c r="I85" i="137"/>
  <c r="G85" i="137"/>
  <c r="M84" i="137"/>
  <c r="K84" i="137"/>
  <c r="J84" i="137"/>
  <c r="I84" i="137"/>
  <c r="G84" i="137"/>
  <c r="M83" i="137"/>
  <c r="K83" i="137"/>
  <c r="J83" i="137"/>
  <c r="I83" i="137"/>
  <c r="G83" i="137"/>
  <c r="M82" i="137"/>
  <c r="K82" i="137"/>
  <c r="J82" i="137"/>
  <c r="I82" i="137"/>
  <c r="G82" i="137"/>
  <c r="M81" i="137"/>
  <c r="K81" i="137"/>
  <c r="J81" i="137"/>
  <c r="I81" i="137"/>
  <c r="G81" i="137"/>
  <c r="M80" i="137"/>
  <c r="K80" i="137"/>
  <c r="J80" i="137"/>
  <c r="I80" i="137"/>
  <c r="G80" i="137"/>
  <c r="M79" i="137"/>
  <c r="K79" i="137"/>
  <c r="J79" i="137"/>
  <c r="I79" i="137"/>
  <c r="G79" i="137"/>
  <c r="M78" i="137"/>
  <c r="K78" i="137"/>
  <c r="J78" i="137"/>
  <c r="I78" i="137"/>
  <c r="G78" i="137"/>
  <c r="M77" i="137"/>
  <c r="K77" i="137"/>
  <c r="J77" i="137"/>
  <c r="I77" i="137"/>
  <c r="G77" i="137"/>
  <c r="M76" i="137"/>
  <c r="K76" i="137"/>
  <c r="J76" i="137"/>
  <c r="I76" i="137"/>
  <c r="G76" i="137"/>
  <c r="M75" i="137"/>
  <c r="K75" i="137"/>
  <c r="J75" i="137"/>
  <c r="I75" i="137"/>
  <c r="G75" i="137"/>
  <c r="M74" i="137"/>
  <c r="K74" i="137"/>
  <c r="J74" i="137"/>
  <c r="I74" i="137"/>
  <c r="G74" i="137"/>
  <c r="M73" i="137"/>
  <c r="K73" i="137"/>
  <c r="J73" i="137"/>
  <c r="I73" i="137"/>
  <c r="G73" i="137"/>
  <c r="M72" i="137"/>
  <c r="K72" i="137"/>
  <c r="J72" i="137"/>
  <c r="I72" i="137"/>
  <c r="G72" i="137"/>
  <c r="M71" i="137"/>
  <c r="K71" i="137"/>
  <c r="J71" i="137"/>
  <c r="I71" i="137"/>
  <c r="G71" i="137"/>
  <c r="M70" i="137"/>
  <c r="K70" i="137"/>
  <c r="J70" i="137"/>
  <c r="I70" i="137"/>
  <c r="G70" i="137"/>
  <c r="M69" i="137"/>
  <c r="K69" i="137"/>
  <c r="J69" i="137"/>
  <c r="I69" i="137"/>
  <c r="G69" i="137"/>
  <c r="M68" i="137"/>
  <c r="K68" i="137"/>
  <c r="J68" i="137"/>
  <c r="I68" i="137"/>
  <c r="G68" i="137"/>
  <c r="M67" i="137"/>
  <c r="K67" i="137"/>
  <c r="J67" i="137"/>
  <c r="I67" i="137"/>
  <c r="G67" i="137"/>
  <c r="M66" i="137"/>
  <c r="K66" i="137"/>
  <c r="I66" i="137"/>
  <c r="G66" i="137"/>
  <c r="M65" i="137"/>
  <c r="K65" i="137"/>
  <c r="I65" i="137"/>
  <c r="G65" i="137"/>
  <c r="M64" i="137"/>
  <c r="K64" i="137"/>
  <c r="I64" i="137"/>
  <c r="G64" i="137"/>
  <c r="M63" i="137"/>
  <c r="K63" i="137"/>
  <c r="I63" i="137"/>
  <c r="G63" i="137"/>
  <c r="M62" i="137"/>
  <c r="K62" i="137"/>
  <c r="I62" i="137"/>
  <c r="G62" i="137"/>
  <c r="M61" i="137"/>
  <c r="K61" i="137"/>
  <c r="J61" i="137"/>
  <c r="I61" i="137"/>
  <c r="G61" i="137"/>
  <c r="M60" i="137"/>
  <c r="K60" i="137"/>
  <c r="J60" i="137"/>
  <c r="I60" i="137"/>
  <c r="G60" i="137"/>
  <c r="M59" i="137"/>
  <c r="K59" i="137"/>
  <c r="J59" i="137"/>
  <c r="I59" i="137"/>
  <c r="G59" i="137"/>
  <c r="M58" i="137"/>
  <c r="K58" i="137"/>
  <c r="J58" i="137"/>
  <c r="I58" i="137"/>
  <c r="G58" i="137"/>
  <c r="M57" i="137"/>
  <c r="K57" i="137"/>
  <c r="J57" i="137"/>
  <c r="I57" i="137"/>
  <c r="G57" i="137"/>
  <c r="M56" i="137"/>
  <c r="K56" i="137"/>
  <c r="J56" i="137"/>
  <c r="I56" i="137"/>
  <c r="G56" i="137"/>
  <c r="M55" i="137"/>
  <c r="K55" i="137"/>
  <c r="J55" i="137"/>
  <c r="I55" i="137"/>
  <c r="G55" i="137"/>
  <c r="M54" i="137"/>
  <c r="K54" i="137"/>
  <c r="J54" i="137"/>
  <c r="I54" i="137"/>
  <c r="G54" i="137"/>
  <c r="M53" i="137"/>
  <c r="K53" i="137"/>
  <c r="J53" i="137"/>
  <c r="I53" i="137"/>
  <c r="G53" i="137"/>
  <c r="M52" i="137"/>
  <c r="K52" i="137"/>
  <c r="J52" i="137"/>
  <c r="I52" i="137"/>
  <c r="G52" i="137"/>
  <c r="M51" i="137"/>
  <c r="K51" i="137"/>
  <c r="J51" i="137"/>
  <c r="I51" i="137"/>
  <c r="G51" i="137"/>
  <c r="M50" i="137"/>
  <c r="K50" i="137"/>
  <c r="J50" i="137"/>
  <c r="I50" i="137"/>
  <c r="G50" i="137"/>
  <c r="M49" i="137"/>
  <c r="K49" i="137"/>
  <c r="J49" i="137"/>
  <c r="I49" i="137"/>
  <c r="G49" i="137"/>
  <c r="M48" i="137"/>
  <c r="K48" i="137"/>
  <c r="J48" i="137"/>
  <c r="I48" i="137"/>
  <c r="G48" i="137"/>
  <c r="M47" i="137"/>
  <c r="K47" i="137"/>
  <c r="J47" i="137"/>
  <c r="I47" i="137"/>
  <c r="G47" i="137"/>
  <c r="M46" i="137"/>
  <c r="K46" i="137"/>
  <c r="I46" i="137"/>
  <c r="G46" i="137"/>
  <c r="M45" i="137"/>
  <c r="K45" i="137"/>
  <c r="J45" i="137"/>
  <c r="I45" i="137"/>
  <c r="G45" i="137"/>
  <c r="M44" i="137"/>
  <c r="K44" i="137"/>
  <c r="J44" i="137"/>
  <c r="I44" i="137"/>
  <c r="G44" i="137"/>
  <c r="M43" i="137"/>
  <c r="K43" i="137"/>
  <c r="J43" i="137"/>
  <c r="I43" i="137"/>
  <c r="G43" i="137"/>
  <c r="M42" i="137"/>
  <c r="K42" i="137"/>
  <c r="J42" i="137"/>
  <c r="I42" i="137"/>
  <c r="G42" i="137"/>
  <c r="M41" i="137"/>
  <c r="K41" i="137"/>
  <c r="J41" i="137"/>
  <c r="I41" i="137"/>
  <c r="G41" i="137"/>
  <c r="M40" i="137"/>
  <c r="K40" i="137"/>
  <c r="J40" i="137"/>
  <c r="I40" i="137"/>
  <c r="G40" i="137"/>
  <c r="M39" i="137"/>
  <c r="K39" i="137"/>
  <c r="J39" i="137"/>
  <c r="I39" i="137"/>
  <c r="G39" i="137"/>
  <c r="M38" i="137"/>
  <c r="K38" i="137"/>
  <c r="J38" i="137"/>
  <c r="I38" i="137"/>
  <c r="G38" i="137"/>
  <c r="M37" i="137"/>
  <c r="K37" i="137"/>
  <c r="J37" i="137"/>
  <c r="I37" i="137"/>
  <c r="G37" i="137"/>
  <c r="M36" i="137"/>
  <c r="K36" i="137"/>
  <c r="J36" i="137"/>
  <c r="I36" i="137"/>
  <c r="G36" i="137"/>
  <c r="M35" i="137"/>
  <c r="K35" i="137"/>
  <c r="J35" i="137"/>
  <c r="I35" i="137"/>
  <c r="G35" i="137"/>
  <c r="M34" i="137"/>
  <c r="K34" i="137"/>
  <c r="J34" i="137"/>
  <c r="I34" i="137"/>
  <c r="G34" i="137"/>
  <c r="M33" i="137"/>
  <c r="K33" i="137"/>
  <c r="J33" i="137"/>
  <c r="I33" i="137"/>
  <c r="G33" i="137"/>
  <c r="M32" i="137"/>
  <c r="K32" i="137"/>
  <c r="J32" i="137"/>
  <c r="I32" i="137"/>
  <c r="G32" i="137"/>
  <c r="M31" i="137"/>
  <c r="K31" i="137"/>
  <c r="J31" i="137"/>
  <c r="I31" i="137"/>
  <c r="G31" i="137"/>
  <c r="M30" i="137"/>
  <c r="K30" i="137"/>
  <c r="J30" i="137"/>
  <c r="I30" i="137"/>
  <c r="G30" i="137"/>
  <c r="M29" i="137"/>
  <c r="K29" i="137"/>
  <c r="J29" i="137"/>
  <c r="I29" i="137"/>
  <c r="G29" i="137"/>
  <c r="M28" i="137"/>
  <c r="K28" i="137"/>
  <c r="J28" i="137"/>
  <c r="I28" i="137"/>
  <c r="G28" i="137"/>
  <c r="M27" i="137"/>
  <c r="K27" i="137"/>
  <c r="J27" i="137"/>
  <c r="I27" i="137"/>
  <c r="G27" i="137"/>
  <c r="M26" i="137"/>
  <c r="K26" i="137"/>
  <c r="J26" i="137"/>
  <c r="I26" i="137"/>
  <c r="G26" i="137"/>
  <c r="M25" i="137"/>
  <c r="K25" i="137"/>
  <c r="J25" i="137"/>
  <c r="I25" i="137"/>
  <c r="G25" i="137"/>
  <c r="M24" i="137"/>
  <c r="K24" i="137"/>
  <c r="J24" i="137"/>
  <c r="I24" i="137"/>
  <c r="G24" i="137"/>
  <c r="M23" i="137"/>
  <c r="K23" i="137"/>
  <c r="J23" i="137"/>
  <c r="I23" i="137"/>
  <c r="G23" i="137"/>
  <c r="M22" i="137"/>
  <c r="K22" i="137"/>
  <c r="J22" i="137"/>
  <c r="I22" i="137"/>
  <c r="G22" i="137"/>
  <c r="M21" i="137"/>
  <c r="K21" i="137"/>
  <c r="J21" i="137"/>
  <c r="I21" i="137"/>
  <c r="G21" i="137"/>
  <c r="M20" i="137"/>
  <c r="K20" i="137"/>
  <c r="J20" i="137"/>
  <c r="I20" i="137"/>
  <c r="G20" i="137"/>
  <c r="M19" i="137"/>
  <c r="K19" i="137"/>
  <c r="J19" i="137"/>
  <c r="I19" i="137"/>
  <c r="G19" i="137"/>
  <c r="M18" i="137"/>
  <c r="K18" i="137"/>
  <c r="J18" i="137"/>
  <c r="I18" i="137"/>
  <c r="G18" i="137"/>
  <c r="M17" i="137"/>
  <c r="K17" i="137"/>
  <c r="J17" i="137"/>
  <c r="I17" i="137"/>
  <c r="G17" i="137"/>
  <c r="M16" i="137"/>
  <c r="K16" i="137"/>
  <c r="J16" i="137"/>
  <c r="I16" i="137"/>
  <c r="G16" i="137"/>
  <c r="M15" i="137"/>
  <c r="K15" i="137"/>
  <c r="J15" i="137"/>
  <c r="I15" i="137"/>
  <c r="G15" i="137"/>
  <c r="M14" i="137"/>
  <c r="K14" i="137"/>
  <c r="J14" i="137"/>
  <c r="I14" i="137"/>
  <c r="G14" i="137"/>
  <c r="M13" i="137"/>
  <c r="K13" i="137"/>
  <c r="J13" i="137"/>
  <c r="I13" i="137"/>
  <c r="G13" i="137"/>
  <c r="M12" i="137"/>
  <c r="K12" i="137"/>
  <c r="J12" i="137"/>
  <c r="I12" i="137"/>
  <c r="G12" i="137"/>
  <c r="M11" i="137"/>
  <c r="K11" i="137"/>
  <c r="J11" i="137"/>
  <c r="I11" i="137"/>
  <c r="G11" i="137"/>
  <c r="M10" i="137"/>
  <c r="K10" i="137"/>
  <c r="J10" i="137"/>
  <c r="I10" i="137"/>
  <c r="G10" i="137"/>
  <c r="M9" i="137"/>
  <c r="K9" i="137"/>
  <c r="J9" i="137"/>
  <c r="I9" i="137"/>
  <c r="G9" i="137"/>
  <c r="M8" i="137"/>
  <c r="K8" i="137"/>
  <c r="J8" i="137"/>
  <c r="I8" i="137"/>
  <c r="G8" i="137"/>
  <c r="M10" i="136"/>
  <c r="L10" i="136"/>
  <c r="K10" i="136"/>
  <c r="J10" i="136"/>
  <c r="I10" i="136"/>
  <c r="H10" i="136"/>
  <c r="G10" i="136"/>
  <c r="F10" i="136"/>
  <c r="M9" i="136"/>
  <c r="K9" i="136"/>
  <c r="I9" i="136"/>
  <c r="G9" i="136"/>
  <c r="M8" i="136"/>
  <c r="K8" i="136"/>
  <c r="I8" i="136"/>
  <c r="G8" i="136"/>
  <c r="M7" i="136"/>
  <c r="K7" i="136"/>
  <c r="I7" i="136"/>
  <c r="G7" i="136"/>
  <c r="M87" i="135"/>
  <c r="K87" i="135"/>
  <c r="I87" i="135"/>
  <c r="G87" i="135"/>
  <c r="F87" i="135"/>
  <c r="M86" i="135"/>
  <c r="K86" i="135"/>
  <c r="J86" i="135"/>
  <c r="I86" i="135"/>
  <c r="G86" i="135"/>
  <c r="M85" i="135"/>
  <c r="K85" i="135"/>
  <c r="J85" i="135"/>
  <c r="I85" i="135"/>
  <c r="G85" i="135"/>
  <c r="M84" i="135"/>
  <c r="K84" i="135"/>
  <c r="J84" i="135"/>
  <c r="I84" i="135"/>
  <c r="G84" i="135"/>
  <c r="M83" i="135"/>
  <c r="K83" i="135"/>
  <c r="J83" i="135"/>
  <c r="I83" i="135"/>
  <c r="G83" i="135"/>
  <c r="M82" i="135"/>
  <c r="K82" i="135"/>
  <c r="J82" i="135"/>
  <c r="I82" i="135"/>
  <c r="G82" i="135"/>
  <c r="M81" i="135"/>
  <c r="K81" i="135"/>
  <c r="J81" i="135"/>
  <c r="I81" i="135"/>
  <c r="G81" i="135"/>
  <c r="M80" i="135"/>
  <c r="K80" i="135"/>
  <c r="J80" i="135"/>
  <c r="I80" i="135"/>
  <c r="G80" i="135"/>
  <c r="M79" i="135"/>
  <c r="K79" i="135"/>
  <c r="J79" i="135"/>
  <c r="I79" i="135"/>
  <c r="G79" i="135"/>
  <c r="M78" i="135"/>
  <c r="K78" i="135"/>
  <c r="J78" i="135"/>
  <c r="I78" i="135"/>
  <c r="G78" i="135"/>
  <c r="M77" i="135"/>
  <c r="K77" i="135"/>
  <c r="J77" i="135"/>
  <c r="I77" i="135"/>
  <c r="G77" i="135"/>
  <c r="M76" i="135"/>
  <c r="K76" i="135"/>
  <c r="J76" i="135"/>
  <c r="I76" i="135"/>
  <c r="G76" i="135"/>
  <c r="M75" i="135"/>
  <c r="K75" i="135"/>
  <c r="J75" i="135"/>
  <c r="I75" i="135"/>
  <c r="G75" i="135"/>
  <c r="M74" i="135"/>
  <c r="K74" i="135"/>
  <c r="J74" i="135"/>
  <c r="I74" i="135"/>
  <c r="G74" i="135"/>
  <c r="M73" i="135"/>
  <c r="K73" i="135"/>
  <c r="J73" i="135"/>
  <c r="I73" i="135"/>
  <c r="G73" i="135"/>
  <c r="M72" i="135"/>
  <c r="K72" i="135"/>
  <c r="J72" i="135"/>
  <c r="I72" i="135"/>
  <c r="G72" i="135"/>
  <c r="M71" i="135"/>
  <c r="K71" i="135"/>
  <c r="J71" i="135"/>
  <c r="I71" i="135"/>
  <c r="G71" i="135"/>
  <c r="M70" i="135"/>
  <c r="K70" i="135"/>
  <c r="J70" i="135"/>
  <c r="I70" i="135"/>
  <c r="G70" i="135"/>
  <c r="M69" i="135"/>
  <c r="K69" i="135"/>
  <c r="J69" i="135"/>
  <c r="I69" i="135"/>
  <c r="G69" i="135"/>
  <c r="M68" i="135"/>
  <c r="K68" i="135"/>
  <c r="J68" i="135"/>
  <c r="I68" i="135"/>
  <c r="G68" i="135"/>
  <c r="M67" i="135"/>
  <c r="K67" i="135"/>
  <c r="J67" i="135"/>
  <c r="I67" i="135"/>
  <c r="G67" i="135"/>
  <c r="M66" i="135"/>
  <c r="K66" i="135"/>
  <c r="I66" i="135"/>
  <c r="G66" i="135"/>
  <c r="M65" i="135"/>
  <c r="K65" i="135"/>
  <c r="I65" i="135"/>
  <c r="G65" i="135"/>
  <c r="M64" i="135"/>
  <c r="K64" i="135"/>
  <c r="I64" i="135"/>
  <c r="G64" i="135"/>
  <c r="M63" i="135"/>
  <c r="K63" i="135"/>
  <c r="I63" i="135"/>
  <c r="G63" i="135"/>
  <c r="M62" i="135"/>
  <c r="K62" i="135"/>
  <c r="I62" i="135"/>
  <c r="G62" i="135"/>
  <c r="M61" i="135"/>
  <c r="K61" i="135"/>
  <c r="J61" i="135"/>
  <c r="I61" i="135"/>
  <c r="G61" i="135"/>
  <c r="M60" i="135"/>
  <c r="K60" i="135"/>
  <c r="J60" i="135"/>
  <c r="I60" i="135"/>
  <c r="G60" i="135"/>
  <c r="M59" i="135"/>
  <c r="K59" i="135"/>
  <c r="J59" i="135"/>
  <c r="I59" i="135"/>
  <c r="G59" i="135"/>
  <c r="M58" i="135"/>
  <c r="K58" i="135"/>
  <c r="J58" i="135"/>
  <c r="I58" i="135"/>
  <c r="G58" i="135"/>
  <c r="M57" i="135"/>
  <c r="K57" i="135"/>
  <c r="J57" i="135"/>
  <c r="I57" i="135"/>
  <c r="G57" i="135"/>
  <c r="M56" i="135"/>
  <c r="K56" i="135"/>
  <c r="J56" i="135"/>
  <c r="I56" i="135"/>
  <c r="G56" i="135"/>
  <c r="M55" i="135"/>
  <c r="K55" i="135"/>
  <c r="J55" i="135"/>
  <c r="I55" i="135"/>
  <c r="G55" i="135"/>
  <c r="M54" i="135"/>
  <c r="K54" i="135"/>
  <c r="J54" i="135"/>
  <c r="I54" i="135"/>
  <c r="G54" i="135"/>
  <c r="M53" i="135"/>
  <c r="K53" i="135"/>
  <c r="J53" i="135"/>
  <c r="I53" i="135"/>
  <c r="G53" i="135"/>
  <c r="M52" i="135"/>
  <c r="K52" i="135"/>
  <c r="J52" i="135"/>
  <c r="I52" i="135"/>
  <c r="G52" i="135"/>
  <c r="M51" i="135"/>
  <c r="K51" i="135"/>
  <c r="J51" i="135"/>
  <c r="I51" i="135"/>
  <c r="G51" i="135"/>
  <c r="M50" i="135"/>
  <c r="K50" i="135"/>
  <c r="J50" i="135"/>
  <c r="I50" i="135"/>
  <c r="G50" i="135"/>
  <c r="M49" i="135"/>
  <c r="K49" i="135"/>
  <c r="J49" i="135"/>
  <c r="I49" i="135"/>
  <c r="G49" i="135"/>
  <c r="M48" i="135"/>
  <c r="K48" i="135"/>
  <c r="J48" i="135"/>
  <c r="I48" i="135"/>
  <c r="G48" i="135"/>
  <c r="M47" i="135"/>
  <c r="K47" i="135"/>
  <c r="J47" i="135"/>
  <c r="I47" i="135"/>
  <c r="G47" i="135"/>
  <c r="M46" i="135"/>
  <c r="K46" i="135"/>
  <c r="I46" i="135"/>
  <c r="G46" i="135"/>
  <c r="M45" i="135"/>
  <c r="K45" i="135"/>
  <c r="J45" i="135"/>
  <c r="I45" i="135"/>
  <c r="G45" i="135"/>
  <c r="M44" i="135"/>
  <c r="K44" i="135"/>
  <c r="J44" i="135"/>
  <c r="I44" i="135"/>
  <c r="G44" i="135"/>
  <c r="M43" i="135"/>
  <c r="K43" i="135"/>
  <c r="J43" i="135"/>
  <c r="I43" i="135"/>
  <c r="G43" i="135"/>
  <c r="M42" i="135"/>
  <c r="K42" i="135"/>
  <c r="J42" i="135"/>
  <c r="I42" i="135"/>
  <c r="G42" i="135"/>
  <c r="M41" i="135"/>
  <c r="K41" i="135"/>
  <c r="J41" i="135"/>
  <c r="I41" i="135"/>
  <c r="G41" i="135"/>
  <c r="M40" i="135"/>
  <c r="K40" i="135"/>
  <c r="J40" i="135"/>
  <c r="I40" i="135"/>
  <c r="G40" i="135"/>
  <c r="M39" i="135"/>
  <c r="K39" i="135"/>
  <c r="J39" i="135"/>
  <c r="I39" i="135"/>
  <c r="G39" i="135"/>
  <c r="M38" i="135"/>
  <c r="K38" i="135"/>
  <c r="J38" i="135"/>
  <c r="I38" i="135"/>
  <c r="G38" i="135"/>
  <c r="M37" i="135"/>
  <c r="K37" i="135"/>
  <c r="J37" i="135"/>
  <c r="I37" i="135"/>
  <c r="G37" i="135"/>
  <c r="M36" i="135"/>
  <c r="K36" i="135"/>
  <c r="J36" i="135"/>
  <c r="I36" i="135"/>
  <c r="G36" i="135"/>
  <c r="M35" i="135"/>
  <c r="K35" i="135"/>
  <c r="J35" i="135"/>
  <c r="I35" i="135"/>
  <c r="G35" i="135"/>
  <c r="M34" i="135"/>
  <c r="K34" i="135"/>
  <c r="J34" i="135"/>
  <c r="I34" i="135"/>
  <c r="G34" i="135"/>
  <c r="M33" i="135"/>
  <c r="K33" i="135"/>
  <c r="J33" i="135"/>
  <c r="I33" i="135"/>
  <c r="G33" i="135"/>
  <c r="M32" i="135"/>
  <c r="K32" i="135"/>
  <c r="J32" i="135"/>
  <c r="I32" i="135"/>
  <c r="G32" i="135"/>
  <c r="M31" i="135"/>
  <c r="K31" i="135"/>
  <c r="J31" i="135"/>
  <c r="I31" i="135"/>
  <c r="G31" i="135"/>
  <c r="M30" i="135"/>
  <c r="K30" i="135"/>
  <c r="J30" i="135"/>
  <c r="I30" i="135"/>
  <c r="G30" i="135"/>
  <c r="M29" i="135"/>
  <c r="K29" i="135"/>
  <c r="J29" i="135"/>
  <c r="I29" i="135"/>
  <c r="G29" i="135"/>
  <c r="M28" i="135"/>
  <c r="K28" i="135"/>
  <c r="J28" i="135"/>
  <c r="I28" i="135"/>
  <c r="G28" i="135"/>
  <c r="M27" i="135"/>
  <c r="K27" i="135"/>
  <c r="J27" i="135"/>
  <c r="I27" i="135"/>
  <c r="G27" i="135"/>
  <c r="M26" i="135"/>
  <c r="K26" i="135"/>
  <c r="J26" i="135"/>
  <c r="I26" i="135"/>
  <c r="G26" i="135"/>
  <c r="M25" i="135"/>
  <c r="K25" i="135"/>
  <c r="J25" i="135"/>
  <c r="I25" i="135"/>
  <c r="G25" i="135"/>
  <c r="M24" i="135"/>
  <c r="K24" i="135"/>
  <c r="J24" i="135"/>
  <c r="I24" i="135"/>
  <c r="G24" i="135"/>
  <c r="M23" i="135"/>
  <c r="K23" i="135"/>
  <c r="J23" i="135"/>
  <c r="I23" i="135"/>
  <c r="G23" i="135"/>
  <c r="M22" i="135"/>
  <c r="K22" i="135"/>
  <c r="J22" i="135"/>
  <c r="I22" i="135"/>
  <c r="G22" i="135"/>
  <c r="M21" i="135"/>
  <c r="K21" i="135"/>
  <c r="J21" i="135"/>
  <c r="I21" i="135"/>
  <c r="G21" i="135"/>
  <c r="M20" i="135"/>
  <c r="K20" i="135"/>
  <c r="J20" i="135"/>
  <c r="I20" i="135"/>
  <c r="G20" i="135"/>
  <c r="M19" i="135"/>
  <c r="K19" i="135"/>
  <c r="J19" i="135"/>
  <c r="I19" i="135"/>
  <c r="G19" i="135"/>
  <c r="M18" i="135"/>
  <c r="K18" i="135"/>
  <c r="J18" i="135"/>
  <c r="I18" i="135"/>
  <c r="G18" i="135"/>
  <c r="M17" i="135"/>
  <c r="K17" i="135"/>
  <c r="J17" i="135"/>
  <c r="I17" i="135"/>
  <c r="G17" i="135"/>
  <c r="M16" i="135"/>
  <c r="K16" i="135"/>
  <c r="J16" i="135"/>
  <c r="I16" i="135"/>
  <c r="G16" i="135"/>
  <c r="M15" i="135"/>
  <c r="K15" i="135"/>
  <c r="J15" i="135"/>
  <c r="I15" i="135"/>
  <c r="G15" i="135"/>
  <c r="M14" i="135"/>
  <c r="K14" i="135"/>
  <c r="J14" i="135"/>
  <c r="I14" i="135"/>
  <c r="G14" i="135"/>
  <c r="M13" i="135"/>
  <c r="K13" i="135"/>
  <c r="J13" i="135"/>
  <c r="I13" i="135"/>
  <c r="G13" i="135"/>
  <c r="M12" i="135"/>
  <c r="K12" i="135"/>
  <c r="J12" i="135"/>
  <c r="I12" i="135"/>
  <c r="G12" i="135"/>
  <c r="M11" i="135"/>
  <c r="K11" i="135"/>
  <c r="J11" i="135"/>
  <c r="I11" i="135"/>
  <c r="G11" i="135"/>
  <c r="M10" i="135"/>
  <c r="K10" i="135"/>
  <c r="J10" i="135"/>
  <c r="I10" i="135"/>
  <c r="G10" i="135"/>
  <c r="M9" i="135"/>
  <c r="K9" i="135"/>
  <c r="J9" i="135"/>
  <c r="I9" i="135"/>
  <c r="G9" i="135"/>
  <c r="M8" i="135"/>
  <c r="K8" i="135"/>
  <c r="J8" i="135"/>
  <c r="I8" i="135"/>
  <c r="G8" i="135"/>
  <c r="M10" i="134"/>
  <c r="L10" i="134"/>
  <c r="K10" i="134"/>
  <c r="J10" i="134"/>
  <c r="I10" i="134"/>
  <c r="H10" i="134"/>
  <c r="G10" i="134"/>
  <c r="F10" i="134"/>
  <c r="M9" i="134"/>
  <c r="K9" i="134"/>
  <c r="I9" i="134"/>
  <c r="G9" i="134"/>
  <c r="M8" i="134"/>
  <c r="K8" i="134"/>
  <c r="I8" i="134"/>
  <c r="G8" i="134"/>
  <c r="M7" i="134"/>
  <c r="K7" i="134"/>
  <c r="I7" i="134"/>
  <c r="G7" i="134"/>
  <c r="M87" i="133"/>
  <c r="K87" i="133"/>
  <c r="I87" i="133"/>
  <c r="G87" i="133"/>
  <c r="F87" i="133"/>
  <c r="M86" i="133"/>
  <c r="K86" i="133"/>
  <c r="J86" i="133"/>
  <c r="I86" i="133"/>
  <c r="G86" i="133"/>
  <c r="M85" i="133"/>
  <c r="K85" i="133"/>
  <c r="J85" i="133"/>
  <c r="I85" i="133"/>
  <c r="G85" i="133"/>
  <c r="M84" i="133"/>
  <c r="K84" i="133"/>
  <c r="J84" i="133"/>
  <c r="I84" i="133"/>
  <c r="G84" i="133"/>
  <c r="M83" i="133"/>
  <c r="K83" i="133"/>
  <c r="J83" i="133"/>
  <c r="I83" i="133"/>
  <c r="G83" i="133"/>
  <c r="M82" i="133"/>
  <c r="K82" i="133"/>
  <c r="J82" i="133"/>
  <c r="I82" i="133"/>
  <c r="G82" i="133"/>
  <c r="M81" i="133"/>
  <c r="K81" i="133"/>
  <c r="J81" i="133"/>
  <c r="I81" i="133"/>
  <c r="G81" i="133"/>
  <c r="M80" i="133"/>
  <c r="K80" i="133"/>
  <c r="J80" i="133"/>
  <c r="I80" i="133"/>
  <c r="G80" i="133"/>
  <c r="M79" i="133"/>
  <c r="K79" i="133"/>
  <c r="J79" i="133"/>
  <c r="I79" i="133"/>
  <c r="G79" i="133"/>
  <c r="M78" i="133"/>
  <c r="K78" i="133"/>
  <c r="J78" i="133"/>
  <c r="I78" i="133"/>
  <c r="G78" i="133"/>
  <c r="M77" i="133"/>
  <c r="K77" i="133"/>
  <c r="J77" i="133"/>
  <c r="I77" i="133"/>
  <c r="G77" i="133"/>
  <c r="M76" i="133"/>
  <c r="K76" i="133"/>
  <c r="J76" i="133"/>
  <c r="I76" i="133"/>
  <c r="G76" i="133"/>
  <c r="M75" i="133"/>
  <c r="K75" i="133"/>
  <c r="J75" i="133"/>
  <c r="I75" i="133"/>
  <c r="G75" i="133"/>
  <c r="M74" i="133"/>
  <c r="K74" i="133"/>
  <c r="J74" i="133"/>
  <c r="I74" i="133"/>
  <c r="G74" i="133"/>
  <c r="M73" i="133"/>
  <c r="K73" i="133"/>
  <c r="J73" i="133"/>
  <c r="I73" i="133"/>
  <c r="G73" i="133"/>
  <c r="M72" i="133"/>
  <c r="K72" i="133"/>
  <c r="J72" i="133"/>
  <c r="I72" i="133"/>
  <c r="G72" i="133"/>
  <c r="M71" i="133"/>
  <c r="K71" i="133"/>
  <c r="J71" i="133"/>
  <c r="I71" i="133"/>
  <c r="G71" i="133"/>
  <c r="M70" i="133"/>
  <c r="K70" i="133"/>
  <c r="J70" i="133"/>
  <c r="I70" i="133"/>
  <c r="G70" i="133"/>
  <c r="M69" i="133"/>
  <c r="K69" i="133"/>
  <c r="J69" i="133"/>
  <c r="I69" i="133"/>
  <c r="G69" i="133"/>
  <c r="M68" i="133"/>
  <c r="K68" i="133"/>
  <c r="J68" i="133"/>
  <c r="I68" i="133"/>
  <c r="G68" i="133"/>
  <c r="M67" i="133"/>
  <c r="K67" i="133"/>
  <c r="J67" i="133"/>
  <c r="I67" i="133"/>
  <c r="G67" i="133"/>
  <c r="M66" i="133"/>
  <c r="K66" i="133"/>
  <c r="I66" i="133"/>
  <c r="G66" i="133"/>
  <c r="M65" i="133"/>
  <c r="K65" i="133"/>
  <c r="I65" i="133"/>
  <c r="G65" i="133"/>
  <c r="M64" i="133"/>
  <c r="K64" i="133"/>
  <c r="I64" i="133"/>
  <c r="G64" i="133"/>
  <c r="M63" i="133"/>
  <c r="K63" i="133"/>
  <c r="I63" i="133"/>
  <c r="G63" i="133"/>
  <c r="M62" i="133"/>
  <c r="K62" i="133"/>
  <c r="I62" i="133"/>
  <c r="G62" i="133"/>
  <c r="M61" i="133"/>
  <c r="K61" i="133"/>
  <c r="J61" i="133"/>
  <c r="I61" i="133"/>
  <c r="G61" i="133"/>
  <c r="M60" i="133"/>
  <c r="K60" i="133"/>
  <c r="J60" i="133"/>
  <c r="I60" i="133"/>
  <c r="G60" i="133"/>
  <c r="M59" i="133"/>
  <c r="K59" i="133"/>
  <c r="J59" i="133"/>
  <c r="I59" i="133"/>
  <c r="G59" i="133"/>
  <c r="M58" i="133"/>
  <c r="K58" i="133"/>
  <c r="J58" i="133"/>
  <c r="I58" i="133"/>
  <c r="G58" i="133"/>
  <c r="M57" i="133"/>
  <c r="K57" i="133"/>
  <c r="J57" i="133"/>
  <c r="I57" i="133"/>
  <c r="G57" i="133"/>
  <c r="M56" i="133"/>
  <c r="K56" i="133"/>
  <c r="J56" i="133"/>
  <c r="I56" i="133"/>
  <c r="G56" i="133"/>
  <c r="M55" i="133"/>
  <c r="K55" i="133"/>
  <c r="J55" i="133"/>
  <c r="I55" i="133"/>
  <c r="G55" i="133"/>
  <c r="M54" i="133"/>
  <c r="K54" i="133"/>
  <c r="J54" i="133"/>
  <c r="I54" i="133"/>
  <c r="G54" i="133"/>
  <c r="M53" i="133"/>
  <c r="K53" i="133"/>
  <c r="J53" i="133"/>
  <c r="I53" i="133"/>
  <c r="G53" i="133"/>
  <c r="M52" i="133"/>
  <c r="K52" i="133"/>
  <c r="J52" i="133"/>
  <c r="I52" i="133"/>
  <c r="G52" i="133"/>
  <c r="M51" i="133"/>
  <c r="K51" i="133"/>
  <c r="J51" i="133"/>
  <c r="I51" i="133"/>
  <c r="G51" i="133"/>
  <c r="M50" i="133"/>
  <c r="K50" i="133"/>
  <c r="J50" i="133"/>
  <c r="I50" i="133"/>
  <c r="G50" i="133"/>
  <c r="M49" i="133"/>
  <c r="K49" i="133"/>
  <c r="J49" i="133"/>
  <c r="I49" i="133"/>
  <c r="G49" i="133"/>
  <c r="M48" i="133"/>
  <c r="K48" i="133"/>
  <c r="J48" i="133"/>
  <c r="I48" i="133"/>
  <c r="G48" i="133"/>
  <c r="M47" i="133"/>
  <c r="K47" i="133"/>
  <c r="J47" i="133"/>
  <c r="I47" i="133"/>
  <c r="G47" i="133"/>
  <c r="M46" i="133"/>
  <c r="K46" i="133"/>
  <c r="I46" i="133"/>
  <c r="G46" i="133"/>
  <c r="M45" i="133"/>
  <c r="K45" i="133"/>
  <c r="J45" i="133"/>
  <c r="I45" i="133"/>
  <c r="G45" i="133"/>
  <c r="M44" i="133"/>
  <c r="K44" i="133"/>
  <c r="J44" i="133"/>
  <c r="I44" i="133"/>
  <c r="G44" i="133"/>
  <c r="M43" i="133"/>
  <c r="K43" i="133"/>
  <c r="J43" i="133"/>
  <c r="I43" i="133"/>
  <c r="G43" i="133"/>
  <c r="M42" i="133"/>
  <c r="K42" i="133"/>
  <c r="J42" i="133"/>
  <c r="I42" i="133"/>
  <c r="G42" i="133"/>
  <c r="M41" i="133"/>
  <c r="K41" i="133"/>
  <c r="J41" i="133"/>
  <c r="I41" i="133"/>
  <c r="G41" i="133"/>
  <c r="M40" i="133"/>
  <c r="K40" i="133"/>
  <c r="J40" i="133"/>
  <c r="I40" i="133"/>
  <c r="G40" i="133"/>
  <c r="M39" i="133"/>
  <c r="K39" i="133"/>
  <c r="J39" i="133"/>
  <c r="I39" i="133"/>
  <c r="G39" i="133"/>
  <c r="M38" i="133"/>
  <c r="K38" i="133"/>
  <c r="J38" i="133"/>
  <c r="I38" i="133"/>
  <c r="G38" i="133"/>
  <c r="M37" i="133"/>
  <c r="K37" i="133"/>
  <c r="J37" i="133"/>
  <c r="I37" i="133"/>
  <c r="G37" i="133"/>
  <c r="M36" i="133"/>
  <c r="K36" i="133"/>
  <c r="J36" i="133"/>
  <c r="I36" i="133"/>
  <c r="G36" i="133"/>
  <c r="M35" i="133"/>
  <c r="K35" i="133"/>
  <c r="J35" i="133"/>
  <c r="I35" i="133"/>
  <c r="G35" i="133"/>
  <c r="M34" i="133"/>
  <c r="K34" i="133"/>
  <c r="J34" i="133"/>
  <c r="I34" i="133"/>
  <c r="G34" i="133"/>
  <c r="M33" i="133"/>
  <c r="K33" i="133"/>
  <c r="J33" i="133"/>
  <c r="I33" i="133"/>
  <c r="G33" i="133"/>
  <c r="M32" i="133"/>
  <c r="K32" i="133"/>
  <c r="J32" i="133"/>
  <c r="I32" i="133"/>
  <c r="G32" i="133"/>
  <c r="M31" i="133"/>
  <c r="K31" i="133"/>
  <c r="J31" i="133"/>
  <c r="I31" i="133"/>
  <c r="G31" i="133"/>
  <c r="M30" i="133"/>
  <c r="K30" i="133"/>
  <c r="J30" i="133"/>
  <c r="I30" i="133"/>
  <c r="G30" i="133"/>
  <c r="M29" i="133"/>
  <c r="K29" i="133"/>
  <c r="J29" i="133"/>
  <c r="I29" i="133"/>
  <c r="G29" i="133"/>
  <c r="M28" i="133"/>
  <c r="K28" i="133"/>
  <c r="J28" i="133"/>
  <c r="I28" i="133"/>
  <c r="G28" i="133"/>
  <c r="M27" i="133"/>
  <c r="K27" i="133"/>
  <c r="J27" i="133"/>
  <c r="I27" i="133"/>
  <c r="G27" i="133"/>
  <c r="M26" i="133"/>
  <c r="K26" i="133"/>
  <c r="J26" i="133"/>
  <c r="I26" i="133"/>
  <c r="G26" i="133"/>
  <c r="M25" i="133"/>
  <c r="K25" i="133"/>
  <c r="J25" i="133"/>
  <c r="I25" i="133"/>
  <c r="G25" i="133"/>
  <c r="M24" i="133"/>
  <c r="K24" i="133"/>
  <c r="J24" i="133"/>
  <c r="I24" i="133"/>
  <c r="G24" i="133"/>
  <c r="M23" i="133"/>
  <c r="K23" i="133"/>
  <c r="J23" i="133"/>
  <c r="I23" i="133"/>
  <c r="G23" i="133"/>
  <c r="M22" i="133"/>
  <c r="K22" i="133"/>
  <c r="J22" i="133"/>
  <c r="I22" i="133"/>
  <c r="G22" i="133"/>
  <c r="M21" i="133"/>
  <c r="K21" i="133"/>
  <c r="J21" i="133"/>
  <c r="I21" i="133"/>
  <c r="G21" i="133"/>
  <c r="M20" i="133"/>
  <c r="K20" i="133"/>
  <c r="J20" i="133"/>
  <c r="I20" i="133"/>
  <c r="G20" i="133"/>
  <c r="M19" i="133"/>
  <c r="K19" i="133"/>
  <c r="J19" i="133"/>
  <c r="I19" i="133"/>
  <c r="G19" i="133"/>
  <c r="M18" i="133"/>
  <c r="K18" i="133"/>
  <c r="J18" i="133"/>
  <c r="I18" i="133"/>
  <c r="G18" i="133"/>
  <c r="M17" i="133"/>
  <c r="K17" i="133"/>
  <c r="J17" i="133"/>
  <c r="I17" i="133"/>
  <c r="G17" i="133"/>
  <c r="M16" i="133"/>
  <c r="K16" i="133"/>
  <c r="J16" i="133"/>
  <c r="I16" i="133"/>
  <c r="G16" i="133"/>
  <c r="M15" i="133"/>
  <c r="K15" i="133"/>
  <c r="J15" i="133"/>
  <c r="I15" i="133"/>
  <c r="G15" i="133"/>
  <c r="M14" i="133"/>
  <c r="K14" i="133"/>
  <c r="J14" i="133"/>
  <c r="I14" i="133"/>
  <c r="G14" i="133"/>
  <c r="M13" i="133"/>
  <c r="K13" i="133"/>
  <c r="J13" i="133"/>
  <c r="I13" i="133"/>
  <c r="G13" i="133"/>
  <c r="M12" i="133"/>
  <c r="K12" i="133"/>
  <c r="J12" i="133"/>
  <c r="I12" i="133"/>
  <c r="G12" i="133"/>
  <c r="M11" i="133"/>
  <c r="K11" i="133"/>
  <c r="J11" i="133"/>
  <c r="I11" i="133"/>
  <c r="G11" i="133"/>
  <c r="M10" i="133"/>
  <c r="K10" i="133"/>
  <c r="J10" i="133"/>
  <c r="I10" i="133"/>
  <c r="G10" i="133"/>
  <c r="M9" i="133"/>
  <c r="K9" i="133"/>
  <c r="J9" i="133"/>
  <c r="I9" i="133"/>
  <c r="G9" i="133"/>
  <c r="M8" i="133"/>
  <c r="K8" i="133"/>
  <c r="J8" i="133"/>
  <c r="I8" i="133"/>
  <c r="G8" i="133"/>
  <c r="M10" i="132"/>
  <c r="L10" i="132"/>
  <c r="K10" i="132"/>
  <c r="J10" i="132"/>
  <c r="I10" i="132"/>
  <c r="H10" i="132"/>
  <c r="G10" i="132"/>
  <c r="F10" i="132"/>
  <c r="M9" i="132"/>
  <c r="K9" i="132"/>
  <c r="I9" i="132"/>
  <c r="G9" i="132"/>
  <c r="M8" i="132"/>
  <c r="K8" i="132"/>
  <c r="I8" i="132"/>
  <c r="G8" i="132"/>
  <c r="M7" i="132"/>
  <c r="K7" i="132"/>
  <c r="I7" i="132"/>
  <c r="G7" i="132"/>
  <c r="M87" i="131"/>
  <c r="K87" i="131"/>
  <c r="I87" i="131"/>
  <c r="G87" i="131"/>
  <c r="F87" i="131"/>
  <c r="M86" i="131"/>
  <c r="K86" i="131"/>
  <c r="J86" i="131"/>
  <c r="I86" i="131"/>
  <c r="G86" i="131"/>
  <c r="M85" i="131"/>
  <c r="K85" i="131"/>
  <c r="J85" i="131"/>
  <c r="I85" i="131"/>
  <c r="G85" i="131"/>
  <c r="M84" i="131"/>
  <c r="K84" i="131"/>
  <c r="J84" i="131"/>
  <c r="I84" i="131"/>
  <c r="G84" i="131"/>
  <c r="M83" i="131"/>
  <c r="K83" i="131"/>
  <c r="J83" i="131"/>
  <c r="I83" i="131"/>
  <c r="G83" i="131"/>
  <c r="M82" i="131"/>
  <c r="K82" i="131"/>
  <c r="J82" i="131"/>
  <c r="I82" i="131"/>
  <c r="G82" i="131"/>
  <c r="M81" i="131"/>
  <c r="K81" i="131"/>
  <c r="J81" i="131"/>
  <c r="I81" i="131"/>
  <c r="G81" i="131"/>
  <c r="M80" i="131"/>
  <c r="K80" i="131"/>
  <c r="J80" i="131"/>
  <c r="I80" i="131"/>
  <c r="G80" i="131"/>
  <c r="M79" i="131"/>
  <c r="K79" i="131"/>
  <c r="J79" i="131"/>
  <c r="I79" i="131"/>
  <c r="G79" i="131"/>
  <c r="M78" i="131"/>
  <c r="K78" i="131"/>
  <c r="J78" i="131"/>
  <c r="I78" i="131"/>
  <c r="G78" i="131"/>
  <c r="M77" i="131"/>
  <c r="K77" i="131"/>
  <c r="J77" i="131"/>
  <c r="I77" i="131"/>
  <c r="G77" i="131"/>
  <c r="M76" i="131"/>
  <c r="K76" i="131"/>
  <c r="J76" i="131"/>
  <c r="I76" i="131"/>
  <c r="G76" i="131"/>
  <c r="M75" i="131"/>
  <c r="K75" i="131"/>
  <c r="J75" i="131"/>
  <c r="I75" i="131"/>
  <c r="G75" i="131"/>
  <c r="M74" i="131"/>
  <c r="K74" i="131"/>
  <c r="J74" i="131"/>
  <c r="I74" i="131"/>
  <c r="G74" i="131"/>
  <c r="M73" i="131"/>
  <c r="K73" i="131"/>
  <c r="J73" i="131"/>
  <c r="I73" i="131"/>
  <c r="G73" i="131"/>
  <c r="M72" i="131"/>
  <c r="K72" i="131"/>
  <c r="J72" i="131"/>
  <c r="I72" i="131"/>
  <c r="G72" i="131"/>
  <c r="M71" i="131"/>
  <c r="K71" i="131"/>
  <c r="J71" i="131"/>
  <c r="I71" i="131"/>
  <c r="G71" i="131"/>
  <c r="M70" i="131"/>
  <c r="K70" i="131"/>
  <c r="J70" i="131"/>
  <c r="I70" i="131"/>
  <c r="G70" i="131"/>
  <c r="M69" i="131"/>
  <c r="K69" i="131"/>
  <c r="J69" i="131"/>
  <c r="I69" i="131"/>
  <c r="G69" i="131"/>
  <c r="M68" i="131"/>
  <c r="K68" i="131"/>
  <c r="J68" i="131"/>
  <c r="I68" i="131"/>
  <c r="G68" i="131"/>
  <c r="M67" i="131"/>
  <c r="K67" i="131"/>
  <c r="J67" i="131"/>
  <c r="I67" i="131"/>
  <c r="G67" i="131"/>
  <c r="M66" i="131"/>
  <c r="K66" i="131"/>
  <c r="I66" i="131"/>
  <c r="G66" i="131"/>
  <c r="M65" i="131"/>
  <c r="K65" i="131"/>
  <c r="I65" i="131"/>
  <c r="G65" i="131"/>
  <c r="M64" i="131"/>
  <c r="K64" i="131"/>
  <c r="I64" i="131"/>
  <c r="G64" i="131"/>
  <c r="M63" i="131"/>
  <c r="K63" i="131"/>
  <c r="I63" i="131"/>
  <c r="G63" i="131"/>
  <c r="M62" i="131"/>
  <c r="K62" i="131"/>
  <c r="I62" i="131"/>
  <c r="G62" i="131"/>
  <c r="M61" i="131"/>
  <c r="K61" i="131"/>
  <c r="J61" i="131"/>
  <c r="I61" i="131"/>
  <c r="G61" i="131"/>
  <c r="M60" i="131"/>
  <c r="K60" i="131"/>
  <c r="J60" i="131"/>
  <c r="I60" i="131"/>
  <c r="G60" i="131"/>
  <c r="M59" i="131"/>
  <c r="K59" i="131"/>
  <c r="J59" i="131"/>
  <c r="I59" i="131"/>
  <c r="G59" i="131"/>
  <c r="M58" i="131"/>
  <c r="K58" i="131"/>
  <c r="J58" i="131"/>
  <c r="I58" i="131"/>
  <c r="G58" i="131"/>
  <c r="M57" i="131"/>
  <c r="K57" i="131"/>
  <c r="J57" i="131"/>
  <c r="I57" i="131"/>
  <c r="G57" i="131"/>
  <c r="M56" i="131"/>
  <c r="K56" i="131"/>
  <c r="J56" i="131"/>
  <c r="I56" i="131"/>
  <c r="G56" i="131"/>
  <c r="M55" i="131"/>
  <c r="K55" i="131"/>
  <c r="J55" i="131"/>
  <c r="I55" i="131"/>
  <c r="G55" i="131"/>
  <c r="M54" i="131"/>
  <c r="K54" i="131"/>
  <c r="J54" i="131"/>
  <c r="I54" i="131"/>
  <c r="G54" i="131"/>
  <c r="M53" i="131"/>
  <c r="K53" i="131"/>
  <c r="J53" i="131"/>
  <c r="I53" i="131"/>
  <c r="G53" i="131"/>
  <c r="M52" i="131"/>
  <c r="K52" i="131"/>
  <c r="J52" i="131"/>
  <c r="I52" i="131"/>
  <c r="G52" i="131"/>
  <c r="M51" i="131"/>
  <c r="K51" i="131"/>
  <c r="J51" i="131"/>
  <c r="I51" i="131"/>
  <c r="G51" i="131"/>
  <c r="M50" i="131"/>
  <c r="K50" i="131"/>
  <c r="J50" i="131"/>
  <c r="I50" i="131"/>
  <c r="G50" i="131"/>
  <c r="M49" i="131"/>
  <c r="K49" i="131"/>
  <c r="J49" i="131"/>
  <c r="I49" i="131"/>
  <c r="G49" i="131"/>
  <c r="M48" i="131"/>
  <c r="K48" i="131"/>
  <c r="J48" i="131"/>
  <c r="I48" i="131"/>
  <c r="G48" i="131"/>
  <c r="M47" i="131"/>
  <c r="K47" i="131"/>
  <c r="J47" i="131"/>
  <c r="I47" i="131"/>
  <c r="G47" i="131"/>
  <c r="M46" i="131"/>
  <c r="K46" i="131"/>
  <c r="I46" i="131"/>
  <c r="G46" i="131"/>
  <c r="M45" i="131"/>
  <c r="K45" i="131"/>
  <c r="J45" i="131"/>
  <c r="I45" i="131"/>
  <c r="G45" i="131"/>
  <c r="M44" i="131"/>
  <c r="K44" i="131"/>
  <c r="J44" i="131"/>
  <c r="I44" i="131"/>
  <c r="G44" i="131"/>
  <c r="M43" i="131"/>
  <c r="K43" i="131"/>
  <c r="J43" i="131"/>
  <c r="I43" i="131"/>
  <c r="G43" i="131"/>
  <c r="M42" i="131"/>
  <c r="K42" i="131"/>
  <c r="J42" i="131"/>
  <c r="I42" i="131"/>
  <c r="G42" i="131"/>
  <c r="M41" i="131"/>
  <c r="K41" i="131"/>
  <c r="J41" i="131"/>
  <c r="I41" i="131"/>
  <c r="G41" i="131"/>
  <c r="M40" i="131"/>
  <c r="K40" i="131"/>
  <c r="J40" i="131"/>
  <c r="I40" i="131"/>
  <c r="G40" i="131"/>
  <c r="M39" i="131"/>
  <c r="K39" i="131"/>
  <c r="J39" i="131"/>
  <c r="I39" i="131"/>
  <c r="G39" i="131"/>
  <c r="M38" i="131"/>
  <c r="K38" i="131"/>
  <c r="J38" i="131"/>
  <c r="I38" i="131"/>
  <c r="G38" i="131"/>
  <c r="M37" i="131"/>
  <c r="K37" i="131"/>
  <c r="J37" i="131"/>
  <c r="I37" i="131"/>
  <c r="G37" i="131"/>
  <c r="M36" i="131"/>
  <c r="K36" i="131"/>
  <c r="J36" i="131"/>
  <c r="I36" i="131"/>
  <c r="G36" i="131"/>
  <c r="M35" i="131"/>
  <c r="K35" i="131"/>
  <c r="J35" i="131"/>
  <c r="I35" i="131"/>
  <c r="G35" i="131"/>
  <c r="M34" i="131"/>
  <c r="K34" i="131"/>
  <c r="J34" i="131"/>
  <c r="I34" i="131"/>
  <c r="G34" i="131"/>
  <c r="M33" i="131"/>
  <c r="K33" i="131"/>
  <c r="J33" i="131"/>
  <c r="I33" i="131"/>
  <c r="G33" i="131"/>
  <c r="M32" i="131"/>
  <c r="K32" i="131"/>
  <c r="J32" i="131"/>
  <c r="I32" i="131"/>
  <c r="G32" i="131"/>
  <c r="M31" i="131"/>
  <c r="K31" i="131"/>
  <c r="J31" i="131"/>
  <c r="I31" i="131"/>
  <c r="G31" i="131"/>
  <c r="M30" i="131"/>
  <c r="K30" i="131"/>
  <c r="J30" i="131"/>
  <c r="I30" i="131"/>
  <c r="G30" i="131"/>
  <c r="M29" i="131"/>
  <c r="K29" i="131"/>
  <c r="J29" i="131"/>
  <c r="I29" i="131"/>
  <c r="G29" i="131"/>
  <c r="M28" i="131"/>
  <c r="K28" i="131"/>
  <c r="J28" i="131"/>
  <c r="I28" i="131"/>
  <c r="G28" i="131"/>
  <c r="M27" i="131"/>
  <c r="K27" i="131"/>
  <c r="J27" i="131"/>
  <c r="I27" i="131"/>
  <c r="G27" i="131"/>
  <c r="M26" i="131"/>
  <c r="K26" i="131"/>
  <c r="J26" i="131"/>
  <c r="I26" i="131"/>
  <c r="G26" i="131"/>
  <c r="M25" i="131"/>
  <c r="K25" i="131"/>
  <c r="J25" i="131"/>
  <c r="I25" i="131"/>
  <c r="G25" i="131"/>
  <c r="M24" i="131"/>
  <c r="K24" i="131"/>
  <c r="J24" i="131"/>
  <c r="I24" i="131"/>
  <c r="G24" i="131"/>
  <c r="M23" i="131"/>
  <c r="K23" i="131"/>
  <c r="J23" i="131"/>
  <c r="I23" i="131"/>
  <c r="G23" i="131"/>
  <c r="M22" i="131"/>
  <c r="K22" i="131"/>
  <c r="J22" i="131"/>
  <c r="I22" i="131"/>
  <c r="G22" i="131"/>
  <c r="M21" i="131"/>
  <c r="K21" i="131"/>
  <c r="J21" i="131"/>
  <c r="I21" i="131"/>
  <c r="G21" i="131"/>
  <c r="M20" i="131"/>
  <c r="K20" i="131"/>
  <c r="J20" i="131"/>
  <c r="I20" i="131"/>
  <c r="G20" i="131"/>
  <c r="M19" i="131"/>
  <c r="K19" i="131"/>
  <c r="J19" i="131"/>
  <c r="I19" i="131"/>
  <c r="G19" i="131"/>
  <c r="M18" i="131"/>
  <c r="K18" i="131"/>
  <c r="J18" i="131"/>
  <c r="I18" i="131"/>
  <c r="G18" i="131"/>
  <c r="M17" i="131"/>
  <c r="K17" i="131"/>
  <c r="J17" i="131"/>
  <c r="I17" i="131"/>
  <c r="G17" i="131"/>
  <c r="M16" i="131"/>
  <c r="K16" i="131"/>
  <c r="J16" i="131"/>
  <c r="I16" i="131"/>
  <c r="G16" i="131"/>
  <c r="M15" i="131"/>
  <c r="K15" i="131"/>
  <c r="J15" i="131"/>
  <c r="I15" i="131"/>
  <c r="G15" i="131"/>
  <c r="M14" i="131"/>
  <c r="K14" i="131"/>
  <c r="J14" i="131"/>
  <c r="I14" i="131"/>
  <c r="G14" i="131"/>
  <c r="M13" i="131"/>
  <c r="K13" i="131"/>
  <c r="J13" i="131"/>
  <c r="I13" i="131"/>
  <c r="G13" i="131"/>
  <c r="M12" i="131"/>
  <c r="K12" i="131"/>
  <c r="J12" i="131"/>
  <c r="I12" i="131"/>
  <c r="G12" i="131"/>
  <c r="M11" i="131"/>
  <c r="K11" i="131"/>
  <c r="J11" i="131"/>
  <c r="I11" i="131"/>
  <c r="G11" i="131"/>
  <c r="M10" i="131"/>
  <c r="K10" i="131"/>
  <c r="J10" i="131"/>
  <c r="I10" i="131"/>
  <c r="G10" i="131"/>
  <c r="M9" i="131"/>
  <c r="K9" i="131"/>
  <c r="J9" i="131"/>
  <c r="I9" i="131"/>
  <c r="G9" i="131"/>
  <c r="M8" i="131"/>
  <c r="K8" i="131"/>
  <c r="J8" i="131"/>
  <c r="I8" i="131"/>
  <c r="G8" i="131"/>
  <c r="M10" i="130"/>
  <c r="L10" i="130"/>
  <c r="K10" i="130"/>
  <c r="J10" i="130"/>
  <c r="I10" i="130"/>
  <c r="H10" i="130"/>
  <c r="G10" i="130"/>
  <c r="F10" i="130"/>
  <c r="M9" i="130"/>
  <c r="K9" i="130"/>
  <c r="I9" i="130"/>
  <c r="G9" i="130"/>
  <c r="M8" i="130"/>
  <c r="K8" i="130"/>
  <c r="I8" i="130"/>
  <c r="G8" i="130"/>
  <c r="M7" i="130"/>
  <c r="K7" i="130"/>
  <c r="I7" i="130"/>
  <c r="G7" i="130"/>
  <c r="M87" i="129"/>
  <c r="K87" i="129"/>
  <c r="I87" i="129"/>
  <c r="G87" i="129"/>
  <c r="F87" i="129"/>
  <c r="M86" i="129"/>
  <c r="K86" i="129"/>
  <c r="J86" i="129"/>
  <c r="I86" i="129"/>
  <c r="G86" i="129"/>
  <c r="M85" i="129"/>
  <c r="K85" i="129"/>
  <c r="J85" i="129"/>
  <c r="I85" i="129"/>
  <c r="G85" i="129"/>
  <c r="M84" i="129"/>
  <c r="K84" i="129"/>
  <c r="J84" i="129"/>
  <c r="I84" i="129"/>
  <c r="G84" i="129"/>
  <c r="M83" i="129"/>
  <c r="K83" i="129"/>
  <c r="J83" i="129"/>
  <c r="I83" i="129"/>
  <c r="G83" i="129"/>
  <c r="M82" i="129"/>
  <c r="K82" i="129"/>
  <c r="J82" i="129"/>
  <c r="I82" i="129"/>
  <c r="G82" i="129"/>
  <c r="M81" i="129"/>
  <c r="K81" i="129"/>
  <c r="J81" i="129"/>
  <c r="I81" i="129"/>
  <c r="G81" i="129"/>
  <c r="M80" i="129"/>
  <c r="K80" i="129"/>
  <c r="J80" i="129"/>
  <c r="I80" i="129"/>
  <c r="G80" i="129"/>
  <c r="M79" i="129"/>
  <c r="K79" i="129"/>
  <c r="J79" i="129"/>
  <c r="I79" i="129"/>
  <c r="G79" i="129"/>
  <c r="M78" i="129"/>
  <c r="K78" i="129"/>
  <c r="J78" i="129"/>
  <c r="I78" i="129"/>
  <c r="G78" i="129"/>
  <c r="M77" i="129"/>
  <c r="K77" i="129"/>
  <c r="J77" i="129"/>
  <c r="I77" i="129"/>
  <c r="G77" i="129"/>
  <c r="M76" i="129"/>
  <c r="K76" i="129"/>
  <c r="J76" i="129"/>
  <c r="I76" i="129"/>
  <c r="G76" i="129"/>
  <c r="M75" i="129"/>
  <c r="K75" i="129"/>
  <c r="J75" i="129"/>
  <c r="I75" i="129"/>
  <c r="G75" i="129"/>
  <c r="M74" i="129"/>
  <c r="K74" i="129"/>
  <c r="J74" i="129"/>
  <c r="I74" i="129"/>
  <c r="G74" i="129"/>
  <c r="M73" i="129"/>
  <c r="K73" i="129"/>
  <c r="J73" i="129"/>
  <c r="I73" i="129"/>
  <c r="G73" i="129"/>
  <c r="M72" i="129"/>
  <c r="K72" i="129"/>
  <c r="J72" i="129"/>
  <c r="I72" i="129"/>
  <c r="G72" i="129"/>
  <c r="M71" i="129"/>
  <c r="K71" i="129"/>
  <c r="J71" i="129"/>
  <c r="I71" i="129"/>
  <c r="G71" i="129"/>
  <c r="M70" i="129"/>
  <c r="K70" i="129"/>
  <c r="J70" i="129"/>
  <c r="I70" i="129"/>
  <c r="G70" i="129"/>
  <c r="M69" i="129"/>
  <c r="K69" i="129"/>
  <c r="J69" i="129"/>
  <c r="I69" i="129"/>
  <c r="G69" i="129"/>
  <c r="M68" i="129"/>
  <c r="K68" i="129"/>
  <c r="J68" i="129"/>
  <c r="I68" i="129"/>
  <c r="G68" i="129"/>
  <c r="M67" i="129"/>
  <c r="K67" i="129"/>
  <c r="J67" i="129"/>
  <c r="I67" i="129"/>
  <c r="G67" i="129"/>
  <c r="M66" i="129"/>
  <c r="K66" i="129"/>
  <c r="I66" i="129"/>
  <c r="G66" i="129"/>
  <c r="M65" i="129"/>
  <c r="K65" i="129"/>
  <c r="I65" i="129"/>
  <c r="G65" i="129"/>
  <c r="M64" i="129"/>
  <c r="K64" i="129"/>
  <c r="I64" i="129"/>
  <c r="G64" i="129"/>
  <c r="M63" i="129"/>
  <c r="K63" i="129"/>
  <c r="I63" i="129"/>
  <c r="G63" i="129"/>
  <c r="M62" i="129"/>
  <c r="K62" i="129"/>
  <c r="I62" i="129"/>
  <c r="G62" i="129"/>
  <c r="M61" i="129"/>
  <c r="K61" i="129"/>
  <c r="J61" i="129"/>
  <c r="I61" i="129"/>
  <c r="G61" i="129"/>
  <c r="M60" i="129"/>
  <c r="K60" i="129"/>
  <c r="J60" i="129"/>
  <c r="I60" i="129"/>
  <c r="G60" i="129"/>
  <c r="M59" i="129"/>
  <c r="K59" i="129"/>
  <c r="J59" i="129"/>
  <c r="I59" i="129"/>
  <c r="G59" i="129"/>
  <c r="M58" i="129"/>
  <c r="K58" i="129"/>
  <c r="J58" i="129"/>
  <c r="I58" i="129"/>
  <c r="G58" i="129"/>
  <c r="M57" i="129"/>
  <c r="K57" i="129"/>
  <c r="J57" i="129"/>
  <c r="I57" i="129"/>
  <c r="G57" i="129"/>
  <c r="M56" i="129"/>
  <c r="K56" i="129"/>
  <c r="J56" i="129"/>
  <c r="I56" i="129"/>
  <c r="G56" i="129"/>
  <c r="M55" i="129"/>
  <c r="K55" i="129"/>
  <c r="J55" i="129"/>
  <c r="I55" i="129"/>
  <c r="G55" i="129"/>
  <c r="M54" i="129"/>
  <c r="K54" i="129"/>
  <c r="J54" i="129"/>
  <c r="I54" i="129"/>
  <c r="G54" i="129"/>
  <c r="M53" i="129"/>
  <c r="K53" i="129"/>
  <c r="J53" i="129"/>
  <c r="I53" i="129"/>
  <c r="G53" i="129"/>
  <c r="M52" i="129"/>
  <c r="K52" i="129"/>
  <c r="J52" i="129"/>
  <c r="I52" i="129"/>
  <c r="G52" i="129"/>
  <c r="M51" i="129"/>
  <c r="K51" i="129"/>
  <c r="J51" i="129"/>
  <c r="I51" i="129"/>
  <c r="G51" i="129"/>
  <c r="M50" i="129"/>
  <c r="K50" i="129"/>
  <c r="J50" i="129"/>
  <c r="I50" i="129"/>
  <c r="G50" i="129"/>
  <c r="M49" i="129"/>
  <c r="K49" i="129"/>
  <c r="J49" i="129"/>
  <c r="I49" i="129"/>
  <c r="G49" i="129"/>
  <c r="M48" i="129"/>
  <c r="K48" i="129"/>
  <c r="J48" i="129"/>
  <c r="I48" i="129"/>
  <c r="G48" i="129"/>
  <c r="M47" i="129"/>
  <c r="K47" i="129"/>
  <c r="J47" i="129"/>
  <c r="I47" i="129"/>
  <c r="G47" i="129"/>
  <c r="M46" i="129"/>
  <c r="K46" i="129"/>
  <c r="I46" i="129"/>
  <c r="G46" i="129"/>
  <c r="M45" i="129"/>
  <c r="K45" i="129"/>
  <c r="J45" i="129"/>
  <c r="I45" i="129"/>
  <c r="G45" i="129"/>
  <c r="M44" i="129"/>
  <c r="K44" i="129"/>
  <c r="J44" i="129"/>
  <c r="I44" i="129"/>
  <c r="G44" i="129"/>
  <c r="M43" i="129"/>
  <c r="K43" i="129"/>
  <c r="J43" i="129"/>
  <c r="I43" i="129"/>
  <c r="G43" i="129"/>
  <c r="M42" i="129"/>
  <c r="K42" i="129"/>
  <c r="J42" i="129"/>
  <c r="I42" i="129"/>
  <c r="G42" i="129"/>
  <c r="M41" i="129"/>
  <c r="K41" i="129"/>
  <c r="J41" i="129"/>
  <c r="I41" i="129"/>
  <c r="G41" i="129"/>
  <c r="M40" i="129"/>
  <c r="K40" i="129"/>
  <c r="J40" i="129"/>
  <c r="I40" i="129"/>
  <c r="G40" i="129"/>
  <c r="M39" i="129"/>
  <c r="K39" i="129"/>
  <c r="J39" i="129"/>
  <c r="I39" i="129"/>
  <c r="G39" i="129"/>
  <c r="M38" i="129"/>
  <c r="K38" i="129"/>
  <c r="J38" i="129"/>
  <c r="I38" i="129"/>
  <c r="G38" i="129"/>
  <c r="M37" i="129"/>
  <c r="K37" i="129"/>
  <c r="J37" i="129"/>
  <c r="I37" i="129"/>
  <c r="G37" i="129"/>
  <c r="M36" i="129"/>
  <c r="K36" i="129"/>
  <c r="J36" i="129"/>
  <c r="I36" i="129"/>
  <c r="G36" i="129"/>
  <c r="M35" i="129"/>
  <c r="K35" i="129"/>
  <c r="J35" i="129"/>
  <c r="I35" i="129"/>
  <c r="G35" i="129"/>
  <c r="M34" i="129"/>
  <c r="K34" i="129"/>
  <c r="J34" i="129"/>
  <c r="I34" i="129"/>
  <c r="G34" i="129"/>
  <c r="M33" i="129"/>
  <c r="K33" i="129"/>
  <c r="J33" i="129"/>
  <c r="I33" i="129"/>
  <c r="G33" i="129"/>
  <c r="M32" i="129"/>
  <c r="K32" i="129"/>
  <c r="J32" i="129"/>
  <c r="I32" i="129"/>
  <c r="G32" i="129"/>
  <c r="M31" i="129"/>
  <c r="K31" i="129"/>
  <c r="J31" i="129"/>
  <c r="I31" i="129"/>
  <c r="G31" i="129"/>
  <c r="M30" i="129"/>
  <c r="K30" i="129"/>
  <c r="J30" i="129"/>
  <c r="I30" i="129"/>
  <c r="G30" i="129"/>
  <c r="M29" i="129"/>
  <c r="K29" i="129"/>
  <c r="J29" i="129"/>
  <c r="I29" i="129"/>
  <c r="G29" i="129"/>
  <c r="M28" i="129"/>
  <c r="K28" i="129"/>
  <c r="J28" i="129"/>
  <c r="I28" i="129"/>
  <c r="G28" i="129"/>
  <c r="M27" i="129"/>
  <c r="K27" i="129"/>
  <c r="J27" i="129"/>
  <c r="I27" i="129"/>
  <c r="G27" i="129"/>
  <c r="M26" i="129"/>
  <c r="K26" i="129"/>
  <c r="J26" i="129"/>
  <c r="I26" i="129"/>
  <c r="G26" i="129"/>
  <c r="M25" i="129"/>
  <c r="K25" i="129"/>
  <c r="J25" i="129"/>
  <c r="I25" i="129"/>
  <c r="G25" i="129"/>
  <c r="M24" i="129"/>
  <c r="K24" i="129"/>
  <c r="J24" i="129"/>
  <c r="I24" i="129"/>
  <c r="G24" i="129"/>
  <c r="M23" i="129"/>
  <c r="K23" i="129"/>
  <c r="J23" i="129"/>
  <c r="I23" i="129"/>
  <c r="G23" i="129"/>
  <c r="M22" i="129"/>
  <c r="K22" i="129"/>
  <c r="J22" i="129"/>
  <c r="I22" i="129"/>
  <c r="G22" i="129"/>
  <c r="M21" i="129"/>
  <c r="K21" i="129"/>
  <c r="J21" i="129"/>
  <c r="I21" i="129"/>
  <c r="G21" i="129"/>
  <c r="M20" i="129"/>
  <c r="K20" i="129"/>
  <c r="J20" i="129"/>
  <c r="I20" i="129"/>
  <c r="G20" i="129"/>
  <c r="M19" i="129"/>
  <c r="K19" i="129"/>
  <c r="J19" i="129"/>
  <c r="I19" i="129"/>
  <c r="G19" i="129"/>
  <c r="M18" i="129"/>
  <c r="K18" i="129"/>
  <c r="J18" i="129"/>
  <c r="I18" i="129"/>
  <c r="G18" i="129"/>
  <c r="M17" i="129"/>
  <c r="K17" i="129"/>
  <c r="J17" i="129"/>
  <c r="I17" i="129"/>
  <c r="G17" i="129"/>
  <c r="M16" i="129"/>
  <c r="K16" i="129"/>
  <c r="J16" i="129"/>
  <c r="I16" i="129"/>
  <c r="G16" i="129"/>
  <c r="M15" i="129"/>
  <c r="K15" i="129"/>
  <c r="J15" i="129"/>
  <c r="I15" i="129"/>
  <c r="G15" i="129"/>
  <c r="M14" i="129"/>
  <c r="K14" i="129"/>
  <c r="J14" i="129"/>
  <c r="I14" i="129"/>
  <c r="G14" i="129"/>
  <c r="M13" i="129"/>
  <c r="K13" i="129"/>
  <c r="J13" i="129"/>
  <c r="I13" i="129"/>
  <c r="G13" i="129"/>
  <c r="M12" i="129"/>
  <c r="K12" i="129"/>
  <c r="J12" i="129"/>
  <c r="I12" i="129"/>
  <c r="G12" i="129"/>
  <c r="M11" i="129"/>
  <c r="K11" i="129"/>
  <c r="J11" i="129"/>
  <c r="I11" i="129"/>
  <c r="G11" i="129"/>
  <c r="M10" i="129"/>
  <c r="K10" i="129"/>
  <c r="J10" i="129"/>
  <c r="I10" i="129"/>
  <c r="G10" i="129"/>
  <c r="M9" i="129"/>
  <c r="K9" i="129"/>
  <c r="J9" i="129"/>
  <c r="I9" i="129"/>
  <c r="G9" i="129"/>
  <c r="M8" i="129"/>
  <c r="K8" i="129"/>
  <c r="J8" i="129"/>
  <c r="I8" i="129"/>
  <c r="G8" i="129"/>
  <c r="M10" i="128"/>
  <c r="L10" i="128"/>
  <c r="K10" i="128"/>
  <c r="J10" i="128"/>
  <c r="I10" i="128"/>
  <c r="H10" i="128"/>
  <c r="G10" i="128"/>
  <c r="F10" i="128"/>
  <c r="M9" i="128"/>
  <c r="K9" i="128"/>
  <c r="I9" i="128"/>
  <c r="G9" i="128"/>
  <c r="M8" i="128"/>
  <c r="K8" i="128"/>
  <c r="I8" i="128"/>
  <c r="G8" i="128"/>
  <c r="M7" i="128"/>
  <c r="K7" i="128"/>
  <c r="I7" i="128"/>
  <c r="G7" i="128"/>
  <c r="M87" i="127"/>
  <c r="K87" i="127"/>
  <c r="I87" i="127"/>
  <c r="G87" i="127"/>
  <c r="F87" i="127"/>
  <c r="M86" i="127"/>
  <c r="K86" i="127"/>
  <c r="J86" i="127"/>
  <c r="I86" i="127"/>
  <c r="G86" i="127"/>
  <c r="M85" i="127"/>
  <c r="K85" i="127"/>
  <c r="J85" i="127"/>
  <c r="I85" i="127"/>
  <c r="G85" i="127"/>
  <c r="M84" i="127"/>
  <c r="K84" i="127"/>
  <c r="J84" i="127"/>
  <c r="I84" i="127"/>
  <c r="G84" i="127"/>
  <c r="M83" i="127"/>
  <c r="K83" i="127"/>
  <c r="J83" i="127"/>
  <c r="I83" i="127"/>
  <c r="G83" i="127"/>
  <c r="M82" i="127"/>
  <c r="K82" i="127"/>
  <c r="J82" i="127"/>
  <c r="I82" i="127"/>
  <c r="G82" i="127"/>
  <c r="M81" i="127"/>
  <c r="K81" i="127"/>
  <c r="J81" i="127"/>
  <c r="I81" i="127"/>
  <c r="G81" i="127"/>
  <c r="M80" i="127"/>
  <c r="K80" i="127"/>
  <c r="J80" i="127"/>
  <c r="I80" i="127"/>
  <c r="G80" i="127"/>
  <c r="M79" i="127"/>
  <c r="K79" i="127"/>
  <c r="J79" i="127"/>
  <c r="I79" i="127"/>
  <c r="G79" i="127"/>
  <c r="M78" i="127"/>
  <c r="K78" i="127"/>
  <c r="J78" i="127"/>
  <c r="I78" i="127"/>
  <c r="G78" i="127"/>
  <c r="M77" i="127"/>
  <c r="K77" i="127"/>
  <c r="J77" i="127"/>
  <c r="I77" i="127"/>
  <c r="G77" i="127"/>
  <c r="M76" i="127"/>
  <c r="K76" i="127"/>
  <c r="J76" i="127"/>
  <c r="I76" i="127"/>
  <c r="G76" i="127"/>
  <c r="M75" i="127"/>
  <c r="K75" i="127"/>
  <c r="J75" i="127"/>
  <c r="I75" i="127"/>
  <c r="G75" i="127"/>
  <c r="M74" i="127"/>
  <c r="K74" i="127"/>
  <c r="J74" i="127"/>
  <c r="I74" i="127"/>
  <c r="G74" i="127"/>
  <c r="M73" i="127"/>
  <c r="K73" i="127"/>
  <c r="J73" i="127"/>
  <c r="I73" i="127"/>
  <c r="G73" i="127"/>
  <c r="M72" i="127"/>
  <c r="K72" i="127"/>
  <c r="J72" i="127"/>
  <c r="I72" i="127"/>
  <c r="G72" i="127"/>
  <c r="M71" i="127"/>
  <c r="K71" i="127"/>
  <c r="J71" i="127"/>
  <c r="I71" i="127"/>
  <c r="G71" i="127"/>
  <c r="M70" i="127"/>
  <c r="K70" i="127"/>
  <c r="J70" i="127"/>
  <c r="I70" i="127"/>
  <c r="G70" i="127"/>
  <c r="M69" i="127"/>
  <c r="K69" i="127"/>
  <c r="J69" i="127"/>
  <c r="I69" i="127"/>
  <c r="G69" i="127"/>
  <c r="M68" i="127"/>
  <c r="K68" i="127"/>
  <c r="J68" i="127"/>
  <c r="I68" i="127"/>
  <c r="G68" i="127"/>
  <c r="M67" i="127"/>
  <c r="K67" i="127"/>
  <c r="J67" i="127"/>
  <c r="I67" i="127"/>
  <c r="G67" i="127"/>
  <c r="M66" i="127"/>
  <c r="K66" i="127"/>
  <c r="I66" i="127"/>
  <c r="G66" i="127"/>
  <c r="M65" i="127"/>
  <c r="K65" i="127"/>
  <c r="I65" i="127"/>
  <c r="G65" i="127"/>
  <c r="M64" i="127"/>
  <c r="K64" i="127"/>
  <c r="I64" i="127"/>
  <c r="G64" i="127"/>
  <c r="M63" i="127"/>
  <c r="K63" i="127"/>
  <c r="I63" i="127"/>
  <c r="G63" i="127"/>
  <c r="M62" i="127"/>
  <c r="K62" i="127"/>
  <c r="I62" i="127"/>
  <c r="G62" i="127"/>
  <c r="M61" i="127"/>
  <c r="K61" i="127"/>
  <c r="J61" i="127"/>
  <c r="I61" i="127"/>
  <c r="G61" i="127"/>
  <c r="M60" i="127"/>
  <c r="K60" i="127"/>
  <c r="J60" i="127"/>
  <c r="I60" i="127"/>
  <c r="G60" i="127"/>
  <c r="M59" i="127"/>
  <c r="K59" i="127"/>
  <c r="J59" i="127"/>
  <c r="I59" i="127"/>
  <c r="G59" i="127"/>
  <c r="M58" i="127"/>
  <c r="K58" i="127"/>
  <c r="J58" i="127"/>
  <c r="I58" i="127"/>
  <c r="G58" i="127"/>
  <c r="M57" i="127"/>
  <c r="K57" i="127"/>
  <c r="J57" i="127"/>
  <c r="I57" i="127"/>
  <c r="G57" i="127"/>
  <c r="M56" i="127"/>
  <c r="K56" i="127"/>
  <c r="J56" i="127"/>
  <c r="I56" i="127"/>
  <c r="G56" i="127"/>
  <c r="M55" i="127"/>
  <c r="K55" i="127"/>
  <c r="J55" i="127"/>
  <c r="I55" i="127"/>
  <c r="G55" i="127"/>
  <c r="M54" i="127"/>
  <c r="K54" i="127"/>
  <c r="J54" i="127"/>
  <c r="I54" i="127"/>
  <c r="G54" i="127"/>
  <c r="M53" i="127"/>
  <c r="K53" i="127"/>
  <c r="J53" i="127"/>
  <c r="I53" i="127"/>
  <c r="G53" i="127"/>
  <c r="M52" i="127"/>
  <c r="K52" i="127"/>
  <c r="J52" i="127"/>
  <c r="I52" i="127"/>
  <c r="G52" i="127"/>
  <c r="M51" i="127"/>
  <c r="K51" i="127"/>
  <c r="J51" i="127"/>
  <c r="I51" i="127"/>
  <c r="G51" i="127"/>
  <c r="M50" i="127"/>
  <c r="K50" i="127"/>
  <c r="J50" i="127"/>
  <c r="I50" i="127"/>
  <c r="G50" i="127"/>
  <c r="M49" i="127"/>
  <c r="K49" i="127"/>
  <c r="J49" i="127"/>
  <c r="I49" i="127"/>
  <c r="G49" i="127"/>
  <c r="M48" i="127"/>
  <c r="K48" i="127"/>
  <c r="J48" i="127"/>
  <c r="I48" i="127"/>
  <c r="G48" i="127"/>
  <c r="M47" i="127"/>
  <c r="K47" i="127"/>
  <c r="J47" i="127"/>
  <c r="I47" i="127"/>
  <c r="G47" i="127"/>
  <c r="M46" i="127"/>
  <c r="K46" i="127"/>
  <c r="I46" i="127"/>
  <c r="G46" i="127"/>
  <c r="M45" i="127"/>
  <c r="K45" i="127"/>
  <c r="J45" i="127"/>
  <c r="I45" i="127"/>
  <c r="G45" i="127"/>
  <c r="M44" i="127"/>
  <c r="K44" i="127"/>
  <c r="J44" i="127"/>
  <c r="I44" i="127"/>
  <c r="G44" i="127"/>
  <c r="M43" i="127"/>
  <c r="K43" i="127"/>
  <c r="J43" i="127"/>
  <c r="I43" i="127"/>
  <c r="G43" i="127"/>
  <c r="M42" i="127"/>
  <c r="K42" i="127"/>
  <c r="J42" i="127"/>
  <c r="I42" i="127"/>
  <c r="G42" i="127"/>
  <c r="M41" i="127"/>
  <c r="K41" i="127"/>
  <c r="J41" i="127"/>
  <c r="I41" i="127"/>
  <c r="G41" i="127"/>
  <c r="M40" i="127"/>
  <c r="K40" i="127"/>
  <c r="J40" i="127"/>
  <c r="I40" i="127"/>
  <c r="G40" i="127"/>
  <c r="M39" i="127"/>
  <c r="K39" i="127"/>
  <c r="J39" i="127"/>
  <c r="I39" i="127"/>
  <c r="G39" i="127"/>
  <c r="M38" i="127"/>
  <c r="K38" i="127"/>
  <c r="J38" i="127"/>
  <c r="I38" i="127"/>
  <c r="G38" i="127"/>
  <c r="M37" i="127"/>
  <c r="K37" i="127"/>
  <c r="J37" i="127"/>
  <c r="I37" i="127"/>
  <c r="G37" i="127"/>
  <c r="M36" i="127"/>
  <c r="K36" i="127"/>
  <c r="J36" i="127"/>
  <c r="I36" i="127"/>
  <c r="G36" i="127"/>
  <c r="M35" i="127"/>
  <c r="K35" i="127"/>
  <c r="J35" i="127"/>
  <c r="I35" i="127"/>
  <c r="G35" i="127"/>
  <c r="M34" i="127"/>
  <c r="K34" i="127"/>
  <c r="J34" i="127"/>
  <c r="I34" i="127"/>
  <c r="G34" i="127"/>
  <c r="M33" i="127"/>
  <c r="K33" i="127"/>
  <c r="J33" i="127"/>
  <c r="I33" i="127"/>
  <c r="G33" i="127"/>
  <c r="M32" i="127"/>
  <c r="K32" i="127"/>
  <c r="J32" i="127"/>
  <c r="I32" i="127"/>
  <c r="G32" i="127"/>
  <c r="M31" i="127"/>
  <c r="K31" i="127"/>
  <c r="J31" i="127"/>
  <c r="I31" i="127"/>
  <c r="G31" i="127"/>
  <c r="M30" i="127"/>
  <c r="K30" i="127"/>
  <c r="J30" i="127"/>
  <c r="I30" i="127"/>
  <c r="G30" i="127"/>
  <c r="M29" i="127"/>
  <c r="K29" i="127"/>
  <c r="J29" i="127"/>
  <c r="I29" i="127"/>
  <c r="G29" i="127"/>
  <c r="M28" i="127"/>
  <c r="K28" i="127"/>
  <c r="J28" i="127"/>
  <c r="I28" i="127"/>
  <c r="G28" i="127"/>
  <c r="M27" i="127"/>
  <c r="K27" i="127"/>
  <c r="J27" i="127"/>
  <c r="I27" i="127"/>
  <c r="G27" i="127"/>
  <c r="M26" i="127"/>
  <c r="K26" i="127"/>
  <c r="J26" i="127"/>
  <c r="I26" i="127"/>
  <c r="G26" i="127"/>
  <c r="M25" i="127"/>
  <c r="K25" i="127"/>
  <c r="J25" i="127"/>
  <c r="I25" i="127"/>
  <c r="G25" i="127"/>
  <c r="M24" i="127"/>
  <c r="K24" i="127"/>
  <c r="J24" i="127"/>
  <c r="I24" i="127"/>
  <c r="G24" i="127"/>
  <c r="M23" i="127"/>
  <c r="K23" i="127"/>
  <c r="J23" i="127"/>
  <c r="I23" i="127"/>
  <c r="G23" i="127"/>
  <c r="M22" i="127"/>
  <c r="K22" i="127"/>
  <c r="J22" i="127"/>
  <c r="I22" i="127"/>
  <c r="G22" i="127"/>
  <c r="M21" i="127"/>
  <c r="K21" i="127"/>
  <c r="J21" i="127"/>
  <c r="I21" i="127"/>
  <c r="G21" i="127"/>
  <c r="M20" i="127"/>
  <c r="K20" i="127"/>
  <c r="J20" i="127"/>
  <c r="I20" i="127"/>
  <c r="G20" i="127"/>
  <c r="M19" i="127"/>
  <c r="K19" i="127"/>
  <c r="J19" i="127"/>
  <c r="I19" i="127"/>
  <c r="G19" i="127"/>
  <c r="M18" i="127"/>
  <c r="K18" i="127"/>
  <c r="J18" i="127"/>
  <c r="I18" i="127"/>
  <c r="G18" i="127"/>
  <c r="M17" i="127"/>
  <c r="K17" i="127"/>
  <c r="J17" i="127"/>
  <c r="I17" i="127"/>
  <c r="G17" i="127"/>
  <c r="M16" i="127"/>
  <c r="K16" i="127"/>
  <c r="J16" i="127"/>
  <c r="I16" i="127"/>
  <c r="G16" i="127"/>
  <c r="M15" i="127"/>
  <c r="K15" i="127"/>
  <c r="J15" i="127"/>
  <c r="I15" i="127"/>
  <c r="G15" i="127"/>
  <c r="M14" i="127"/>
  <c r="K14" i="127"/>
  <c r="J14" i="127"/>
  <c r="I14" i="127"/>
  <c r="G14" i="127"/>
  <c r="M13" i="127"/>
  <c r="K13" i="127"/>
  <c r="J13" i="127"/>
  <c r="I13" i="127"/>
  <c r="G13" i="127"/>
  <c r="M12" i="127"/>
  <c r="K12" i="127"/>
  <c r="J12" i="127"/>
  <c r="I12" i="127"/>
  <c r="G12" i="127"/>
  <c r="M11" i="127"/>
  <c r="K11" i="127"/>
  <c r="J11" i="127"/>
  <c r="I11" i="127"/>
  <c r="G11" i="127"/>
  <c r="M10" i="127"/>
  <c r="K10" i="127"/>
  <c r="J10" i="127"/>
  <c r="I10" i="127"/>
  <c r="G10" i="127"/>
  <c r="M9" i="127"/>
  <c r="K9" i="127"/>
  <c r="J9" i="127"/>
  <c r="I9" i="127"/>
  <c r="G9" i="127"/>
  <c r="M8" i="127"/>
  <c r="K8" i="127"/>
  <c r="J8" i="127"/>
  <c r="I8" i="127"/>
  <c r="G8" i="127"/>
  <c r="M10" i="126"/>
  <c r="L10" i="126"/>
  <c r="K10" i="126"/>
  <c r="J10" i="126"/>
  <c r="I10" i="126"/>
  <c r="H10" i="126"/>
  <c r="G10" i="126"/>
  <c r="F10" i="126"/>
  <c r="M9" i="126"/>
  <c r="K9" i="126"/>
  <c r="I9" i="126"/>
  <c r="G9" i="126"/>
  <c r="M8" i="126"/>
  <c r="K8" i="126"/>
  <c r="I8" i="126"/>
  <c r="G8" i="126"/>
  <c r="M7" i="126"/>
  <c r="K7" i="126"/>
  <c r="I7" i="126"/>
  <c r="G7" i="126"/>
  <c r="M87" i="125"/>
  <c r="K87" i="125"/>
  <c r="I87" i="125"/>
  <c r="G87" i="125"/>
  <c r="F87" i="125"/>
  <c r="M86" i="125"/>
  <c r="K86" i="125"/>
  <c r="J86" i="125"/>
  <c r="I86" i="125"/>
  <c r="G86" i="125"/>
  <c r="M85" i="125"/>
  <c r="K85" i="125"/>
  <c r="J85" i="125"/>
  <c r="I85" i="125"/>
  <c r="G85" i="125"/>
  <c r="M84" i="125"/>
  <c r="K84" i="125"/>
  <c r="J84" i="125"/>
  <c r="I84" i="125"/>
  <c r="G84" i="125"/>
  <c r="M83" i="125"/>
  <c r="K83" i="125"/>
  <c r="J83" i="125"/>
  <c r="I83" i="125"/>
  <c r="G83" i="125"/>
  <c r="M82" i="125"/>
  <c r="K82" i="125"/>
  <c r="J82" i="125"/>
  <c r="I82" i="125"/>
  <c r="G82" i="125"/>
  <c r="M81" i="125"/>
  <c r="K81" i="125"/>
  <c r="J81" i="125"/>
  <c r="I81" i="125"/>
  <c r="G81" i="125"/>
  <c r="M80" i="125"/>
  <c r="K80" i="125"/>
  <c r="J80" i="125"/>
  <c r="I80" i="125"/>
  <c r="G80" i="125"/>
  <c r="M79" i="125"/>
  <c r="K79" i="125"/>
  <c r="J79" i="125"/>
  <c r="I79" i="125"/>
  <c r="G79" i="125"/>
  <c r="M78" i="125"/>
  <c r="K78" i="125"/>
  <c r="J78" i="125"/>
  <c r="I78" i="125"/>
  <c r="G78" i="125"/>
  <c r="M77" i="125"/>
  <c r="K77" i="125"/>
  <c r="J77" i="125"/>
  <c r="I77" i="125"/>
  <c r="G77" i="125"/>
  <c r="M76" i="125"/>
  <c r="K76" i="125"/>
  <c r="J76" i="125"/>
  <c r="I76" i="125"/>
  <c r="G76" i="125"/>
  <c r="M75" i="125"/>
  <c r="K75" i="125"/>
  <c r="J75" i="125"/>
  <c r="I75" i="125"/>
  <c r="G75" i="125"/>
  <c r="M74" i="125"/>
  <c r="K74" i="125"/>
  <c r="J74" i="125"/>
  <c r="I74" i="125"/>
  <c r="G74" i="125"/>
  <c r="M73" i="125"/>
  <c r="K73" i="125"/>
  <c r="J73" i="125"/>
  <c r="I73" i="125"/>
  <c r="G73" i="125"/>
  <c r="M72" i="125"/>
  <c r="K72" i="125"/>
  <c r="J72" i="125"/>
  <c r="I72" i="125"/>
  <c r="G72" i="125"/>
  <c r="M71" i="125"/>
  <c r="K71" i="125"/>
  <c r="J71" i="125"/>
  <c r="I71" i="125"/>
  <c r="G71" i="125"/>
  <c r="M70" i="125"/>
  <c r="K70" i="125"/>
  <c r="J70" i="125"/>
  <c r="I70" i="125"/>
  <c r="G70" i="125"/>
  <c r="M69" i="125"/>
  <c r="K69" i="125"/>
  <c r="J69" i="125"/>
  <c r="I69" i="125"/>
  <c r="G69" i="125"/>
  <c r="M68" i="125"/>
  <c r="K68" i="125"/>
  <c r="J68" i="125"/>
  <c r="I68" i="125"/>
  <c r="G68" i="125"/>
  <c r="M67" i="125"/>
  <c r="K67" i="125"/>
  <c r="J67" i="125"/>
  <c r="I67" i="125"/>
  <c r="G67" i="125"/>
  <c r="M66" i="125"/>
  <c r="K66" i="125"/>
  <c r="I66" i="125"/>
  <c r="G66" i="125"/>
  <c r="M65" i="125"/>
  <c r="K65" i="125"/>
  <c r="I65" i="125"/>
  <c r="G65" i="125"/>
  <c r="M64" i="125"/>
  <c r="K64" i="125"/>
  <c r="I64" i="125"/>
  <c r="G64" i="125"/>
  <c r="M63" i="125"/>
  <c r="K63" i="125"/>
  <c r="I63" i="125"/>
  <c r="G63" i="125"/>
  <c r="M62" i="125"/>
  <c r="K62" i="125"/>
  <c r="I62" i="125"/>
  <c r="G62" i="125"/>
  <c r="M61" i="125"/>
  <c r="K61" i="125"/>
  <c r="J61" i="125"/>
  <c r="I61" i="125"/>
  <c r="G61" i="125"/>
  <c r="M60" i="125"/>
  <c r="K60" i="125"/>
  <c r="J60" i="125"/>
  <c r="I60" i="125"/>
  <c r="G60" i="125"/>
  <c r="M59" i="125"/>
  <c r="K59" i="125"/>
  <c r="J59" i="125"/>
  <c r="I59" i="125"/>
  <c r="G59" i="125"/>
  <c r="M58" i="125"/>
  <c r="K58" i="125"/>
  <c r="J58" i="125"/>
  <c r="I58" i="125"/>
  <c r="G58" i="125"/>
  <c r="M57" i="125"/>
  <c r="K57" i="125"/>
  <c r="J57" i="125"/>
  <c r="I57" i="125"/>
  <c r="G57" i="125"/>
  <c r="M56" i="125"/>
  <c r="K56" i="125"/>
  <c r="J56" i="125"/>
  <c r="I56" i="125"/>
  <c r="G56" i="125"/>
  <c r="M55" i="125"/>
  <c r="K55" i="125"/>
  <c r="J55" i="125"/>
  <c r="I55" i="125"/>
  <c r="G55" i="125"/>
  <c r="M54" i="125"/>
  <c r="K54" i="125"/>
  <c r="J54" i="125"/>
  <c r="I54" i="125"/>
  <c r="G54" i="125"/>
  <c r="M53" i="125"/>
  <c r="K53" i="125"/>
  <c r="J53" i="125"/>
  <c r="I53" i="125"/>
  <c r="G53" i="125"/>
  <c r="M52" i="125"/>
  <c r="K52" i="125"/>
  <c r="J52" i="125"/>
  <c r="I52" i="125"/>
  <c r="G52" i="125"/>
  <c r="M51" i="125"/>
  <c r="K51" i="125"/>
  <c r="J51" i="125"/>
  <c r="I51" i="125"/>
  <c r="G51" i="125"/>
  <c r="M50" i="125"/>
  <c r="K50" i="125"/>
  <c r="J50" i="125"/>
  <c r="I50" i="125"/>
  <c r="G50" i="125"/>
  <c r="M49" i="125"/>
  <c r="K49" i="125"/>
  <c r="J49" i="125"/>
  <c r="I49" i="125"/>
  <c r="G49" i="125"/>
  <c r="M48" i="125"/>
  <c r="K48" i="125"/>
  <c r="J48" i="125"/>
  <c r="I48" i="125"/>
  <c r="G48" i="125"/>
  <c r="M47" i="125"/>
  <c r="K47" i="125"/>
  <c r="J47" i="125"/>
  <c r="I47" i="125"/>
  <c r="G47" i="125"/>
  <c r="M46" i="125"/>
  <c r="K46" i="125"/>
  <c r="I46" i="125"/>
  <c r="G46" i="125"/>
  <c r="M45" i="125"/>
  <c r="K45" i="125"/>
  <c r="J45" i="125"/>
  <c r="I45" i="125"/>
  <c r="G45" i="125"/>
  <c r="M44" i="125"/>
  <c r="K44" i="125"/>
  <c r="J44" i="125"/>
  <c r="I44" i="125"/>
  <c r="G44" i="125"/>
  <c r="M43" i="125"/>
  <c r="K43" i="125"/>
  <c r="J43" i="125"/>
  <c r="I43" i="125"/>
  <c r="G43" i="125"/>
  <c r="M42" i="125"/>
  <c r="K42" i="125"/>
  <c r="J42" i="125"/>
  <c r="I42" i="125"/>
  <c r="G42" i="125"/>
  <c r="M41" i="125"/>
  <c r="K41" i="125"/>
  <c r="J41" i="125"/>
  <c r="I41" i="125"/>
  <c r="G41" i="125"/>
  <c r="M40" i="125"/>
  <c r="K40" i="125"/>
  <c r="J40" i="125"/>
  <c r="I40" i="125"/>
  <c r="G40" i="125"/>
  <c r="M39" i="125"/>
  <c r="K39" i="125"/>
  <c r="J39" i="125"/>
  <c r="I39" i="125"/>
  <c r="G39" i="125"/>
  <c r="M38" i="125"/>
  <c r="K38" i="125"/>
  <c r="J38" i="125"/>
  <c r="I38" i="125"/>
  <c r="G38" i="125"/>
  <c r="M37" i="125"/>
  <c r="K37" i="125"/>
  <c r="J37" i="125"/>
  <c r="I37" i="125"/>
  <c r="G37" i="125"/>
  <c r="M36" i="125"/>
  <c r="K36" i="125"/>
  <c r="J36" i="125"/>
  <c r="I36" i="125"/>
  <c r="G36" i="125"/>
  <c r="M35" i="125"/>
  <c r="K35" i="125"/>
  <c r="J35" i="125"/>
  <c r="I35" i="125"/>
  <c r="G35" i="125"/>
  <c r="M34" i="125"/>
  <c r="K34" i="125"/>
  <c r="J34" i="125"/>
  <c r="I34" i="125"/>
  <c r="G34" i="125"/>
  <c r="M33" i="125"/>
  <c r="K33" i="125"/>
  <c r="J33" i="125"/>
  <c r="I33" i="125"/>
  <c r="G33" i="125"/>
  <c r="M32" i="125"/>
  <c r="K32" i="125"/>
  <c r="J32" i="125"/>
  <c r="I32" i="125"/>
  <c r="G32" i="125"/>
  <c r="M31" i="125"/>
  <c r="K31" i="125"/>
  <c r="J31" i="125"/>
  <c r="I31" i="125"/>
  <c r="G31" i="125"/>
  <c r="M30" i="125"/>
  <c r="K30" i="125"/>
  <c r="J30" i="125"/>
  <c r="I30" i="125"/>
  <c r="G30" i="125"/>
  <c r="M29" i="125"/>
  <c r="K29" i="125"/>
  <c r="J29" i="125"/>
  <c r="I29" i="125"/>
  <c r="G29" i="125"/>
  <c r="M28" i="125"/>
  <c r="K28" i="125"/>
  <c r="J28" i="125"/>
  <c r="I28" i="125"/>
  <c r="G28" i="125"/>
  <c r="M27" i="125"/>
  <c r="K27" i="125"/>
  <c r="J27" i="125"/>
  <c r="I27" i="125"/>
  <c r="G27" i="125"/>
  <c r="M26" i="125"/>
  <c r="K26" i="125"/>
  <c r="J26" i="125"/>
  <c r="I26" i="125"/>
  <c r="G26" i="125"/>
  <c r="M25" i="125"/>
  <c r="K25" i="125"/>
  <c r="J25" i="125"/>
  <c r="I25" i="125"/>
  <c r="G25" i="125"/>
  <c r="M24" i="125"/>
  <c r="K24" i="125"/>
  <c r="J24" i="125"/>
  <c r="I24" i="125"/>
  <c r="G24" i="125"/>
  <c r="M23" i="125"/>
  <c r="K23" i="125"/>
  <c r="J23" i="125"/>
  <c r="I23" i="125"/>
  <c r="G23" i="125"/>
  <c r="M22" i="125"/>
  <c r="K22" i="125"/>
  <c r="J22" i="125"/>
  <c r="I22" i="125"/>
  <c r="G22" i="125"/>
  <c r="M21" i="125"/>
  <c r="K21" i="125"/>
  <c r="J21" i="125"/>
  <c r="I21" i="125"/>
  <c r="G21" i="125"/>
  <c r="M20" i="125"/>
  <c r="K20" i="125"/>
  <c r="J20" i="125"/>
  <c r="I20" i="125"/>
  <c r="G20" i="125"/>
  <c r="M19" i="125"/>
  <c r="K19" i="125"/>
  <c r="J19" i="125"/>
  <c r="I19" i="125"/>
  <c r="G19" i="125"/>
  <c r="M18" i="125"/>
  <c r="K18" i="125"/>
  <c r="J18" i="125"/>
  <c r="I18" i="125"/>
  <c r="G18" i="125"/>
  <c r="M17" i="125"/>
  <c r="K17" i="125"/>
  <c r="J17" i="125"/>
  <c r="I17" i="125"/>
  <c r="G17" i="125"/>
  <c r="M16" i="125"/>
  <c r="K16" i="125"/>
  <c r="J16" i="125"/>
  <c r="I16" i="125"/>
  <c r="G16" i="125"/>
  <c r="M15" i="125"/>
  <c r="K15" i="125"/>
  <c r="J15" i="125"/>
  <c r="I15" i="125"/>
  <c r="G15" i="125"/>
  <c r="M14" i="125"/>
  <c r="K14" i="125"/>
  <c r="J14" i="125"/>
  <c r="I14" i="125"/>
  <c r="G14" i="125"/>
  <c r="M13" i="125"/>
  <c r="K13" i="125"/>
  <c r="J13" i="125"/>
  <c r="I13" i="125"/>
  <c r="G13" i="125"/>
  <c r="M12" i="125"/>
  <c r="K12" i="125"/>
  <c r="J12" i="125"/>
  <c r="I12" i="125"/>
  <c r="G12" i="125"/>
  <c r="M11" i="125"/>
  <c r="K11" i="125"/>
  <c r="J11" i="125"/>
  <c r="I11" i="125"/>
  <c r="G11" i="125"/>
  <c r="M10" i="125"/>
  <c r="K10" i="125"/>
  <c r="J10" i="125"/>
  <c r="I10" i="125"/>
  <c r="G10" i="125"/>
  <c r="M9" i="125"/>
  <c r="K9" i="125"/>
  <c r="J9" i="125"/>
  <c r="I9" i="125"/>
  <c r="G9" i="125"/>
  <c r="M8" i="125"/>
  <c r="K8" i="125"/>
  <c r="J8" i="125"/>
  <c r="I8" i="125"/>
  <c r="G8" i="125"/>
  <c r="M10" i="124"/>
  <c r="L10" i="124"/>
  <c r="K10" i="124"/>
  <c r="J10" i="124"/>
  <c r="I10" i="124"/>
  <c r="H10" i="124"/>
  <c r="G10" i="124"/>
  <c r="F10" i="124"/>
  <c r="M9" i="124"/>
  <c r="K9" i="124"/>
  <c r="I9" i="124"/>
  <c r="G9" i="124"/>
  <c r="M8" i="124"/>
  <c r="K8" i="124"/>
  <c r="I8" i="124"/>
  <c r="G8" i="124"/>
  <c r="M7" i="124"/>
  <c r="K7" i="124"/>
  <c r="I7" i="124"/>
  <c r="G7" i="124"/>
  <c r="M87" i="123"/>
  <c r="K87" i="123"/>
  <c r="I87" i="123"/>
  <c r="G87" i="123"/>
  <c r="F87" i="123"/>
  <c r="M86" i="123"/>
  <c r="K86" i="123"/>
  <c r="J86" i="123"/>
  <c r="I86" i="123"/>
  <c r="G86" i="123"/>
  <c r="M85" i="123"/>
  <c r="K85" i="123"/>
  <c r="J85" i="123"/>
  <c r="I85" i="123"/>
  <c r="G85" i="123"/>
  <c r="M84" i="123"/>
  <c r="K84" i="123"/>
  <c r="J84" i="123"/>
  <c r="I84" i="123"/>
  <c r="G84" i="123"/>
  <c r="M83" i="123"/>
  <c r="K83" i="123"/>
  <c r="J83" i="123"/>
  <c r="I83" i="123"/>
  <c r="G83" i="123"/>
  <c r="M82" i="123"/>
  <c r="K82" i="123"/>
  <c r="J82" i="123"/>
  <c r="I82" i="123"/>
  <c r="G82" i="123"/>
  <c r="M81" i="123"/>
  <c r="K81" i="123"/>
  <c r="J81" i="123"/>
  <c r="I81" i="123"/>
  <c r="G81" i="123"/>
  <c r="M80" i="123"/>
  <c r="K80" i="123"/>
  <c r="J80" i="123"/>
  <c r="I80" i="123"/>
  <c r="G80" i="123"/>
  <c r="M79" i="123"/>
  <c r="K79" i="123"/>
  <c r="J79" i="123"/>
  <c r="I79" i="123"/>
  <c r="G79" i="123"/>
  <c r="M78" i="123"/>
  <c r="K78" i="123"/>
  <c r="J78" i="123"/>
  <c r="I78" i="123"/>
  <c r="G78" i="123"/>
  <c r="M77" i="123"/>
  <c r="K77" i="123"/>
  <c r="J77" i="123"/>
  <c r="I77" i="123"/>
  <c r="G77" i="123"/>
  <c r="M76" i="123"/>
  <c r="K76" i="123"/>
  <c r="J76" i="123"/>
  <c r="I76" i="123"/>
  <c r="G76" i="123"/>
  <c r="M75" i="123"/>
  <c r="K75" i="123"/>
  <c r="J75" i="123"/>
  <c r="I75" i="123"/>
  <c r="G75" i="123"/>
  <c r="M74" i="123"/>
  <c r="K74" i="123"/>
  <c r="J74" i="123"/>
  <c r="I74" i="123"/>
  <c r="G74" i="123"/>
  <c r="M73" i="123"/>
  <c r="K73" i="123"/>
  <c r="J73" i="123"/>
  <c r="I73" i="123"/>
  <c r="G73" i="123"/>
  <c r="M72" i="123"/>
  <c r="K72" i="123"/>
  <c r="J72" i="123"/>
  <c r="I72" i="123"/>
  <c r="G72" i="123"/>
  <c r="M71" i="123"/>
  <c r="K71" i="123"/>
  <c r="J71" i="123"/>
  <c r="I71" i="123"/>
  <c r="G71" i="123"/>
  <c r="M70" i="123"/>
  <c r="K70" i="123"/>
  <c r="J70" i="123"/>
  <c r="I70" i="123"/>
  <c r="G70" i="123"/>
  <c r="M69" i="123"/>
  <c r="K69" i="123"/>
  <c r="J69" i="123"/>
  <c r="I69" i="123"/>
  <c r="G69" i="123"/>
  <c r="M68" i="123"/>
  <c r="K68" i="123"/>
  <c r="J68" i="123"/>
  <c r="I68" i="123"/>
  <c r="G68" i="123"/>
  <c r="M67" i="123"/>
  <c r="K67" i="123"/>
  <c r="J67" i="123"/>
  <c r="I67" i="123"/>
  <c r="G67" i="123"/>
  <c r="M66" i="123"/>
  <c r="K66" i="123"/>
  <c r="I66" i="123"/>
  <c r="G66" i="123"/>
  <c r="M65" i="123"/>
  <c r="K65" i="123"/>
  <c r="I65" i="123"/>
  <c r="G65" i="123"/>
  <c r="M64" i="123"/>
  <c r="K64" i="123"/>
  <c r="I64" i="123"/>
  <c r="G64" i="123"/>
  <c r="M63" i="123"/>
  <c r="K63" i="123"/>
  <c r="I63" i="123"/>
  <c r="G63" i="123"/>
  <c r="M62" i="123"/>
  <c r="K62" i="123"/>
  <c r="I62" i="123"/>
  <c r="G62" i="123"/>
  <c r="M61" i="123"/>
  <c r="K61" i="123"/>
  <c r="J61" i="123"/>
  <c r="I61" i="123"/>
  <c r="G61" i="123"/>
  <c r="M60" i="123"/>
  <c r="K60" i="123"/>
  <c r="J60" i="123"/>
  <c r="I60" i="123"/>
  <c r="G60" i="123"/>
  <c r="M59" i="123"/>
  <c r="K59" i="123"/>
  <c r="J59" i="123"/>
  <c r="I59" i="123"/>
  <c r="G59" i="123"/>
  <c r="M58" i="123"/>
  <c r="K58" i="123"/>
  <c r="J58" i="123"/>
  <c r="I58" i="123"/>
  <c r="G58" i="123"/>
  <c r="M57" i="123"/>
  <c r="K57" i="123"/>
  <c r="J57" i="123"/>
  <c r="I57" i="123"/>
  <c r="G57" i="123"/>
  <c r="M56" i="123"/>
  <c r="K56" i="123"/>
  <c r="J56" i="123"/>
  <c r="I56" i="123"/>
  <c r="G56" i="123"/>
  <c r="M55" i="123"/>
  <c r="K55" i="123"/>
  <c r="J55" i="123"/>
  <c r="I55" i="123"/>
  <c r="G55" i="123"/>
  <c r="M54" i="123"/>
  <c r="K54" i="123"/>
  <c r="J54" i="123"/>
  <c r="I54" i="123"/>
  <c r="G54" i="123"/>
  <c r="M53" i="123"/>
  <c r="K53" i="123"/>
  <c r="J53" i="123"/>
  <c r="I53" i="123"/>
  <c r="G53" i="123"/>
  <c r="M52" i="123"/>
  <c r="K52" i="123"/>
  <c r="J52" i="123"/>
  <c r="I52" i="123"/>
  <c r="G52" i="123"/>
  <c r="M51" i="123"/>
  <c r="K51" i="123"/>
  <c r="J51" i="123"/>
  <c r="I51" i="123"/>
  <c r="G51" i="123"/>
  <c r="M50" i="123"/>
  <c r="K50" i="123"/>
  <c r="J50" i="123"/>
  <c r="I50" i="123"/>
  <c r="G50" i="123"/>
  <c r="M49" i="123"/>
  <c r="K49" i="123"/>
  <c r="J49" i="123"/>
  <c r="I49" i="123"/>
  <c r="G49" i="123"/>
  <c r="M48" i="123"/>
  <c r="K48" i="123"/>
  <c r="J48" i="123"/>
  <c r="I48" i="123"/>
  <c r="G48" i="123"/>
  <c r="M47" i="123"/>
  <c r="K47" i="123"/>
  <c r="J47" i="123"/>
  <c r="I47" i="123"/>
  <c r="G47" i="123"/>
  <c r="M46" i="123"/>
  <c r="K46" i="123"/>
  <c r="I46" i="123"/>
  <c r="G46" i="123"/>
  <c r="M45" i="123"/>
  <c r="K45" i="123"/>
  <c r="J45" i="123"/>
  <c r="I45" i="123"/>
  <c r="G45" i="123"/>
  <c r="M44" i="123"/>
  <c r="K44" i="123"/>
  <c r="J44" i="123"/>
  <c r="I44" i="123"/>
  <c r="G44" i="123"/>
  <c r="M43" i="123"/>
  <c r="K43" i="123"/>
  <c r="J43" i="123"/>
  <c r="I43" i="123"/>
  <c r="G43" i="123"/>
  <c r="M42" i="123"/>
  <c r="K42" i="123"/>
  <c r="J42" i="123"/>
  <c r="I42" i="123"/>
  <c r="G42" i="123"/>
  <c r="M41" i="123"/>
  <c r="K41" i="123"/>
  <c r="J41" i="123"/>
  <c r="I41" i="123"/>
  <c r="G41" i="123"/>
  <c r="M40" i="123"/>
  <c r="K40" i="123"/>
  <c r="J40" i="123"/>
  <c r="I40" i="123"/>
  <c r="G40" i="123"/>
  <c r="M39" i="123"/>
  <c r="K39" i="123"/>
  <c r="J39" i="123"/>
  <c r="I39" i="123"/>
  <c r="G39" i="123"/>
  <c r="M38" i="123"/>
  <c r="K38" i="123"/>
  <c r="J38" i="123"/>
  <c r="I38" i="123"/>
  <c r="G38" i="123"/>
  <c r="M37" i="123"/>
  <c r="K37" i="123"/>
  <c r="J37" i="123"/>
  <c r="I37" i="123"/>
  <c r="G37" i="123"/>
  <c r="M36" i="123"/>
  <c r="K36" i="123"/>
  <c r="J36" i="123"/>
  <c r="I36" i="123"/>
  <c r="G36" i="123"/>
  <c r="M35" i="123"/>
  <c r="K35" i="123"/>
  <c r="J35" i="123"/>
  <c r="I35" i="123"/>
  <c r="G35" i="123"/>
  <c r="M34" i="123"/>
  <c r="K34" i="123"/>
  <c r="J34" i="123"/>
  <c r="I34" i="123"/>
  <c r="G34" i="123"/>
  <c r="M33" i="123"/>
  <c r="K33" i="123"/>
  <c r="J33" i="123"/>
  <c r="I33" i="123"/>
  <c r="G33" i="123"/>
  <c r="M32" i="123"/>
  <c r="K32" i="123"/>
  <c r="J32" i="123"/>
  <c r="I32" i="123"/>
  <c r="G32" i="123"/>
  <c r="M31" i="123"/>
  <c r="K31" i="123"/>
  <c r="J31" i="123"/>
  <c r="I31" i="123"/>
  <c r="G31" i="123"/>
  <c r="M30" i="123"/>
  <c r="K30" i="123"/>
  <c r="J30" i="123"/>
  <c r="I30" i="123"/>
  <c r="G30" i="123"/>
  <c r="M29" i="123"/>
  <c r="K29" i="123"/>
  <c r="J29" i="123"/>
  <c r="I29" i="123"/>
  <c r="G29" i="123"/>
  <c r="M28" i="123"/>
  <c r="K28" i="123"/>
  <c r="J28" i="123"/>
  <c r="I28" i="123"/>
  <c r="G28" i="123"/>
  <c r="M27" i="123"/>
  <c r="K27" i="123"/>
  <c r="J27" i="123"/>
  <c r="I27" i="123"/>
  <c r="G27" i="123"/>
  <c r="M26" i="123"/>
  <c r="K26" i="123"/>
  <c r="J26" i="123"/>
  <c r="I26" i="123"/>
  <c r="G26" i="123"/>
  <c r="M25" i="123"/>
  <c r="K25" i="123"/>
  <c r="J25" i="123"/>
  <c r="I25" i="123"/>
  <c r="G25" i="123"/>
  <c r="M24" i="123"/>
  <c r="K24" i="123"/>
  <c r="J24" i="123"/>
  <c r="I24" i="123"/>
  <c r="G24" i="123"/>
  <c r="M23" i="123"/>
  <c r="K23" i="123"/>
  <c r="J23" i="123"/>
  <c r="I23" i="123"/>
  <c r="G23" i="123"/>
  <c r="M22" i="123"/>
  <c r="K22" i="123"/>
  <c r="J22" i="123"/>
  <c r="I22" i="123"/>
  <c r="G22" i="123"/>
  <c r="M21" i="123"/>
  <c r="K21" i="123"/>
  <c r="J21" i="123"/>
  <c r="I21" i="123"/>
  <c r="G21" i="123"/>
  <c r="M20" i="123"/>
  <c r="K20" i="123"/>
  <c r="J20" i="123"/>
  <c r="I20" i="123"/>
  <c r="G20" i="123"/>
  <c r="M19" i="123"/>
  <c r="K19" i="123"/>
  <c r="J19" i="123"/>
  <c r="I19" i="123"/>
  <c r="G19" i="123"/>
  <c r="M18" i="123"/>
  <c r="K18" i="123"/>
  <c r="J18" i="123"/>
  <c r="I18" i="123"/>
  <c r="G18" i="123"/>
  <c r="M17" i="123"/>
  <c r="K17" i="123"/>
  <c r="J17" i="123"/>
  <c r="I17" i="123"/>
  <c r="G17" i="123"/>
  <c r="M16" i="123"/>
  <c r="K16" i="123"/>
  <c r="J16" i="123"/>
  <c r="I16" i="123"/>
  <c r="G16" i="123"/>
  <c r="M15" i="123"/>
  <c r="K15" i="123"/>
  <c r="J15" i="123"/>
  <c r="I15" i="123"/>
  <c r="G15" i="123"/>
  <c r="M14" i="123"/>
  <c r="K14" i="123"/>
  <c r="J14" i="123"/>
  <c r="I14" i="123"/>
  <c r="G14" i="123"/>
  <c r="M13" i="123"/>
  <c r="K13" i="123"/>
  <c r="J13" i="123"/>
  <c r="I13" i="123"/>
  <c r="G13" i="123"/>
  <c r="M12" i="123"/>
  <c r="K12" i="123"/>
  <c r="J12" i="123"/>
  <c r="I12" i="123"/>
  <c r="G12" i="123"/>
  <c r="M11" i="123"/>
  <c r="K11" i="123"/>
  <c r="J11" i="123"/>
  <c r="I11" i="123"/>
  <c r="G11" i="123"/>
  <c r="M10" i="123"/>
  <c r="K10" i="123"/>
  <c r="J10" i="123"/>
  <c r="I10" i="123"/>
  <c r="G10" i="123"/>
  <c r="M9" i="123"/>
  <c r="K9" i="123"/>
  <c r="J9" i="123"/>
  <c r="I9" i="123"/>
  <c r="G9" i="123"/>
  <c r="M8" i="123"/>
  <c r="K8" i="123"/>
  <c r="J8" i="123"/>
  <c r="I8" i="123"/>
  <c r="G8" i="123"/>
  <c r="M10" i="122"/>
  <c r="L10" i="122"/>
  <c r="K10" i="122"/>
  <c r="J10" i="122"/>
  <c r="I10" i="122"/>
  <c r="H10" i="122"/>
  <c r="G10" i="122"/>
  <c r="F10" i="122"/>
  <c r="M9" i="122"/>
  <c r="K9" i="122"/>
  <c r="I9" i="122"/>
  <c r="G9" i="122"/>
  <c r="M8" i="122"/>
  <c r="K8" i="122"/>
  <c r="I8" i="122"/>
  <c r="G8" i="122"/>
  <c r="M7" i="122"/>
  <c r="K7" i="122"/>
  <c r="I7" i="122"/>
  <c r="G7" i="122"/>
  <c r="M87" i="121"/>
  <c r="K87" i="121"/>
  <c r="I87" i="121"/>
  <c r="G87" i="121"/>
  <c r="F87" i="121"/>
  <c r="M86" i="121"/>
  <c r="K86" i="121"/>
  <c r="J86" i="121"/>
  <c r="I86" i="121"/>
  <c r="G86" i="121"/>
  <c r="M85" i="121"/>
  <c r="K85" i="121"/>
  <c r="J85" i="121"/>
  <c r="I85" i="121"/>
  <c r="G85" i="121"/>
  <c r="M84" i="121"/>
  <c r="K84" i="121"/>
  <c r="J84" i="121"/>
  <c r="I84" i="121"/>
  <c r="G84" i="121"/>
  <c r="M83" i="121"/>
  <c r="K83" i="121"/>
  <c r="J83" i="121"/>
  <c r="I83" i="121"/>
  <c r="G83" i="121"/>
  <c r="M82" i="121"/>
  <c r="K82" i="121"/>
  <c r="J82" i="121"/>
  <c r="I82" i="121"/>
  <c r="G82" i="121"/>
  <c r="M81" i="121"/>
  <c r="K81" i="121"/>
  <c r="J81" i="121"/>
  <c r="I81" i="121"/>
  <c r="G81" i="121"/>
  <c r="M80" i="121"/>
  <c r="K80" i="121"/>
  <c r="J80" i="121"/>
  <c r="I80" i="121"/>
  <c r="G80" i="121"/>
  <c r="M79" i="121"/>
  <c r="K79" i="121"/>
  <c r="J79" i="121"/>
  <c r="I79" i="121"/>
  <c r="G79" i="121"/>
  <c r="M78" i="121"/>
  <c r="K78" i="121"/>
  <c r="J78" i="121"/>
  <c r="I78" i="121"/>
  <c r="G78" i="121"/>
  <c r="M77" i="121"/>
  <c r="K77" i="121"/>
  <c r="J77" i="121"/>
  <c r="I77" i="121"/>
  <c r="G77" i="121"/>
  <c r="M76" i="121"/>
  <c r="K76" i="121"/>
  <c r="J76" i="121"/>
  <c r="I76" i="121"/>
  <c r="G76" i="121"/>
  <c r="M75" i="121"/>
  <c r="K75" i="121"/>
  <c r="J75" i="121"/>
  <c r="I75" i="121"/>
  <c r="G75" i="121"/>
  <c r="M74" i="121"/>
  <c r="K74" i="121"/>
  <c r="J74" i="121"/>
  <c r="I74" i="121"/>
  <c r="G74" i="121"/>
  <c r="M73" i="121"/>
  <c r="K73" i="121"/>
  <c r="J73" i="121"/>
  <c r="I73" i="121"/>
  <c r="G73" i="121"/>
  <c r="M72" i="121"/>
  <c r="K72" i="121"/>
  <c r="J72" i="121"/>
  <c r="I72" i="121"/>
  <c r="G72" i="121"/>
  <c r="M71" i="121"/>
  <c r="K71" i="121"/>
  <c r="J71" i="121"/>
  <c r="I71" i="121"/>
  <c r="G71" i="121"/>
  <c r="M70" i="121"/>
  <c r="K70" i="121"/>
  <c r="J70" i="121"/>
  <c r="I70" i="121"/>
  <c r="G70" i="121"/>
  <c r="M69" i="121"/>
  <c r="K69" i="121"/>
  <c r="J69" i="121"/>
  <c r="I69" i="121"/>
  <c r="G69" i="121"/>
  <c r="M68" i="121"/>
  <c r="K68" i="121"/>
  <c r="J68" i="121"/>
  <c r="I68" i="121"/>
  <c r="G68" i="121"/>
  <c r="M67" i="121"/>
  <c r="K67" i="121"/>
  <c r="J67" i="121"/>
  <c r="I67" i="121"/>
  <c r="G67" i="121"/>
  <c r="M66" i="121"/>
  <c r="K66" i="121"/>
  <c r="I66" i="121"/>
  <c r="G66" i="121"/>
  <c r="M65" i="121"/>
  <c r="K65" i="121"/>
  <c r="I65" i="121"/>
  <c r="G65" i="121"/>
  <c r="M64" i="121"/>
  <c r="K64" i="121"/>
  <c r="I64" i="121"/>
  <c r="G64" i="121"/>
  <c r="M63" i="121"/>
  <c r="K63" i="121"/>
  <c r="I63" i="121"/>
  <c r="G63" i="121"/>
  <c r="M62" i="121"/>
  <c r="K62" i="121"/>
  <c r="I62" i="121"/>
  <c r="G62" i="121"/>
  <c r="M61" i="121"/>
  <c r="K61" i="121"/>
  <c r="J61" i="121"/>
  <c r="I61" i="121"/>
  <c r="G61" i="121"/>
  <c r="M60" i="121"/>
  <c r="K60" i="121"/>
  <c r="J60" i="121"/>
  <c r="I60" i="121"/>
  <c r="G60" i="121"/>
  <c r="M59" i="121"/>
  <c r="K59" i="121"/>
  <c r="J59" i="121"/>
  <c r="I59" i="121"/>
  <c r="G59" i="121"/>
  <c r="M58" i="121"/>
  <c r="K58" i="121"/>
  <c r="J58" i="121"/>
  <c r="I58" i="121"/>
  <c r="G58" i="121"/>
  <c r="M57" i="121"/>
  <c r="K57" i="121"/>
  <c r="J57" i="121"/>
  <c r="I57" i="121"/>
  <c r="G57" i="121"/>
  <c r="M56" i="121"/>
  <c r="K56" i="121"/>
  <c r="J56" i="121"/>
  <c r="I56" i="121"/>
  <c r="G56" i="121"/>
  <c r="M55" i="121"/>
  <c r="K55" i="121"/>
  <c r="J55" i="121"/>
  <c r="I55" i="121"/>
  <c r="G55" i="121"/>
  <c r="M54" i="121"/>
  <c r="K54" i="121"/>
  <c r="J54" i="121"/>
  <c r="I54" i="121"/>
  <c r="G54" i="121"/>
  <c r="M53" i="121"/>
  <c r="K53" i="121"/>
  <c r="J53" i="121"/>
  <c r="I53" i="121"/>
  <c r="G53" i="121"/>
  <c r="M52" i="121"/>
  <c r="K52" i="121"/>
  <c r="J52" i="121"/>
  <c r="I52" i="121"/>
  <c r="G52" i="121"/>
  <c r="M51" i="121"/>
  <c r="K51" i="121"/>
  <c r="J51" i="121"/>
  <c r="I51" i="121"/>
  <c r="G51" i="121"/>
  <c r="M50" i="121"/>
  <c r="K50" i="121"/>
  <c r="J50" i="121"/>
  <c r="I50" i="121"/>
  <c r="G50" i="121"/>
  <c r="M49" i="121"/>
  <c r="K49" i="121"/>
  <c r="J49" i="121"/>
  <c r="I49" i="121"/>
  <c r="G49" i="121"/>
  <c r="M48" i="121"/>
  <c r="K48" i="121"/>
  <c r="J48" i="121"/>
  <c r="I48" i="121"/>
  <c r="G48" i="121"/>
  <c r="M47" i="121"/>
  <c r="K47" i="121"/>
  <c r="J47" i="121"/>
  <c r="I47" i="121"/>
  <c r="G47" i="121"/>
  <c r="M46" i="121"/>
  <c r="K46" i="121"/>
  <c r="I46" i="121"/>
  <c r="G46" i="121"/>
  <c r="M45" i="121"/>
  <c r="K45" i="121"/>
  <c r="J45" i="121"/>
  <c r="I45" i="121"/>
  <c r="G45" i="121"/>
  <c r="M44" i="121"/>
  <c r="K44" i="121"/>
  <c r="J44" i="121"/>
  <c r="I44" i="121"/>
  <c r="G44" i="121"/>
  <c r="M43" i="121"/>
  <c r="K43" i="121"/>
  <c r="J43" i="121"/>
  <c r="I43" i="121"/>
  <c r="G43" i="121"/>
  <c r="M42" i="121"/>
  <c r="K42" i="121"/>
  <c r="J42" i="121"/>
  <c r="I42" i="121"/>
  <c r="G42" i="121"/>
  <c r="M41" i="121"/>
  <c r="K41" i="121"/>
  <c r="J41" i="121"/>
  <c r="I41" i="121"/>
  <c r="G41" i="121"/>
  <c r="M40" i="121"/>
  <c r="K40" i="121"/>
  <c r="J40" i="121"/>
  <c r="I40" i="121"/>
  <c r="G40" i="121"/>
  <c r="M39" i="121"/>
  <c r="K39" i="121"/>
  <c r="J39" i="121"/>
  <c r="I39" i="121"/>
  <c r="G39" i="121"/>
  <c r="M38" i="121"/>
  <c r="K38" i="121"/>
  <c r="J38" i="121"/>
  <c r="I38" i="121"/>
  <c r="G38" i="121"/>
  <c r="M37" i="121"/>
  <c r="K37" i="121"/>
  <c r="J37" i="121"/>
  <c r="I37" i="121"/>
  <c r="G37" i="121"/>
  <c r="M36" i="121"/>
  <c r="K36" i="121"/>
  <c r="J36" i="121"/>
  <c r="I36" i="121"/>
  <c r="G36" i="121"/>
  <c r="M35" i="121"/>
  <c r="K35" i="121"/>
  <c r="J35" i="121"/>
  <c r="I35" i="121"/>
  <c r="G35" i="121"/>
  <c r="M34" i="121"/>
  <c r="K34" i="121"/>
  <c r="J34" i="121"/>
  <c r="I34" i="121"/>
  <c r="G34" i="121"/>
  <c r="M33" i="121"/>
  <c r="K33" i="121"/>
  <c r="J33" i="121"/>
  <c r="I33" i="121"/>
  <c r="G33" i="121"/>
  <c r="M32" i="121"/>
  <c r="K32" i="121"/>
  <c r="J32" i="121"/>
  <c r="I32" i="121"/>
  <c r="G32" i="121"/>
  <c r="M31" i="121"/>
  <c r="K31" i="121"/>
  <c r="J31" i="121"/>
  <c r="I31" i="121"/>
  <c r="G31" i="121"/>
  <c r="M30" i="121"/>
  <c r="K30" i="121"/>
  <c r="J30" i="121"/>
  <c r="I30" i="121"/>
  <c r="G30" i="121"/>
  <c r="M29" i="121"/>
  <c r="K29" i="121"/>
  <c r="J29" i="121"/>
  <c r="I29" i="121"/>
  <c r="G29" i="121"/>
  <c r="M28" i="121"/>
  <c r="K28" i="121"/>
  <c r="J28" i="121"/>
  <c r="I28" i="121"/>
  <c r="G28" i="121"/>
  <c r="M27" i="121"/>
  <c r="K27" i="121"/>
  <c r="J27" i="121"/>
  <c r="I27" i="121"/>
  <c r="G27" i="121"/>
  <c r="M26" i="121"/>
  <c r="K26" i="121"/>
  <c r="J26" i="121"/>
  <c r="I26" i="121"/>
  <c r="G26" i="121"/>
  <c r="M25" i="121"/>
  <c r="K25" i="121"/>
  <c r="J25" i="121"/>
  <c r="I25" i="121"/>
  <c r="G25" i="121"/>
  <c r="M24" i="121"/>
  <c r="K24" i="121"/>
  <c r="J24" i="121"/>
  <c r="I24" i="121"/>
  <c r="G24" i="121"/>
  <c r="M23" i="121"/>
  <c r="K23" i="121"/>
  <c r="J23" i="121"/>
  <c r="I23" i="121"/>
  <c r="G23" i="121"/>
  <c r="M22" i="121"/>
  <c r="K22" i="121"/>
  <c r="J22" i="121"/>
  <c r="I22" i="121"/>
  <c r="G22" i="121"/>
  <c r="M21" i="121"/>
  <c r="K21" i="121"/>
  <c r="J21" i="121"/>
  <c r="I21" i="121"/>
  <c r="G21" i="121"/>
  <c r="M20" i="121"/>
  <c r="K20" i="121"/>
  <c r="J20" i="121"/>
  <c r="I20" i="121"/>
  <c r="G20" i="121"/>
  <c r="M19" i="121"/>
  <c r="K19" i="121"/>
  <c r="J19" i="121"/>
  <c r="I19" i="121"/>
  <c r="G19" i="121"/>
  <c r="M18" i="121"/>
  <c r="K18" i="121"/>
  <c r="J18" i="121"/>
  <c r="I18" i="121"/>
  <c r="G18" i="121"/>
  <c r="M17" i="121"/>
  <c r="K17" i="121"/>
  <c r="J17" i="121"/>
  <c r="I17" i="121"/>
  <c r="G17" i="121"/>
  <c r="M16" i="121"/>
  <c r="K16" i="121"/>
  <c r="J16" i="121"/>
  <c r="I16" i="121"/>
  <c r="G16" i="121"/>
  <c r="M15" i="121"/>
  <c r="K15" i="121"/>
  <c r="J15" i="121"/>
  <c r="I15" i="121"/>
  <c r="G15" i="121"/>
  <c r="M14" i="121"/>
  <c r="K14" i="121"/>
  <c r="J14" i="121"/>
  <c r="I14" i="121"/>
  <c r="G14" i="121"/>
  <c r="M13" i="121"/>
  <c r="K13" i="121"/>
  <c r="J13" i="121"/>
  <c r="I13" i="121"/>
  <c r="G13" i="121"/>
  <c r="M12" i="121"/>
  <c r="K12" i="121"/>
  <c r="J12" i="121"/>
  <c r="I12" i="121"/>
  <c r="G12" i="121"/>
  <c r="M11" i="121"/>
  <c r="K11" i="121"/>
  <c r="J11" i="121"/>
  <c r="I11" i="121"/>
  <c r="G11" i="121"/>
  <c r="M10" i="121"/>
  <c r="K10" i="121"/>
  <c r="J10" i="121"/>
  <c r="I10" i="121"/>
  <c r="G10" i="121"/>
  <c r="M9" i="121"/>
  <c r="K9" i="121"/>
  <c r="J9" i="121"/>
  <c r="I9" i="121"/>
  <c r="G9" i="121"/>
  <c r="M8" i="121"/>
  <c r="K8" i="121"/>
  <c r="J8" i="121"/>
  <c r="I8" i="121"/>
  <c r="G8" i="121"/>
  <c r="M10" i="120"/>
  <c r="L10" i="120"/>
  <c r="K10" i="120"/>
  <c r="J10" i="120"/>
  <c r="I10" i="120"/>
  <c r="H10" i="120"/>
  <c r="G10" i="120"/>
  <c r="F10" i="120"/>
  <c r="M9" i="120"/>
  <c r="K9" i="120"/>
  <c r="I9" i="120"/>
  <c r="G9" i="120"/>
  <c r="M8" i="120"/>
  <c r="K8" i="120"/>
  <c r="I8" i="120"/>
  <c r="G8" i="120"/>
  <c r="M7" i="120"/>
  <c r="K7" i="120"/>
  <c r="I7" i="120"/>
  <c r="G7" i="120"/>
  <c r="M10" i="119"/>
  <c r="L10" i="119"/>
  <c r="K10" i="119"/>
  <c r="J10" i="119"/>
  <c r="I10" i="119"/>
  <c r="H10" i="119"/>
  <c r="G10" i="119"/>
  <c r="F10" i="119"/>
  <c r="M9" i="119"/>
  <c r="K9" i="119"/>
  <c r="I9" i="119"/>
  <c r="G9" i="119"/>
  <c r="M8" i="119"/>
  <c r="K8" i="119"/>
  <c r="I8" i="119"/>
  <c r="G8" i="119"/>
  <c r="M7" i="119"/>
  <c r="K7" i="119"/>
  <c r="I7" i="119"/>
  <c r="G7" i="119"/>
  <c r="M87" i="117"/>
  <c r="K87" i="117"/>
  <c r="I87" i="117"/>
  <c r="G87" i="117"/>
  <c r="F87" i="117"/>
  <c r="M86" i="117"/>
  <c r="K86" i="117"/>
  <c r="J86" i="117"/>
  <c r="I86" i="117"/>
  <c r="G86" i="117"/>
  <c r="M85" i="117"/>
  <c r="K85" i="117"/>
  <c r="J85" i="117"/>
  <c r="I85" i="117"/>
  <c r="G85" i="117"/>
  <c r="M84" i="117"/>
  <c r="K84" i="117"/>
  <c r="J84" i="117"/>
  <c r="I84" i="117"/>
  <c r="G84" i="117"/>
  <c r="M83" i="117"/>
  <c r="K83" i="117"/>
  <c r="J83" i="117"/>
  <c r="I83" i="117"/>
  <c r="G83" i="117"/>
  <c r="M82" i="117"/>
  <c r="K82" i="117"/>
  <c r="J82" i="117"/>
  <c r="I82" i="117"/>
  <c r="G82" i="117"/>
  <c r="M81" i="117"/>
  <c r="K81" i="117"/>
  <c r="J81" i="117"/>
  <c r="I81" i="117"/>
  <c r="G81" i="117"/>
  <c r="M80" i="117"/>
  <c r="K80" i="117"/>
  <c r="J80" i="117"/>
  <c r="I80" i="117"/>
  <c r="G80" i="117"/>
  <c r="M79" i="117"/>
  <c r="K79" i="117"/>
  <c r="J79" i="117"/>
  <c r="I79" i="117"/>
  <c r="G79" i="117"/>
  <c r="M78" i="117"/>
  <c r="K78" i="117"/>
  <c r="J78" i="117"/>
  <c r="I78" i="117"/>
  <c r="G78" i="117"/>
  <c r="M77" i="117"/>
  <c r="K77" i="117"/>
  <c r="J77" i="117"/>
  <c r="I77" i="117"/>
  <c r="G77" i="117"/>
  <c r="M76" i="117"/>
  <c r="K76" i="117"/>
  <c r="J76" i="117"/>
  <c r="I76" i="117"/>
  <c r="G76" i="117"/>
  <c r="M75" i="117"/>
  <c r="K75" i="117"/>
  <c r="J75" i="117"/>
  <c r="I75" i="117"/>
  <c r="G75" i="117"/>
  <c r="M74" i="117"/>
  <c r="K74" i="117"/>
  <c r="J74" i="117"/>
  <c r="I74" i="117"/>
  <c r="G74" i="117"/>
  <c r="M73" i="117"/>
  <c r="K73" i="117"/>
  <c r="J73" i="117"/>
  <c r="I73" i="117"/>
  <c r="G73" i="117"/>
  <c r="M72" i="117"/>
  <c r="K72" i="117"/>
  <c r="J72" i="117"/>
  <c r="I72" i="117"/>
  <c r="G72" i="117"/>
  <c r="M71" i="117"/>
  <c r="K71" i="117"/>
  <c r="J71" i="117"/>
  <c r="I71" i="117"/>
  <c r="G71" i="117"/>
  <c r="M70" i="117"/>
  <c r="K70" i="117"/>
  <c r="J70" i="117"/>
  <c r="I70" i="117"/>
  <c r="G70" i="117"/>
  <c r="M69" i="117"/>
  <c r="K69" i="117"/>
  <c r="J69" i="117"/>
  <c r="I69" i="117"/>
  <c r="G69" i="117"/>
  <c r="M68" i="117"/>
  <c r="K68" i="117"/>
  <c r="J68" i="117"/>
  <c r="I68" i="117"/>
  <c r="G68" i="117"/>
  <c r="M67" i="117"/>
  <c r="K67" i="117"/>
  <c r="J67" i="117"/>
  <c r="I67" i="117"/>
  <c r="G67" i="117"/>
  <c r="M66" i="117"/>
  <c r="K66" i="117"/>
  <c r="I66" i="117"/>
  <c r="G66" i="117"/>
  <c r="M65" i="117"/>
  <c r="K65" i="117"/>
  <c r="I65" i="117"/>
  <c r="G65" i="117"/>
  <c r="M64" i="117"/>
  <c r="K64" i="117"/>
  <c r="I64" i="117"/>
  <c r="G64" i="117"/>
  <c r="M63" i="117"/>
  <c r="K63" i="117"/>
  <c r="I63" i="117"/>
  <c r="G63" i="117"/>
  <c r="M62" i="117"/>
  <c r="K62" i="117"/>
  <c r="I62" i="117"/>
  <c r="G62" i="117"/>
  <c r="M61" i="117"/>
  <c r="K61" i="117"/>
  <c r="J61" i="117"/>
  <c r="I61" i="117"/>
  <c r="G61" i="117"/>
  <c r="M60" i="117"/>
  <c r="K60" i="117"/>
  <c r="J60" i="117"/>
  <c r="I60" i="117"/>
  <c r="G60" i="117"/>
  <c r="M59" i="117"/>
  <c r="K59" i="117"/>
  <c r="J59" i="117"/>
  <c r="I59" i="117"/>
  <c r="G59" i="117"/>
  <c r="M58" i="117"/>
  <c r="K58" i="117"/>
  <c r="J58" i="117"/>
  <c r="I58" i="117"/>
  <c r="G58" i="117"/>
  <c r="M57" i="117"/>
  <c r="K57" i="117"/>
  <c r="J57" i="117"/>
  <c r="I57" i="117"/>
  <c r="G57" i="117"/>
  <c r="M56" i="117"/>
  <c r="K56" i="117"/>
  <c r="J56" i="117"/>
  <c r="I56" i="117"/>
  <c r="G56" i="117"/>
  <c r="M55" i="117"/>
  <c r="K55" i="117"/>
  <c r="J55" i="117"/>
  <c r="I55" i="117"/>
  <c r="G55" i="117"/>
  <c r="M54" i="117"/>
  <c r="K54" i="117"/>
  <c r="J54" i="117"/>
  <c r="I54" i="117"/>
  <c r="G54" i="117"/>
  <c r="M53" i="117"/>
  <c r="K53" i="117"/>
  <c r="J53" i="117"/>
  <c r="I53" i="117"/>
  <c r="G53" i="117"/>
  <c r="M52" i="117"/>
  <c r="K52" i="117"/>
  <c r="J52" i="117"/>
  <c r="I52" i="117"/>
  <c r="G52" i="117"/>
  <c r="M51" i="117"/>
  <c r="K51" i="117"/>
  <c r="J51" i="117"/>
  <c r="I51" i="117"/>
  <c r="G51" i="117"/>
  <c r="M50" i="117"/>
  <c r="K50" i="117"/>
  <c r="J50" i="117"/>
  <c r="I50" i="117"/>
  <c r="G50" i="117"/>
  <c r="M49" i="117"/>
  <c r="K49" i="117"/>
  <c r="J49" i="117"/>
  <c r="I49" i="117"/>
  <c r="G49" i="117"/>
  <c r="M48" i="117"/>
  <c r="K48" i="117"/>
  <c r="J48" i="117"/>
  <c r="I48" i="117"/>
  <c r="G48" i="117"/>
  <c r="M47" i="117"/>
  <c r="K47" i="117"/>
  <c r="J47" i="117"/>
  <c r="I47" i="117"/>
  <c r="G47" i="117"/>
  <c r="M46" i="117"/>
  <c r="K46" i="117"/>
  <c r="I46" i="117"/>
  <c r="G46" i="117"/>
  <c r="M45" i="117"/>
  <c r="K45" i="117"/>
  <c r="J45" i="117"/>
  <c r="I45" i="117"/>
  <c r="G45" i="117"/>
  <c r="M44" i="117"/>
  <c r="K44" i="117"/>
  <c r="J44" i="117"/>
  <c r="I44" i="117"/>
  <c r="G44" i="117"/>
  <c r="M43" i="117"/>
  <c r="K43" i="117"/>
  <c r="J43" i="117"/>
  <c r="I43" i="117"/>
  <c r="G43" i="117"/>
  <c r="M42" i="117"/>
  <c r="K42" i="117"/>
  <c r="J42" i="117"/>
  <c r="I42" i="117"/>
  <c r="G42" i="117"/>
  <c r="M41" i="117"/>
  <c r="K41" i="117"/>
  <c r="J41" i="117"/>
  <c r="I41" i="117"/>
  <c r="G41" i="117"/>
  <c r="M40" i="117"/>
  <c r="K40" i="117"/>
  <c r="J40" i="117"/>
  <c r="I40" i="117"/>
  <c r="G40" i="117"/>
  <c r="M39" i="117"/>
  <c r="K39" i="117"/>
  <c r="J39" i="117"/>
  <c r="I39" i="117"/>
  <c r="G39" i="117"/>
  <c r="M38" i="117"/>
  <c r="K38" i="117"/>
  <c r="J38" i="117"/>
  <c r="I38" i="117"/>
  <c r="G38" i="117"/>
  <c r="M37" i="117"/>
  <c r="K37" i="117"/>
  <c r="J37" i="117"/>
  <c r="I37" i="117"/>
  <c r="G37" i="117"/>
  <c r="M36" i="117"/>
  <c r="K36" i="117"/>
  <c r="J36" i="117"/>
  <c r="I36" i="117"/>
  <c r="G36" i="117"/>
  <c r="M35" i="117"/>
  <c r="K35" i="117"/>
  <c r="J35" i="117"/>
  <c r="I35" i="117"/>
  <c r="G35" i="117"/>
  <c r="M34" i="117"/>
  <c r="K34" i="117"/>
  <c r="J34" i="117"/>
  <c r="I34" i="117"/>
  <c r="G34" i="117"/>
  <c r="M33" i="117"/>
  <c r="K33" i="117"/>
  <c r="J33" i="117"/>
  <c r="I33" i="117"/>
  <c r="G33" i="117"/>
  <c r="M32" i="117"/>
  <c r="K32" i="117"/>
  <c r="J32" i="117"/>
  <c r="I32" i="117"/>
  <c r="G32" i="117"/>
  <c r="M31" i="117"/>
  <c r="K31" i="117"/>
  <c r="J31" i="117"/>
  <c r="I31" i="117"/>
  <c r="G31" i="117"/>
  <c r="M30" i="117"/>
  <c r="K30" i="117"/>
  <c r="J30" i="117"/>
  <c r="I30" i="117"/>
  <c r="G30" i="117"/>
  <c r="M29" i="117"/>
  <c r="K29" i="117"/>
  <c r="J29" i="117"/>
  <c r="I29" i="117"/>
  <c r="G29" i="117"/>
  <c r="M28" i="117"/>
  <c r="K28" i="117"/>
  <c r="J28" i="117"/>
  <c r="I28" i="117"/>
  <c r="G28" i="117"/>
  <c r="M27" i="117"/>
  <c r="K27" i="117"/>
  <c r="J27" i="117"/>
  <c r="I27" i="117"/>
  <c r="G27" i="117"/>
  <c r="M26" i="117"/>
  <c r="K26" i="117"/>
  <c r="J26" i="117"/>
  <c r="I26" i="117"/>
  <c r="G26" i="117"/>
  <c r="M25" i="117"/>
  <c r="K25" i="117"/>
  <c r="J25" i="117"/>
  <c r="I25" i="117"/>
  <c r="G25" i="117"/>
  <c r="M24" i="117"/>
  <c r="K24" i="117"/>
  <c r="J24" i="117"/>
  <c r="I24" i="117"/>
  <c r="G24" i="117"/>
  <c r="M23" i="117"/>
  <c r="K23" i="117"/>
  <c r="J23" i="117"/>
  <c r="I23" i="117"/>
  <c r="G23" i="117"/>
  <c r="M22" i="117"/>
  <c r="K22" i="117"/>
  <c r="J22" i="117"/>
  <c r="I22" i="117"/>
  <c r="G22" i="117"/>
  <c r="M21" i="117"/>
  <c r="K21" i="117"/>
  <c r="J21" i="117"/>
  <c r="I21" i="117"/>
  <c r="G21" i="117"/>
  <c r="M20" i="117"/>
  <c r="K20" i="117"/>
  <c r="J20" i="117"/>
  <c r="I20" i="117"/>
  <c r="G20" i="117"/>
  <c r="M19" i="117"/>
  <c r="K19" i="117"/>
  <c r="J19" i="117"/>
  <c r="I19" i="117"/>
  <c r="G19" i="117"/>
  <c r="M18" i="117"/>
  <c r="K18" i="117"/>
  <c r="J18" i="117"/>
  <c r="I18" i="117"/>
  <c r="G18" i="117"/>
  <c r="M17" i="117"/>
  <c r="K17" i="117"/>
  <c r="J17" i="117"/>
  <c r="I17" i="117"/>
  <c r="G17" i="117"/>
  <c r="M16" i="117"/>
  <c r="K16" i="117"/>
  <c r="J16" i="117"/>
  <c r="I16" i="117"/>
  <c r="G16" i="117"/>
  <c r="M15" i="117"/>
  <c r="K15" i="117"/>
  <c r="J15" i="117"/>
  <c r="I15" i="117"/>
  <c r="G15" i="117"/>
  <c r="M14" i="117"/>
  <c r="K14" i="117"/>
  <c r="J14" i="117"/>
  <c r="I14" i="117"/>
  <c r="G14" i="117"/>
  <c r="M13" i="117"/>
  <c r="K13" i="117"/>
  <c r="J13" i="117"/>
  <c r="I13" i="117"/>
  <c r="G13" i="117"/>
  <c r="M12" i="117"/>
  <c r="K12" i="117"/>
  <c r="J12" i="117"/>
  <c r="I12" i="117"/>
  <c r="G12" i="117"/>
  <c r="M11" i="117"/>
  <c r="K11" i="117"/>
  <c r="J11" i="117"/>
  <c r="I11" i="117"/>
  <c r="G11" i="117"/>
  <c r="M10" i="117"/>
  <c r="K10" i="117"/>
  <c r="J10" i="117"/>
  <c r="I10" i="117"/>
  <c r="G10" i="117"/>
  <c r="M9" i="117"/>
  <c r="K9" i="117"/>
  <c r="J9" i="117"/>
  <c r="I9" i="117"/>
  <c r="G9" i="117"/>
  <c r="M8" i="117"/>
  <c r="K8" i="117"/>
  <c r="J8" i="117"/>
  <c r="I8" i="117"/>
  <c r="G8" i="117"/>
  <c r="M10" i="116"/>
  <c r="L10" i="116"/>
  <c r="K10" i="116"/>
  <c r="J10" i="116"/>
  <c r="I10" i="116"/>
  <c r="H10" i="116"/>
  <c r="G10" i="116"/>
  <c r="F10" i="116"/>
  <c r="M9" i="116"/>
  <c r="K9" i="116"/>
  <c r="I9" i="116"/>
  <c r="G9" i="116"/>
  <c r="M8" i="116"/>
  <c r="K8" i="116"/>
  <c r="I8" i="116"/>
  <c r="G8" i="116"/>
  <c r="M7" i="116"/>
  <c r="K7" i="116"/>
  <c r="I7" i="116"/>
  <c r="G7" i="116"/>
  <c r="M87" i="115"/>
  <c r="K87" i="115"/>
  <c r="I87" i="115"/>
  <c r="G87" i="115"/>
  <c r="F87" i="115"/>
  <c r="M86" i="115"/>
  <c r="K86" i="115"/>
  <c r="J86" i="115"/>
  <c r="I86" i="115"/>
  <c r="G86" i="115"/>
  <c r="M85" i="115"/>
  <c r="K85" i="115"/>
  <c r="J85" i="115"/>
  <c r="I85" i="115"/>
  <c r="G85" i="115"/>
  <c r="M84" i="115"/>
  <c r="K84" i="115"/>
  <c r="J84" i="115"/>
  <c r="I84" i="115"/>
  <c r="G84" i="115"/>
  <c r="M83" i="115"/>
  <c r="K83" i="115"/>
  <c r="J83" i="115"/>
  <c r="I83" i="115"/>
  <c r="G83" i="115"/>
  <c r="M82" i="115"/>
  <c r="K82" i="115"/>
  <c r="J82" i="115"/>
  <c r="I82" i="115"/>
  <c r="G82" i="115"/>
  <c r="M81" i="115"/>
  <c r="K81" i="115"/>
  <c r="J81" i="115"/>
  <c r="I81" i="115"/>
  <c r="G81" i="115"/>
  <c r="M80" i="115"/>
  <c r="K80" i="115"/>
  <c r="J80" i="115"/>
  <c r="I80" i="115"/>
  <c r="G80" i="115"/>
  <c r="M79" i="115"/>
  <c r="K79" i="115"/>
  <c r="J79" i="115"/>
  <c r="I79" i="115"/>
  <c r="G79" i="115"/>
  <c r="M78" i="115"/>
  <c r="K78" i="115"/>
  <c r="J78" i="115"/>
  <c r="I78" i="115"/>
  <c r="G78" i="115"/>
  <c r="M77" i="115"/>
  <c r="K77" i="115"/>
  <c r="J77" i="115"/>
  <c r="I77" i="115"/>
  <c r="G77" i="115"/>
  <c r="M76" i="115"/>
  <c r="K76" i="115"/>
  <c r="J76" i="115"/>
  <c r="I76" i="115"/>
  <c r="G76" i="115"/>
  <c r="M75" i="115"/>
  <c r="K75" i="115"/>
  <c r="J75" i="115"/>
  <c r="I75" i="115"/>
  <c r="G75" i="115"/>
  <c r="M74" i="115"/>
  <c r="K74" i="115"/>
  <c r="J74" i="115"/>
  <c r="I74" i="115"/>
  <c r="G74" i="115"/>
  <c r="M73" i="115"/>
  <c r="K73" i="115"/>
  <c r="J73" i="115"/>
  <c r="I73" i="115"/>
  <c r="G73" i="115"/>
  <c r="M72" i="115"/>
  <c r="K72" i="115"/>
  <c r="J72" i="115"/>
  <c r="I72" i="115"/>
  <c r="G72" i="115"/>
  <c r="M71" i="115"/>
  <c r="K71" i="115"/>
  <c r="J71" i="115"/>
  <c r="I71" i="115"/>
  <c r="G71" i="115"/>
  <c r="M70" i="115"/>
  <c r="K70" i="115"/>
  <c r="J70" i="115"/>
  <c r="I70" i="115"/>
  <c r="G70" i="115"/>
  <c r="M69" i="115"/>
  <c r="K69" i="115"/>
  <c r="J69" i="115"/>
  <c r="I69" i="115"/>
  <c r="G69" i="115"/>
  <c r="M68" i="115"/>
  <c r="K68" i="115"/>
  <c r="J68" i="115"/>
  <c r="I68" i="115"/>
  <c r="G68" i="115"/>
  <c r="M67" i="115"/>
  <c r="K67" i="115"/>
  <c r="J67" i="115"/>
  <c r="I67" i="115"/>
  <c r="G67" i="115"/>
  <c r="M66" i="115"/>
  <c r="K66" i="115"/>
  <c r="I66" i="115"/>
  <c r="G66" i="115"/>
  <c r="M65" i="115"/>
  <c r="K65" i="115"/>
  <c r="I65" i="115"/>
  <c r="G65" i="115"/>
  <c r="M64" i="115"/>
  <c r="K64" i="115"/>
  <c r="I64" i="115"/>
  <c r="G64" i="115"/>
  <c r="M63" i="115"/>
  <c r="K63" i="115"/>
  <c r="I63" i="115"/>
  <c r="G63" i="115"/>
  <c r="M62" i="115"/>
  <c r="K62" i="115"/>
  <c r="I62" i="115"/>
  <c r="G62" i="115"/>
  <c r="M61" i="115"/>
  <c r="K61" i="115"/>
  <c r="J61" i="115"/>
  <c r="I61" i="115"/>
  <c r="G61" i="115"/>
  <c r="M60" i="115"/>
  <c r="K60" i="115"/>
  <c r="J60" i="115"/>
  <c r="I60" i="115"/>
  <c r="G60" i="115"/>
  <c r="M59" i="115"/>
  <c r="K59" i="115"/>
  <c r="J59" i="115"/>
  <c r="I59" i="115"/>
  <c r="G59" i="115"/>
  <c r="M58" i="115"/>
  <c r="K58" i="115"/>
  <c r="J58" i="115"/>
  <c r="I58" i="115"/>
  <c r="G58" i="115"/>
  <c r="M57" i="115"/>
  <c r="K57" i="115"/>
  <c r="J57" i="115"/>
  <c r="I57" i="115"/>
  <c r="G57" i="115"/>
  <c r="M56" i="115"/>
  <c r="K56" i="115"/>
  <c r="J56" i="115"/>
  <c r="I56" i="115"/>
  <c r="G56" i="115"/>
  <c r="M55" i="115"/>
  <c r="K55" i="115"/>
  <c r="J55" i="115"/>
  <c r="I55" i="115"/>
  <c r="G55" i="115"/>
  <c r="M54" i="115"/>
  <c r="K54" i="115"/>
  <c r="J54" i="115"/>
  <c r="I54" i="115"/>
  <c r="G54" i="115"/>
  <c r="M53" i="115"/>
  <c r="K53" i="115"/>
  <c r="J53" i="115"/>
  <c r="I53" i="115"/>
  <c r="G53" i="115"/>
  <c r="M52" i="115"/>
  <c r="K52" i="115"/>
  <c r="J52" i="115"/>
  <c r="I52" i="115"/>
  <c r="G52" i="115"/>
  <c r="M51" i="115"/>
  <c r="K51" i="115"/>
  <c r="J51" i="115"/>
  <c r="I51" i="115"/>
  <c r="G51" i="115"/>
  <c r="M50" i="115"/>
  <c r="K50" i="115"/>
  <c r="J50" i="115"/>
  <c r="I50" i="115"/>
  <c r="G50" i="115"/>
  <c r="M49" i="115"/>
  <c r="K49" i="115"/>
  <c r="J49" i="115"/>
  <c r="I49" i="115"/>
  <c r="G49" i="115"/>
  <c r="M48" i="115"/>
  <c r="K48" i="115"/>
  <c r="J48" i="115"/>
  <c r="I48" i="115"/>
  <c r="G48" i="115"/>
  <c r="M47" i="115"/>
  <c r="K47" i="115"/>
  <c r="J47" i="115"/>
  <c r="I47" i="115"/>
  <c r="G47" i="115"/>
  <c r="M46" i="115"/>
  <c r="K46" i="115"/>
  <c r="I46" i="115"/>
  <c r="G46" i="115"/>
  <c r="M45" i="115"/>
  <c r="K45" i="115"/>
  <c r="J45" i="115"/>
  <c r="I45" i="115"/>
  <c r="G45" i="115"/>
  <c r="M44" i="115"/>
  <c r="K44" i="115"/>
  <c r="J44" i="115"/>
  <c r="I44" i="115"/>
  <c r="G44" i="115"/>
  <c r="M43" i="115"/>
  <c r="K43" i="115"/>
  <c r="J43" i="115"/>
  <c r="I43" i="115"/>
  <c r="G43" i="115"/>
  <c r="M42" i="115"/>
  <c r="K42" i="115"/>
  <c r="J42" i="115"/>
  <c r="I42" i="115"/>
  <c r="G42" i="115"/>
  <c r="M41" i="115"/>
  <c r="K41" i="115"/>
  <c r="J41" i="115"/>
  <c r="I41" i="115"/>
  <c r="G41" i="115"/>
  <c r="M40" i="115"/>
  <c r="K40" i="115"/>
  <c r="J40" i="115"/>
  <c r="I40" i="115"/>
  <c r="G40" i="115"/>
  <c r="M39" i="115"/>
  <c r="K39" i="115"/>
  <c r="J39" i="115"/>
  <c r="I39" i="115"/>
  <c r="G39" i="115"/>
  <c r="M38" i="115"/>
  <c r="K38" i="115"/>
  <c r="J38" i="115"/>
  <c r="I38" i="115"/>
  <c r="G38" i="115"/>
  <c r="M37" i="115"/>
  <c r="K37" i="115"/>
  <c r="J37" i="115"/>
  <c r="I37" i="115"/>
  <c r="G37" i="115"/>
  <c r="M36" i="115"/>
  <c r="K36" i="115"/>
  <c r="J36" i="115"/>
  <c r="I36" i="115"/>
  <c r="G36" i="115"/>
  <c r="M35" i="115"/>
  <c r="K35" i="115"/>
  <c r="J35" i="115"/>
  <c r="I35" i="115"/>
  <c r="G35" i="115"/>
  <c r="M34" i="115"/>
  <c r="K34" i="115"/>
  <c r="J34" i="115"/>
  <c r="I34" i="115"/>
  <c r="G34" i="115"/>
  <c r="M33" i="115"/>
  <c r="K33" i="115"/>
  <c r="J33" i="115"/>
  <c r="I33" i="115"/>
  <c r="G33" i="115"/>
  <c r="M32" i="115"/>
  <c r="K32" i="115"/>
  <c r="J32" i="115"/>
  <c r="I32" i="115"/>
  <c r="G32" i="115"/>
  <c r="M31" i="115"/>
  <c r="K31" i="115"/>
  <c r="J31" i="115"/>
  <c r="I31" i="115"/>
  <c r="G31" i="115"/>
  <c r="M30" i="115"/>
  <c r="K30" i="115"/>
  <c r="J30" i="115"/>
  <c r="I30" i="115"/>
  <c r="G30" i="115"/>
  <c r="M29" i="115"/>
  <c r="K29" i="115"/>
  <c r="J29" i="115"/>
  <c r="I29" i="115"/>
  <c r="G29" i="115"/>
  <c r="M28" i="115"/>
  <c r="K28" i="115"/>
  <c r="J28" i="115"/>
  <c r="I28" i="115"/>
  <c r="G28" i="115"/>
  <c r="M27" i="115"/>
  <c r="K27" i="115"/>
  <c r="J27" i="115"/>
  <c r="I27" i="115"/>
  <c r="G27" i="115"/>
  <c r="M26" i="115"/>
  <c r="K26" i="115"/>
  <c r="J26" i="115"/>
  <c r="I26" i="115"/>
  <c r="G26" i="115"/>
  <c r="M25" i="115"/>
  <c r="K25" i="115"/>
  <c r="J25" i="115"/>
  <c r="I25" i="115"/>
  <c r="G25" i="115"/>
  <c r="M24" i="115"/>
  <c r="K24" i="115"/>
  <c r="J24" i="115"/>
  <c r="I24" i="115"/>
  <c r="G24" i="115"/>
  <c r="M23" i="115"/>
  <c r="K23" i="115"/>
  <c r="J23" i="115"/>
  <c r="I23" i="115"/>
  <c r="G23" i="115"/>
  <c r="M22" i="115"/>
  <c r="K22" i="115"/>
  <c r="J22" i="115"/>
  <c r="I22" i="115"/>
  <c r="G22" i="115"/>
  <c r="M21" i="115"/>
  <c r="K21" i="115"/>
  <c r="J21" i="115"/>
  <c r="I21" i="115"/>
  <c r="G21" i="115"/>
  <c r="M20" i="115"/>
  <c r="K20" i="115"/>
  <c r="J20" i="115"/>
  <c r="I20" i="115"/>
  <c r="G20" i="115"/>
  <c r="M19" i="115"/>
  <c r="K19" i="115"/>
  <c r="J19" i="115"/>
  <c r="I19" i="115"/>
  <c r="G19" i="115"/>
  <c r="M18" i="115"/>
  <c r="K18" i="115"/>
  <c r="J18" i="115"/>
  <c r="I18" i="115"/>
  <c r="G18" i="115"/>
  <c r="M17" i="115"/>
  <c r="K17" i="115"/>
  <c r="J17" i="115"/>
  <c r="I17" i="115"/>
  <c r="G17" i="115"/>
  <c r="M16" i="115"/>
  <c r="K16" i="115"/>
  <c r="J16" i="115"/>
  <c r="I16" i="115"/>
  <c r="G16" i="115"/>
  <c r="M15" i="115"/>
  <c r="K15" i="115"/>
  <c r="J15" i="115"/>
  <c r="I15" i="115"/>
  <c r="G15" i="115"/>
  <c r="M14" i="115"/>
  <c r="K14" i="115"/>
  <c r="J14" i="115"/>
  <c r="I14" i="115"/>
  <c r="G14" i="115"/>
  <c r="M13" i="115"/>
  <c r="K13" i="115"/>
  <c r="J13" i="115"/>
  <c r="I13" i="115"/>
  <c r="G13" i="115"/>
  <c r="M12" i="115"/>
  <c r="K12" i="115"/>
  <c r="J12" i="115"/>
  <c r="I12" i="115"/>
  <c r="G12" i="115"/>
  <c r="M11" i="115"/>
  <c r="K11" i="115"/>
  <c r="J11" i="115"/>
  <c r="I11" i="115"/>
  <c r="G11" i="115"/>
  <c r="M10" i="115"/>
  <c r="K10" i="115"/>
  <c r="J10" i="115"/>
  <c r="I10" i="115"/>
  <c r="G10" i="115"/>
  <c r="M9" i="115"/>
  <c r="K9" i="115"/>
  <c r="J9" i="115"/>
  <c r="I9" i="115"/>
  <c r="G9" i="115"/>
  <c r="M8" i="115"/>
  <c r="K8" i="115"/>
  <c r="J8" i="115"/>
  <c r="I8" i="115"/>
  <c r="G8" i="115"/>
  <c r="M10" i="114"/>
  <c r="L10" i="114"/>
  <c r="K10" i="114"/>
  <c r="J10" i="114"/>
  <c r="I10" i="114"/>
  <c r="H10" i="114"/>
  <c r="G10" i="114"/>
  <c r="F10" i="114"/>
  <c r="M9" i="114"/>
  <c r="K9" i="114"/>
  <c r="I9" i="114"/>
  <c r="G9" i="114"/>
  <c r="M8" i="114"/>
  <c r="K8" i="114"/>
  <c r="I8" i="114"/>
  <c r="G8" i="114"/>
  <c r="M7" i="114"/>
  <c r="K7" i="114"/>
  <c r="I7" i="114"/>
  <c r="G7" i="114"/>
  <c r="M87" i="113"/>
  <c r="K87" i="113"/>
  <c r="I87" i="113"/>
  <c r="G87" i="113"/>
  <c r="F87" i="113"/>
  <c r="M86" i="113"/>
  <c r="K86" i="113"/>
  <c r="J86" i="113"/>
  <c r="I86" i="113"/>
  <c r="G86" i="113"/>
  <c r="M85" i="113"/>
  <c r="K85" i="113"/>
  <c r="J85" i="113"/>
  <c r="I85" i="113"/>
  <c r="G85" i="113"/>
  <c r="M84" i="113"/>
  <c r="K84" i="113"/>
  <c r="J84" i="113"/>
  <c r="I84" i="113"/>
  <c r="G84" i="113"/>
  <c r="M83" i="113"/>
  <c r="K83" i="113"/>
  <c r="J83" i="113"/>
  <c r="I83" i="113"/>
  <c r="G83" i="113"/>
  <c r="M82" i="113"/>
  <c r="K82" i="113"/>
  <c r="J82" i="113"/>
  <c r="I82" i="113"/>
  <c r="G82" i="113"/>
  <c r="M81" i="113"/>
  <c r="K81" i="113"/>
  <c r="J81" i="113"/>
  <c r="I81" i="113"/>
  <c r="G81" i="113"/>
  <c r="M80" i="113"/>
  <c r="K80" i="113"/>
  <c r="J80" i="113"/>
  <c r="I80" i="113"/>
  <c r="G80" i="113"/>
  <c r="M79" i="113"/>
  <c r="K79" i="113"/>
  <c r="J79" i="113"/>
  <c r="I79" i="113"/>
  <c r="G79" i="113"/>
  <c r="M78" i="113"/>
  <c r="K78" i="113"/>
  <c r="J78" i="113"/>
  <c r="I78" i="113"/>
  <c r="G78" i="113"/>
  <c r="M77" i="113"/>
  <c r="K77" i="113"/>
  <c r="J77" i="113"/>
  <c r="I77" i="113"/>
  <c r="G77" i="113"/>
  <c r="M76" i="113"/>
  <c r="K76" i="113"/>
  <c r="J76" i="113"/>
  <c r="I76" i="113"/>
  <c r="G76" i="113"/>
  <c r="M75" i="113"/>
  <c r="K75" i="113"/>
  <c r="J75" i="113"/>
  <c r="I75" i="113"/>
  <c r="G75" i="113"/>
  <c r="M74" i="113"/>
  <c r="K74" i="113"/>
  <c r="J74" i="113"/>
  <c r="I74" i="113"/>
  <c r="G74" i="113"/>
  <c r="M73" i="113"/>
  <c r="K73" i="113"/>
  <c r="J73" i="113"/>
  <c r="I73" i="113"/>
  <c r="G73" i="113"/>
  <c r="M72" i="113"/>
  <c r="K72" i="113"/>
  <c r="J72" i="113"/>
  <c r="I72" i="113"/>
  <c r="G72" i="113"/>
  <c r="M71" i="113"/>
  <c r="K71" i="113"/>
  <c r="J71" i="113"/>
  <c r="I71" i="113"/>
  <c r="G71" i="113"/>
  <c r="M70" i="113"/>
  <c r="K70" i="113"/>
  <c r="J70" i="113"/>
  <c r="I70" i="113"/>
  <c r="G70" i="113"/>
  <c r="M69" i="113"/>
  <c r="K69" i="113"/>
  <c r="J69" i="113"/>
  <c r="I69" i="113"/>
  <c r="G69" i="113"/>
  <c r="M68" i="113"/>
  <c r="K68" i="113"/>
  <c r="J68" i="113"/>
  <c r="I68" i="113"/>
  <c r="G68" i="113"/>
  <c r="M67" i="113"/>
  <c r="K67" i="113"/>
  <c r="J67" i="113"/>
  <c r="I67" i="113"/>
  <c r="G67" i="113"/>
  <c r="M66" i="113"/>
  <c r="K66" i="113"/>
  <c r="I66" i="113"/>
  <c r="G66" i="113"/>
  <c r="M65" i="113"/>
  <c r="K65" i="113"/>
  <c r="I65" i="113"/>
  <c r="G65" i="113"/>
  <c r="M64" i="113"/>
  <c r="K64" i="113"/>
  <c r="I64" i="113"/>
  <c r="G64" i="113"/>
  <c r="M63" i="113"/>
  <c r="K63" i="113"/>
  <c r="I63" i="113"/>
  <c r="G63" i="113"/>
  <c r="M62" i="113"/>
  <c r="K62" i="113"/>
  <c r="I62" i="113"/>
  <c r="G62" i="113"/>
  <c r="M61" i="113"/>
  <c r="K61" i="113"/>
  <c r="J61" i="113"/>
  <c r="I61" i="113"/>
  <c r="G61" i="113"/>
  <c r="M60" i="113"/>
  <c r="K60" i="113"/>
  <c r="J60" i="113"/>
  <c r="I60" i="113"/>
  <c r="G60" i="113"/>
  <c r="M59" i="113"/>
  <c r="K59" i="113"/>
  <c r="J59" i="113"/>
  <c r="I59" i="113"/>
  <c r="G59" i="113"/>
  <c r="M58" i="113"/>
  <c r="K58" i="113"/>
  <c r="J58" i="113"/>
  <c r="I58" i="113"/>
  <c r="G58" i="113"/>
  <c r="M57" i="113"/>
  <c r="K57" i="113"/>
  <c r="J57" i="113"/>
  <c r="I57" i="113"/>
  <c r="G57" i="113"/>
  <c r="M56" i="113"/>
  <c r="K56" i="113"/>
  <c r="J56" i="113"/>
  <c r="I56" i="113"/>
  <c r="G56" i="113"/>
  <c r="M55" i="113"/>
  <c r="K55" i="113"/>
  <c r="J55" i="113"/>
  <c r="I55" i="113"/>
  <c r="G55" i="113"/>
  <c r="M54" i="113"/>
  <c r="K54" i="113"/>
  <c r="J54" i="113"/>
  <c r="I54" i="113"/>
  <c r="G54" i="113"/>
  <c r="M53" i="113"/>
  <c r="K53" i="113"/>
  <c r="J53" i="113"/>
  <c r="I53" i="113"/>
  <c r="G53" i="113"/>
  <c r="M52" i="113"/>
  <c r="K52" i="113"/>
  <c r="J52" i="113"/>
  <c r="I52" i="113"/>
  <c r="G52" i="113"/>
  <c r="M51" i="113"/>
  <c r="K51" i="113"/>
  <c r="J51" i="113"/>
  <c r="I51" i="113"/>
  <c r="G51" i="113"/>
  <c r="M50" i="113"/>
  <c r="K50" i="113"/>
  <c r="J50" i="113"/>
  <c r="I50" i="113"/>
  <c r="G50" i="113"/>
  <c r="M49" i="113"/>
  <c r="K49" i="113"/>
  <c r="J49" i="113"/>
  <c r="I49" i="113"/>
  <c r="G49" i="113"/>
  <c r="M48" i="113"/>
  <c r="K48" i="113"/>
  <c r="J48" i="113"/>
  <c r="I48" i="113"/>
  <c r="G48" i="113"/>
  <c r="M47" i="113"/>
  <c r="K47" i="113"/>
  <c r="J47" i="113"/>
  <c r="I47" i="113"/>
  <c r="G47" i="113"/>
  <c r="M46" i="113"/>
  <c r="K46" i="113"/>
  <c r="I46" i="113"/>
  <c r="G46" i="113"/>
  <c r="M45" i="113"/>
  <c r="K45" i="113"/>
  <c r="J45" i="113"/>
  <c r="I45" i="113"/>
  <c r="G45" i="113"/>
  <c r="M44" i="113"/>
  <c r="K44" i="113"/>
  <c r="J44" i="113"/>
  <c r="I44" i="113"/>
  <c r="G44" i="113"/>
  <c r="M43" i="113"/>
  <c r="K43" i="113"/>
  <c r="J43" i="113"/>
  <c r="I43" i="113"/>
  <c r="G43" i="113"/>
  <c r="M42" i="113"/>
  <c r="K42" i="113"/>
  <c r="J42" i="113"/>
  <c r="I42" i="113"/>
  <c r="G42" i="113"/>
  <c r="M41" i="113"/>
  <c r="K41" i="113"/>
  <c r="J41" i="113"/>
  <c r="I41" i="113"/>
  <c r="G41" i="113"/>
  <c r="M40" i="113"/>
  <c r="K40" i="113"/>
  <c r="J40" i="113"/>
  <c r="I40" i="113"/>
  <c r="G40" i="113"/>
  <c r="M39" i="113"/>
  <c r="K39" i="113"/>
  <c r="J39" i="113"/>
  <c r="I39" i="113"/>
  <c r="G39" i="113"/>
  <c r="M38" i="113"/>
  <c r="K38" i="113"/>
  <c r="J38" i="113"/>
  <c r="I38" i="113"/>
  <c r="G38" i="113"/>
  <c r="M37" i="113"/>
  <c r="K37" i="113"/>
  <c r="J37" i="113"/>
  <c r="I37" i="113"/>
  <c r="G37" i="113"/>
  <c r="M36" i="113"/>
  <c r="K36" i="113"/>
  <c r="J36" i="113"/>
  <c r="I36" i="113"/>
  <c r="G36" i="113"/>
  <c r="M35" i="113"/>
  <c r="K35" i="113"/>
  <c r="J35" i="113"/>
  <c r="I35" i="113"/>
  <c r="G35" i="113"/>
  <c r="M34" i="113"/>
  <c r="K34" i="113"/>
  <c r="J34" i="113"/>
  <c r="I34" i="113"/>
  <c r="G34" i="113"/>
  <c r="M33" i="113"/>
  <c r="K33" i="113"/>
  <c r="J33" i="113"/>
  <c r="I33" i="113"/>
  <c r="G33" i="113"/>
  <c r="M32" i="113"/>
  <c r="K32" i="113"/>
  <c r="J32" i="113"/>
  <c r="I32" i="113"/>
  <c r="G32" i="113"/>
  <c r="M31" i="113"/>
  <c r="K31" i="113"/>
  <c r="J31" i="113"/>
  <c r="I31" i="113"/>
  <c r="G31" i="113"/>
  <c r="M30" i="113"/>
  <c r="K30" i="113"/>
  <c r="J30" i="113"/>
  <c r="I30" i="113"/>
  <c r="G30" i="113"/>
  <c r="M29" i="113"/>
  <c r="K29" i="113"/>
  <c r="J29" i="113"/>
  <c r="I29" i="113"/>
  <c r="G29" i="113"/>
  <c r="M28" i="113"/>
  <c r="K28" i="113"/>
  <c r="J28" i="113"/>
  <c r="I28" i="113"/>
  <c r="G28" i="113"/>
  <c r="M27" i="113"/>
  <c r="K27" i="113"/>
  <c r="J27" i="113"/>
  <c r="I27" i="113"/>
  <c r="G27" i="113"/>
  <c r="M26" i="113"/>
  <c r="K26" i="113"/>
  <c r="J26" i="113"/>
  <c r="I26" i="113"/>
  <c r="G26" i="113"/>
  <c r="M25" i="113"/>
  <c r="K25" i="113"/>
  <c r="J25" i="113"/>
  <c r="I25" i="113"/>
  <c r="G25" i="113"/>
  <c r="M24" i="113"/>
  <c r="K24" i="113"/>
  <c r="J24" i="113"/>
  <c r="I24" i="113"/>
  <c r="G24" i="113"/>
  <c r="M23" i="113"/>
  <c r="K23" i="113"/>
  <c r="J23" i="113"/>
  <c r="I23" i="113"/>
  <c r="G23" i="113"/>
  <c r="M22" i="113"/>
  <c r="K22" i="113"/>
  <c r="J22" i="113"/>
  <c r="I22" i="113"/>
  <c r="G22" i="113"/>
  <c r="M21" i="113"/>
  <c r="K21" i="113"/>
  <c r="J21" i="113"/>
  <c r="I21" i="113"/>
  <c r="G21" i="113"/>
  <c r="M20" i="113"/>
  <c r="K20" i="113"/>
  <c r="J20" i="113"/>
  <c r="I20" i="113"/>
  <c r="G20" i="113"/>
  <c r="M19" i="113"/>
  <c r="K19" i="113"/>
  <c r="J19" i="113"/>
  <c r="I19" i="113"/>
  <c r="G19" i="113"/>
  <c r="M18" i="113"/>
  <c r="K18" i="113"/>
  <c r="J18" i="113"/>
  <c r="I18" i="113"/>
  <c r="G18" i="113"/>
  <c r="M17" i="113"/>
  <c r="K17" i="113"/>
  <c r="J17" i="113"/>
  <c r="I17" i="113"/>
  <c r="G17" i="113"/>
  <c r="M16" i="113"/>
  <c r="K16" i="113"/>
  <c r="J16" i="113"/>
  <c r="I16" i="113"/>
  <c r="G16" i="113"/>
  <c r="M15" i="113"/>
  <c r="K15" i="113"/>
  <c r="J15" i="113"/>
  <c r="I15" i="113"/>
  <c r="G15" i="113"/>
  <c r="M14" i="113"/>
  <c r="K14" i="113"/>
  <c r="J14" i="113"/>
  <c r="I14" i="113"/>
  <c r="G14" i="113"/>
  <c r="M13" i="113"/>
  <c r="K13" i="113"/>
  <c r="J13" i="113"/>
  <c r="I13" i="113"/>
  <c r="G13" i="113"/>
  <c r="M12" i="113"/>
  <c r="K12" i="113"/>
  <c r="J12" i="113"/>
  <c r="I12" i="113"/>
  <c r="G12" i="113"/>
  <c r="M11" i="113"/>
  <c r="K11" i="113"/>
  <c r="J11" i="113"/>
  <c r="I11" i="113"/>
  <c r="G11" i="113"/>
  <c r="M10" i="113"/>
  <c r="K10" i="113"/>
  <c r="J10" i="113"/>
  <c r="I10" i="113"/>
  <c r="G10" i="113"/>
  <c r="M9" i="113"/>
  <c r="K9" i="113"/>
  <c r="J9" i="113"/>
  <c r="I9" i="113"/>
  <c r="G9" i="113"/>
  <c r="M8" i="113"/>
  <c r="K8" i="113"/>
  <c r="J8" i="113"/>
  <c r="I8" i="113"/>
  <c r="G8" i="113"/>
  <c r="M10" i="112"/>
  <c r="L10" i="112"/>
  <c r="K10" i="112"/>
  <c r="J10" i="112"/>
  <c r="I10" i="112"/>
  <c r="H10" i="112"/>
  <c r="G10" i="112"/>
  <c r="F10" i="112"/>
  <c r="M9" i="112"/>
  <c r="K9" i="112"/>
  <c r="I9" i="112"/>
  <c r="G9" i="112"/>
  <c r="M8" i="112"/>
  <c r="K8" i="112"/>
  <c r="I8" i="112"/>
  <c r="G8" i="112"/>
  <c r="M7" i="112"/>
  <c r="K7" i="112"/>
  <c r="I7" i="112"/>
  <c r="G7" i="112"/>
  <c r="M87" i="111"/>
  <c r="K87" i="111"/>
  <c r="I87" i="111"/>
  <c r="G87" i="111"/>
  <c r="F87" i="111"/>
  <c r="M86" i="111"/>
  <c r="K86" i="111"/>
  <c r="J86" i="111"/>
  <c r="I86" i="111"/>
  <c r="G86" i="111"/>
  <c r="M85" i="111"/>
  <c r="K85" i="111"/>
  <c r="J85" i="111"/>
  <c r="I85" i="111"/>
  <c r="G85" i="111"/>
  <c r="M84" i="111"/>
  <c r="K84" i="111"/>
  <c r="J84" i="111"/>
  <c r="I84" i="111"/>
  <c r="G84" i="111"/>
  <c r="M83" i="111"/>
  <c r="K83" i="111"/>
  <c r="J83" i="111"/>
  <c r="I83" i="111"/>
  <c r="G83" i="111"/>
  <c r="M82" i="111"/>
  <c r="K82" i="111"/>
  <c r="J82" i="111"/>
  <c r="I82" i="111"/>
  <c r="G82" i="111"/>
  <c r="M81" i="111"/>
  <c r="K81" i="111"/>
  <c r="J81" i="111"/>
  <c r="I81" i="111"/>
  <c r="G81" i="111"/>
  <c r="M80" i="111"/>
  <c r="K80" i="111"/>
  <c r="J80" i="111"/>
  <c r="I80" i="111"/>
  <c r="G80" i="111"/>
  <c r="M79" i="111"/>
  <c r="K79" i="111"/>
  <c r="J79" i="111"/>
  <c r="I79" i="111"/>
  <c r="G79" i="111"/>
  <c r="M78" i="111"/>
  <c r="K78" i="111"/>
  <c r="J78" i="111"/>
  <c r="I78" i="111"/>
  <c r="G78" i="111"/>
  <c r="M77" i="111"/>
  <c r="K77" i="111"/>
  <c r="J77" i="111"/>
  <c r="I77" i="111"/>
  <c r="G77" i="111"/>
  <c r="M76" i="111"/>
  <c r="K76" i="111"/>
  <c r="J76" i="111"/>
  <c r="I76" i="111"/>
  <c r="G76" i="111"/>
  <c r="M75" i="111"/>
  <c r="K75" i="111"/>
  <c r="J75" i="111"/>
  <c r="I75" i="111"/>
  <c r="G75" i="111"/>
  <c r="M74" i="111"/>
  <c r="K74" i="111"/>
  <c r="J74" i="111"/>
  <c r="I74" i="111"/>
  <c r="G74" i="111"/>
  <c r="M73" i="111"/>
  <c r="K73" i="111"/>
  <c r="J73" i="111"/>
  <c r="I73" i="111"/>
  <c r="G73" i="111"/>
  <c r="M72" i="111"/>
  <c r="K72" i="111"/>
  <c r="J72" i="111"/>
  <c r="I72" i="111"/>
  <c r="G72" i="111"/>
  <c r="M71" i="111"/>
  <c r="K71" i="111"/>
  <c r="J71" i="111"/>
  <c r="I71" i="111"/>
  <c r="G71" i="111"/>
  <c r="M70" i="111"/>
  <c r="K70" i="111"/>
  <c r="J70" i="111"/>
  <c r="I70" i="111"/>
  <c r="G70" i="111"/>
  <c r="M69" i="111"/>
  <c r="K69" i="111"/>
  <c r="J69" i="111"/>
  <c r="I69" i="111"/>
  <c r="G69" i="111"/>
  <c r="M68" i="111"/>
  <c r="K68" i="111"/>
  <c r="J68" i="111"/>
  <c r="I68" i="111"/>
  <c r="G68" i="111"/>
  <c r="M67" i="111"/>
  <c r="K67" i="111"/>
  <c r="J67" i="111"/>
  <c r="I67" i="111"/>
  <c r="G67" i="111"/>
  <c r="M66" i="111"/>
  <c r="K66" i="111"/>
  <c r="I66" i="111"/>
  <c r="G66" i="111"/>
  <c r="M65" i="111"/>
  <c r="K65" i="111"/>
  <c r="I65" i="111"/>
  <c r="G65" i="111"/>
  <c r="M64" i="111"/>
  <c r="K64" i="111"/>
  <c r="I64" i="111"/>
  <c r="G64" i="111"/>
  <c r="M63" i="111"/>
  <c r="K63" i="111"/>
  <c r="I63" i="111"/>
  <c r="G63" i="111"/>
  <c r="M62" i="111"/>
  <c r="K62" i="111"/>
  <c r="I62" i="111"/>
  <c r="G62" i="111"/>
  <c r="M61" i="111"/>
  <c r="K61" i="111"/>
  <c r="J61" i="111"/>
  <c r="I61" i="111"/>
  <c r="G61" i="111"/>
  <c r="M60" i="111"/>
  <c r="K60" i="111"/>
  <c r="J60" i="111"/>
  <c r="I60" i="111"/>
  <c r="G60" i="111"/>
  <c r="M59" i="111"/>
  <c r="K59" i="111"/>
  <c r="J59" i="111"/>
  <c r="I59" i="111"/>
  <c r="G59" i="111"/>
  <c r="M58" i="111"/>
  <c r="K58" i="111"/>
  <c r="J58" i="111"/>
  <c r="I58" i="111"/>
  <c r="G58" i="111"/>
  <c r="M57" i="111"/>
  <c r="K57" i="111"/>
  <c r="J57" i="111"/>
  <c r="I57" i="111"/>
  <c r="G57" i="111"/>
  <c r="M56" i="111"/>
  <c r="K56" i="111"/>
  <c r="J56" i="111"/>
  <c r="I56" i="111"/>
  <c r="G56" i="111"/>
  <c r="M55" i="111"/>
  <c r="K55" i="111"/>
  <c r="J55" i="111"/>
  <c r="I55" i="111"/>
  <c r="G55" i="111"/>
  <c r="M54" i="111"/>
  <c r="K54" i="111"/>
  <c r="J54" i="111"/>
  <c r="I54" i="111"/>
  <c r="G54" i="111"/>
  <c r="M53" i="111"/>
  <c r="K53" i="111"/>
  <c r="J53" i="111"/>
  <c r="I53" i="111"/>
  <c r="G53" i="111"/>
  <c r="M52" i="111"/>
  <c r="K52" i="111"/>
  <c r="J52" i="111"/>
  <c r="I52" i="111"/>
  <c r="G52" i="111"/>
  <c r="M51" i="111"/>
  <c r="K51" i="111"/>
  <c r="J51" i="111"/>
  <c r="I51" i="111"/>
  <c r="G51" i="111"/>
  <c r="M50" i="111"/>
  <c r="K50" i="111"/>
  <c r="J50" i="111"/>
  <c r="I50" i="111"/>
  <c r="G50" i="111"/>
  <c r="M49" i="111"/>
  <c r="K49" i="111"/>
  <c r="J49" i="111"/>
  <c r="I49" i="111"/>
  <c r="G49" i="111"/>
  <c r="M48" i="111"/>
  <c r="K48" i="111"/>
  <c r="J48" i="111"/>
  <c r="I48" i="111"/>
  <c r="G48" i="111"/>
  <c r="M47" i="111"/>
  <c r="K47" i="111"/>
  <c r="J47" i="111"/>
  <c r="I47" i="111"/>
  <c r="G47" i="111"/>
  <c r="M46" i="111"/>
  <c r="K46" i="111"/>
  <c r="I46" i="111"/>
  <c r="G46" i="111"/>
  <c r="M45" i="111"/>
  <c r="K45" i="111"/>
  <c r="J45" i="111"/>
  <c r="I45" i="111"/>
  <c r="G45" i="111"/>
  <c r="M44" i="111"/>
  <c r="K44" i="111"/>
  <c r="J44" i="111"/>
  <c r="I44" i="111"/>
  <c r="G44" i="111"/>
  <c r="M43" i="111"/>
  <c r="K43" i="111"/>
  <c r="J43" i="111"/>
  <c r="I43" i="111"/>
  <c r="G43" i="111"/>
  <c r="M42" i="111"/>
  <c r="K42" i="111"/>
  <c r="J42" i="111"/>
  <c r="I42" i="111"/>
  <c r="G42" i="111"/>
  <c r="M41" i="111"/>
  <c r="K41" i="111"/>
  <c r="J41" i="111"/>
  <c r="I41" i="111"/>
  <c r="G41" i="111"/>
  <c r="M40" i="111"/>
  <c r="K40" i="111"/>
  <c r="J40" i="111"/>
  <c r="I40" i="111"/>
  <c r="G40" i="111"/>
  <c r="M39" i="111"/>
  <c r="K39" i="111"/>
  <c r="J39" i="111"/>
  <c r="I39" i="111"/>
  <c r="G39" i="111"/>
  <c r="M38" i="111"/>
  <c r="K38" i="111"/>
  <c r="J38" i="111"/>
  <c r="I38" i="111"/>
  <c r="G38" i="111"/>
  <c r="M37" i="111"/>
  <c r="K37" i="111"/>
  <c r="J37" i="111"/>
  <c r="I37" i="111"/>
  <c r="G37" i="111"/>
  <c r="M36" i="111"/>
  <c r="K36" i="111"/>
  <c r="J36" i="111"/>
  <c r="I36" i="111"/>
  <c r="G36" i="111"/>
  <c r="M35" i="111"/>
  <c r="K35" i="111"/>
  <c r="J35" i="111"/>
  <c r="I35" i="111"/>
  <c r="G35" i="111"/>
  <c r="M34" i="111"/>
  <c r="K34" i="111"/>
  <c r="J34" i="111"/>
  <c r="I34" i="111"/>
  <c r="G34" i="111"/>
  <c r="M33" i="111"/>
  <c r="K33" i="111"/>
  <c r="J33" i="111"/>
  <c r="I33" i="111"/>
  <c r="G33" i="111"/>
  <c r="M32" i="111"/>
  <c r="K32" i="111"/>
  <c r="J32" i="111"/>
  <c r="I32" i="111"/>
  <c r="G32" i="111"/>
  <c r="M31" i="111"/>
  <c r="K31" i="111"/>
  <c r="J31" i="111"/>
  <c r="I31" i="111"/>
  <c r="G31" i="111"/>
  <c r="M30" i="111"/>
  <c r="K30" i="111"/>
  <c r="J30" i="111"/>
  <c r="I30" i="111"/>
  <c r="G30" i="111"/>
  <c r="M29" i="111"/>
  <c r="K29" i="111"/>
  <c r="J29" i="111"/>
  <c r="I29" i="111"/>
  <c r="G29" i="111"/>
  <c r="M28" i="111"/>
  <c r="K28" i="111"/>
  <c r="J28" i="111"/>
  <c r="I28" i="111"/>
  <c r="G28" i="111"/>
  <c r="M27" i="111"/>
  <c r="K27" i="111"/>
  <c r="J27" i="111"/>
  <c r="I27" i="111"/>
  <c r="G27" i="111"/>
  <c r="M26" i="111"/>
  <c r="K26" i="111"/>
  <c r="J26" i="111"/>
  <c r="I26" i="111"/>
  <c r="G26" i="111"/>
  <c r="M25" i="111"/>
  <c r="K25" i="111"/>
  <c r="J25" i="111"/>
  <c r="I25" i="111"/>
  <c r="G25" i="111"/>
  <c r="M24" i="111"/>
  <c r="K24" i="111"/>
  <c r="J24" i="111"/>
  <c r="I24" i="111"/>
  <c r="G24" i="111"/>
  <c r="M23" i="111"/>
  <c r="K23" i="111"/>
  <c r="J23" i="111"/>
  <c r="I23" i="111"/>
  <c r="G23" i="111"/>
  <c r="M22" i="111"/>
  <c r="K22" i="111"/>
  <c r="J22" i="111"/>
  <c r="I22" i="111"/>
  <c r="G22" i="111"/>
  <c r="M21" i="111"/>
  <c r="K21" i="111"/>
  <c r="J21" i="111"/>
  <c r="I21" i="111"/>
  <c r="G21" i="111"/>
  <c r="M20" i="111"/>
  <c r="K20" i="111"/>
  <c r="J20" i="111"/>
  <c r="I20" i="111"/>
  <c r="G20" i="111"/>
  <c r="M19" i="111"/>
  <c r="K19" i="111"/>
  <c r="J19" i="111"/>
  <c r="I19" i="111"/>
  <c r="G19" i="111"/>
  <c r="M18" i="111"/>
  <c r="K18" i="111"/>
  <c r="J18" i="111"/>
  <c r="I18" i="111"/>
  <c r="G18" i="111"/>
  <c r="M17" i="111"/>
  <c r="K17" i="111"/>
  <c r="J17" i="111"/>
  <c r="I17" i="111"/>
  <c r="G17" i="111"/>
  <c r="M16" i="111"/>
  <c r="K16" i="111"/>
  <c r="J16" i="111"/>
  <c r="I16" i="111"/>
  <c r="G16" i="111"/>
  <c r="M15" i="111"/>
  <c r="K15" i="111"/>
  <c r="J15" i="111"/>
  <c r="I15" i="111"/>
  <c r="G15" i="111"/>
  <c r="M14" i="111"/>
  <c r="K14" i="111"/>
  <c r="J14" i="111"/>
  <c r="I14" i="111"/>
  <c r="G14" i="111"/>
  <c r="M13" i="111"/>
  <c r="K13" i="111"/>
  <c r="J13" i="111"/>
  <c r="I13" i="111"/>
  <c r="G13" i="111"/>
  <c r="M12" i="111"/>
  <c r="K12" i="111"/>
  <c r="J12" i="111"/>
  <c r="I12" i="111"/>
  <c r="G12" i="111"/>
  <c r="M11" i="111"/>
  <c r="K11" i="111"/>
  <c r="J11" i="111"/>
  <c r="I11" i="111"/>
  <c r="G11" i="111"/>
  <c r="M10" i="111"/>
  <c r="K10" i="111"/>
  <c r="J10" i="111"/>
  <c r="I10" i="111"/>
  <c r="G10" i="111"/>
  <c r="M9" i="111"/>
  <c r="K9" i="111"/>
  <c r="J9" i="111"/>
  <c r="I9" i="111"/>
  <c r="G9" i="111"/>
  <c r="M8" i="111"/>
  <c r="K8" i="111"/>
  <c r="J8" i="111"/>
  <c r="I8" i="111"/>
  <c r="G8" i="111"/>
  <c r="M10" i="110"/>
  <c r="L10" i="110"/>
  <c r="K10" i="110"/>
  <c r="J10" i="110"/>
  <c r="I10" i="110"/>
  <c r="H10" i="110"/>
  <c r="G10" i="110"/>
  <c r="F10" i="110"/>
  <c r="M9" i="110"/>
  <c r="K9" i="110"/>
  <c r="I9" i="110"/>
  <c r="G9" i="110"/>
  <c r="M8" i="110"/>
  <c r="K8" i="110"/>
  <c r="I8" i="110"/>
  <c r="G8" i="110"/>
  <c r="M7" i="110"/>
  <c r="K7" i="110"/>
  <c r="I7" i="110"/>
  <c r="G7" i="110"/>
  <c r="M87" i="109"/>
  <c r="K87" i="109"/>
  <c r="I87" i="109"/>
  <c r="G87" i="109"/>
  <c r="F87" i="109"/>
  <c r="M86" i="109"/>
  <c r="K86" i="109"/>
  <c r="J86" i="109"/>
  <c r="I86" i="109"/>
  <c r="G86" i="109"/>
  <c r="M85" i="109"/>
  <c r="K85" i="109"/>
  <c r="J85" i="109"/>
  <c r="I85" i="109"/>
  <c r="G85" i="109"/>
  <c r="M84" i="109"/>
  <c r="K84" i="109"/>
  <c r="J84" i="109"/>
  <c r="I84" i="109"/>
  <c r="G84" i="109"/>
  <c r="M83" i="109"/>
  <c r="K83" i="109"/>
  <c r="J83" i="109"/>
  <c r="I83" i="109"/>
  <c r="G83" i="109"/>
  <c r="M82" i="109"/>
  <c r="K82" i="109"/>
  <c r="J82" i="109"/>
  <c r="I82" i="109"/>
  <c r="G82" i="109"/>
  <c r="M81" i="109"/>
  <c r="K81" i="109"/>
  <c r="J81" i="109"/>
  <c r="I81" i="109"/>
  <c r="G81" i="109"/>
  <c r="M80" i="109"/>
  <c r="K80" i="109"/>
  <c r="J80" i="109"/>
  <c r="I80" i="109"/>
  <c r="G80" i="109"/>
  <c r="M79" i="109"/>
  <c r="K79" i="109"/>
  <c r="J79" i="109"/>
  <c r="I79" i="109"/>
  <c r="G79" i="109"/>
  <c r="M78" i="109"/>
  <c r="K78" i="109"/>
  <c r="J78" i="109"/>
  <c r="I78" i="109"/>
  <c r="G78" i="109"/>
  <c r="M77" i="109"/>
  <c r="K77" i="109"/>
  <c r="J77" i="109"/>
  <c r="I77" i="109"/>
  <c r="G77" i="109"/>
  <c r="M76" i="109"/>
  <c r="K76" i="109"/>
  <c r="J76" i="109"/>
  <c r="I76" i="109"/>
  <c r="G76" i="109"/>
  <c r="M75" i="109"/>
  <c r="K75" i="109"/>
  <c r="J75" i="109"/>
  <c r="I75" i="109"/>
  <c r="G75" i="109"/>
  <c r="M74" i="109"/>
  <c r="K74" i="109"/>
  <c r="J74" i="109"/>
  <c r="I74" i="109"/>
  <c r="G74" i="109"/>
  <c r="M73" i="109"/>
  <c r="K73" i="109"/>
  <c r="J73" i="109"/>
  <c r="I73" i="109"/>
  <c r="G73" i="109"/>
  <c r="M72" i="109"/>
  <c r="K72" i="109"/>
  <c r="J72" i="109"/>
  <c r="I72" i="109"/>
  <c r="G72" i="109"/>
  <c r="M71" i="109"/>
  <c r="K71" i="109"/>
  <c r="J71" i="109"/>
  <c r="I71" i="109"/>
  <c r="G71" i="109"/>
  <c r="M70" i="109"/>
  <c r="K70" i="109"/>
  <c r="J70" i="109"/>
  <c r="I70" i="109"/>
  <c r="G70" i="109"/>
  <c r="M69" i="109"/>
  <c r="K69" i="109"/>
  <c r="J69" i="109"/>
  <c r="I69" i="109"/>
  <c r="G69" i="109"/>
  <c r="M68" i="109"/>
  <c r="K68" i="109"/>
  <c r="J68" i="109"/>
  <c r="I68" i="109"/>
  <c r="G68" i="109"/>
  <c r="M67" i="109"/>
  <c r="K67" i="109"/>
  <c r="J67" i="109"/>
  <c r="I67" i="109"/>
  <c r="G67" i="109"/>
  <c r="M66" i="109"/>
  <c r="K66" i="109"/>
  <c r="I66" i="109"/>
  <c r="G66" i="109"/>
  <c r="M65" i="109"/>
  <c r="K65" i="109"/>
  <c r="I65" i="109"/>
  <c r="G65" i="109"/>
  <c r="M64" i="109"/>
  <c r="K64" i="109"/>
  <c r="I64" i="109"/>
  <c r="G64" i="109"/>
  <c r="M63" i="109"/>
  <c r="K63" i="109"/>
  <c r="I63" i="109"/>
  <c r="G63" i="109"/>
  <c r="M62" i="109"/>
  <c r="K62" i="109"/>
  <c r="I62" i="109"/>
  <c r="G62" i="109"/>
  <c r="M61" i="109"/>
  <c r="K61" i="109"/>
  <c r="J61" i="109"/>
  <c r="I61" i="109"/>
  <c r="G61" i="109"/>
  <c r="M60" i="109"/>
  <c r="K60" i="109"/>
  <c r="J60" i="109"/>
  <c r="I60" i="109"/>
  <c r="G60" i="109"/>
  <c r="M59" i="109"/>
  <c r="K59" i="109"/>
  <c r="J59" i="109"/>
  <c r="I59" i="109"/>
  <c r="G59" i="109"/>
  <c r="M58" i="109"/>
  <c r="K58" i="109"/>
  <c r="J58" i="109"/>
  <c r="I58" i="109"/>
  <c r="G58" i="109"/>
  <c r="M57" i="109"/>
  <c r="K57" i="109"/>
  <c r="J57" i="109"/>
  <c r="I57" i="109"/>
  <c r="G57" i="109"/>
  <c r="M56" i="109"/>
  <c r="K56" i="109"/>
  <c r="J56" i="109"/>
  <c r="I56" i="109"/>
  <c r="G56" i="109"/>
  <c r="M55" i="109"/>
  <c r="K55" i="109"/>
  <c r="J55" i="109"/>
  <c r="I55" i="109"/>
  <c r="G55" i="109"/>
  <c r="M54" i="109"/>
  <c r="K54" i="109"/>
  <c r="J54" i="109"/>
  <c r="I54" i="109"/>
  <c r="G54" i="109"/>
  <c r="M53" i="109"/>
  <c r="K53" i="109"/>
  <c r="J53" i="109"/>
  <c r="I53" i="109"/>
  <c r="G53" i="109"/>
  <c r="M52" i="109"/>
  <c r="K52" i="109"/>
  <c r="J52" i="109"/>
  <c r="I52" i="109"/>
  <c r="G52" i="109"/>
  <c r="M51" i="109"/>
  <c r="K51" i="109"/>
  <c r="J51" i="109"/>
  <c r="I51" i="109"/>
  <c r="G51" i="109"/>
  <c r="M50" i="109"/>
  <c r="K50" i="109"/>
  <c r="J50" i="109"/>
  <c r="I50" i="109"/>
  <c r="G50" i="109"/>
  <c r="M49" i="109"/>
  <c r="K49" i="109"/>
  <c r="J49" i="109"/>
  <c r="I49" i="109"/>
  <c r="G49" i="109"/>
  <c r="M48" i="109"/>
  <c r="K48" i="109"/>
  <c r="J48" i="109"/>
  <c r="I48" i="109"/>
  <c r="G48" i="109"/>
  <c r="M47" i="109"/>
  <c r="K47" i="109"/>
  <c r="J47" i="109"/>
  <c r="I47" i="109"/>
  <c r="G47" i="109"/>
  <c r="M46" i="109"/>
  <c r="K46" i="109"/>
  <c r="I46" i="109"/>
  <c r="G46" i="109"/>
  <c r="M45" i="109"/>
  <c r="K45" i="109"/>
  <c r="J45" i="109"/>
  <c r="I45" i="109"/>
  <c r="G45" i="109"/>
  <c r="M44" i="109"/>
  <c r="K44" i="109"/>
  <c r="J44" i="109"/>
  <c r="I44" i="109"/>
  <c r="G44" i="109"/>
  <c r="M43" i="109"/>
  <c r="K43" i="109"/>
  <c r="J43" i="109"/>
  <c r="I43" i="109"/>
  <c r="G43" i="109"/>
  <c r="M42" i="109"/>
  <c r="K42" i="109"/>
  <c r="J42" i="109"/>
  <c r="I42" i="109"/>
  <c r="G42" i="109"/>
  <c r="M41" i="109"/>
  <c r="K41" i="109"/>
  <c r="J41" i="109"/>
  <c r="I41" i="109"/>
  <c r="G41" i="109"/>
  <c r="M40" i="109"/>
  <c r="K40" i="109"/>
  <c r="J40" i="109"/>
  <c r="I40" i="109"/>
  <c r="G40" i="109"/>
  <c r="M39" i="109"/>
  <c r="K39" i="109"/>
  <c r="J39" i="109"/>
  <c r="I39" i="109"/>
  <c r="G39" i="109"/>
  <c r="M38" i="109"/>
  <c r="K38" i="109"/>
  <c r="J38" i="109"/>
  <c r="I38" i="109"/>
  <c r="G38" i="109"/>
  <c r="M37" i="109"/>
  <c r="K37" i="109"/>
  <c r="J37" i="109"/>
  <c r="I37" i="109"/>
  <c r="G37" i="109"/>
  <c r="M36" i="109"/>
  <c r="K36" i="109"/>
  <c r="J36" i="109"/>
  <c r="I36" i="109"/>
  <c r="G36" i="109"/>
  <c r="M35" i="109"/>
  <c r="K35" i="109"/>
  <c r="J35" i="109"/>
  <c r="I35" i="109"/>
  <c r="G35" i="109"/>
  <c r="M34" i="109"/>
  <c r="K34" i="109"/>
  <c r="J34" i="109"/>
  <c r="I34" i="109"/>
  <c r="G34" i="109"/>
  <c r="M33" i="109"/>
  <c r="K33" i="109"/>
  <c r="J33" i="109"/>
  <c r="I33" i="109"/>
  <c r="G33" i="109"/>
  <c r="M32" i="109"/>
  <c r="K32" i="109"/>
  <c r="J32" i="109"/>
  <c r="I32" i="109"/>
  <c r="G32" i="109"/>
  <c r="M31" i="109"/>
  <c r="K31" i="109"/>
  <c r="J31" i="109"/>
  <c r="I31" i="109"/>
  <c r="G31" i="109"/>
  <c r="M30" i="109"/>
  <c r="K30" i="109"/>
  <c r="J30" i="109"/>
  <c r="I30" i="109"/>
  <c r="G30" i="109"/>
  <c r="M29" i="109"/>
  <c r="K29" i="109"/>
  <c r="J29" i="109"/>
  <c r="I29" i="109"/>
  <c r="G29" i="109"/>
  <c r="M28" i="109"/>
  <c r="K28" i="109"/>
  <c r="J28" i="109"/>
  <c r="I28" i="109"/>
  <c r="G28" i="109"/>
  <c r="M27" i="109"/>
  <c r="K27" i="109"/>
  <c r="J27" i="109"/>
  <c r="I27" i="109"/>
  <c r="G27" i="109"/>
  <c r="M26" i="109"/>
  <c r="K26" i="109"/>
  <c r="J26" i="109"/>
  <c r="I26" i="109"/>
  <c r="G26" i="109"/>
  <c r="M25" i="109"/>
  <c r="K25" i="109"/>
  <c r="J25" i="109"/>
  <c r="I25" i="109"/>
  <c r="G25" i="109"/>
  <c r="M24" i="109"/>
  <c r="K24" i="109"/>
  <c r="J24" i="109"/>
  <c r="I24" i="109"/>
  <c r="G24" i="109"/>
  <c r="M23" i="109"/>
  <c r="K23" i="109"/>
  <c r="J23" i="109"/>
  <c r="I23" i="109"/>
  <c r="G23" i="109"/>
  <c r="M22" i="109"/>
  <c r="K22" i="109"/>
  <c r="J22" i="109"/>
  <c r="I22" i="109"/>
  <c r="G22" i="109"/>
  <c r="M21" i="109"/>
  <c r="K21" i="109"/>
  <c r="J21" i="109"/>
  <c r="I21" i="109"/>
  <c r="G21" i="109"/>
  <c r="M20" i="109"/>
  <c r="K20" i="109"/>
  <c r="J20" i="109"/>
  <c r="I20" i="109"/>
  <c r="G20" i="109"/>
  <c r="M19" i="109"/>
  <c r="K19" i="109"/>
  <c r="J19" i="109"/>
  <c r="I19" i="109"/>
  <c r="G19" i="109"/>
  <c r="M18" i="109"/>
  <c r="K18" i="109"/>
  <c r="J18" i="109"/>
  <c r="I18" i="109"/>
  <c r="G18" i="109"/>
  <c r="M17" i="109"/>
  <c r="K17" i="109"/>
  <c r="J17" i="109"/>
  <c r="I17" i="109"/>
  <c r="G17" i="109"/>
  <c r="M16" i="109"/>
  <c r="K16" i="109"/>
  <c r="J16" i="109"/>
  <c r="I16" i="109"/>
  <c r="G16" i="109"/>
  <c r="M15" i="109"/>
  <c r="K15" i="109"/>
  <c r="J15" i="109"/>
  <c r="I15" i="109"/>
  <c r="G15" i="109"/>
  <c r="M14" i="109"/>
  <c r="K14" i="109"/>
  <c r="J14" i="109"/>
  <c r="I14" i="109"/>
  <c r="G14" i="109"/>
  <c r="M13" i="109"/>
  <c r="K13" i="109"/>
  <c r="J13" i="109"/>
  <c r="I13" i="109"/>
  <c r="G13" i="109"/>
  <c r="M12" i="109"/>
  <c r="K12" i="109"/>
  <c r="J12" i="109"/>
  <c r="I12" i="109"/>
  <c r="G12" i="109"/>
  <c r="M11" i="109"/>
  <c r="K11" i="109"/>
  <c r="J11" i="109"/>
  <c r="I11" i="109"/>
  <c r="G11" i="109"/>
  <c r="M10" i="109"/>
  <c r="K10" i="109"/>
  <c r="J10" i="109"/>
  <c r="I10" i="109"/>
  <c r="G10" i="109"/>
  <c r="M9" i="109"/>
  <c r="K9" i="109"/>
  <c r="J9" i="109"/>
  <c r="I9" i="109"/>
  <c r="G9" i="109"/>
  <c r="M8" i="109"/>
  <c r="K8" i="109"/>
  <c r="J8" i="109"/>
  <c r="I8" i="109"/>
  <c r="G8" i="109"/>
  <c r="M10" i="108"/>
  <c r="L10" i="108"/>
  <c r="K10" i="108"/>
  <c r="J10" i="108"/>
  <c r="I10" i="108"/>
  <c r="H10" i="108"/>
  <c r="G10" i="108"/>
  <c r="F10" i="108"/>
  <c r="M9" i="108"/>
  <c r="K9" i="108"/>
  <c r="I9" i="108"/>
  <c r="G9" i="108"/>
  <c r="M8" i="108"/>
  <c r="K8" i="108"/>
  <c r="I8" i="108"/>
  <c r="G8" i="108"/>
  <c r="M7" i="108"/>
  <c r="K7" i="108"/>
  <c r="I7" i="108"/>
  <c r="G7" i="108"/>
  <c r="M87" i="107"/>
  <c r="K87" i="107"/>
  <c r="I87" i="107"/>
  <c r="G87" i="107"/>
  <c r="F87" i="107"/>
  <c r="M86" i="107"/>
  <c r="K86" i="107"/>
  <c r="J86" i="107"/>
  <c r="I86" i="107"/>
  <c r="G86" i="107"/>
  <c r="M85" i="107"/>
  <c r="K85" i="107"/>
  <c r="J85" i="107"/>
  <c r="I85" i="107"/>
  <c r="G85" i="107"/>
  <c r="M84" i="107"/>
  <c r="K84" i="107"/>
  <c r="J84" i="107"/>
  <c r="I84" i="107"/>
  <c r="G84" i="107"/>
  <c r="M83" i="107"/>
  <c r="K83" i="107"/>
  <c r="J83" i="107"/>
  <c r="I83" i="107"/>
  <c r="G83" i="107"/>
  <c r="M82" i="107"/>
  <c r="K82" i="107"/>
  <c r="J82" i="107"/>
  <c r="I82" i="107"/>
  <c r="G82" i="107"/>
  <c r="M81" i="107"/>
  <c r="K81" i="107"/>
  <c r="J81" i="107"/>
  <c r="I81" i="107"/>
  <c r="G81" i="107"/>
  <c r="M80" i="107"/>
  <c r="K80" i="107"/>
  <c r="J80" i="107"/>
  <c r="I80" i="107"/>
  <c r="G80" i="107"/>
  <c r="M79" i="107"/>
  <c r="K79" i="107"/>
  <c r="J79" i="107"/>
  <c r="I79" i="107"/>
  <c r="G79" i="107"/>
  <c r="M78" i="107"/>
  <c r="K78" i="107"/>
  <c r="J78" i="107"/>
  <c r="I78" i="107"/>
  <c r="G78" i="107"/>
  <c r="M77" i="107"/>
  <c r="K77" i="107"/>
  <c r="J77" i="107"/>
  <c r="I77" i="107"/>
  <c r="G77" i="107"/>
  <c r="M76" i="107"/>
  <c r="K76" i="107"/>
  <c r="J76" i="107"/>
  <c r="I76" i="107"/>
  <c r="G76" i="107"/>
  <c r="M75" i="107"/>
  <c r="K75" i="107"/>
  <c r="J75" i="107"/>
  <c r="I75" i="107"/>
  <c r="G75" i="107"/>
  <c r="M74" i="107"/>
  <c r="K74" i="107"/>
  <c r="J74" i="107"/>
  <c r="I74" i="107"/>
  <c r="G74" i="107"/>
  <c r="M73" i="107"/>
  <c r="K73" i="107"/>
  <c r="J73" i="107"/>
  <c r="I73" i="107"/>
  <c r="G73" i="107"/>
  <c r="M72" i="107"/>
  <c r="K72" i="107"/>
  <c r="J72" i="107"/>
  <c r="I72" i="107"/>
  <c r="G72" i="107"/>
  <c r="M71" i="107"/>
  <c r="K71" i="107"/>
  <c r="J71" i="107"/>
  <c r="I71" i="107"/>
  <c r="G71" i="107"/>
  <c r="M70" i="107"/>
  <c r="K70" i="107"/>
  <c r="J70" i="107"/>
  <c r="I70" i="107"/>
  <c r="G70" i="107"/>
  <c r="M69" i="107"/>
  <c r="K69" i="107"/>
  <c r="J69" i="107"/>
  <c r="I69" i="107"/>
  <c r="G69" i="107"/>
  <c r="M68" i="107"/>
  <c r="K68" i="107"/>
  <c r="J68" i="107"/>
  <c r="I68" i="107"/>
  <c r="G68" i="107"/>
  <c r="M67" i="107"/>
  <c r="K67" i="107"/>
  <c r="J67" i="107"/>
  <c r="I67" i="107"/>
  <c r="G67" i="107"/>
  <c r="M66" i="107"/>
  <c r="K66" i="107"/>
  <c r="I66" i="107"/>
  <c r="G66" i="107"/>
  <c r="M65" i="107"/>
  <c r="K65" i="107"/>
  <c r="I65" i="107"/>
  <c r="G65" i="107"/>
  <c r="M64" i="107"/>
  <c r="K64" i="107"/>
  <c r="I64" i="107"/>
  <c r="G64" i="107"/>
  <c r="M63" i="107"/>
  <c r="K63" i="107"/>
  <c r="I63" i="107"/>
  <c r="G63" i="107"/>
  <c r="M62" i="107"/>
  <c r="K62" i="107"/>
  <c r="I62" i="107"/>
  <c r="G62" i="107"/>
  <c r="M61" i="107"/>
  <c r="K61" i="107"/>
  <c r="J61" i="107"/>
  <c r="I61" i="107"/>
  <c r="G61" i="107"/>
  <c r="M60" i="107"/>
  <c r="K60" i="107"/>
  <c r="J60" i="107"/>
  <c r="I60" i="107"/>
  <c r="G60" i="107"/>
  <c r="M59" i="107"/>
  <c r="K59" i="107"/>
  <c r="J59" i="107"/>
  <c r="I59" i="107"/>
  <c r="G59" i="107"/>
  <c r="M58" i="107"/>
  <c r="K58" i="107"/>
  <c r="J58" i="107"/>
  <c r="I58" i="107"/>
  <c r="G58" i="107"/>
  <c r="M57" i="107"/>
  <c r="K57" i="107"/>
  <c r="J57" i="107"/>
  <c r="I57" i="107"/>
  <c r="G57" i="107"/>
  <c r="M56" i="107"/>
  <c r="K56" i="107"/>
  <c r="J56" i="107"/>
  <c r="I56" i="107"/>
  <c r="G56" i="107"/>
  <c r="M55" i="107"/>
  <c r="K55" i="107"/>
  <c r="J55" i="107"/>
  <c r="I55" i="107"/>
  <c r="G55" i="107"/>
  <c r="M54" i="107"/>
  <c r="K54" i="107"/>
  <c r="J54" i="107"/>
  <c r="I54" i="107"/>
  <c r="G54" i="107"/>
  <c r="M53" i="107"/>
  <c r="K53" i="107"/>
  <c r="J53" i="107"/>
  <c r="I53" i="107"/>
  <c r="G53" i="107"/>
  <c r="M52" i="107"/>
  <c r="K52" i="107"/>
  <c r="J52" i="107"/>
  <c r="I52" i="107"/>
  <c r="G52" i="107"/>
  <c r="M51" i="107"/>
  <c r="K51" i="107"/>
  <c r="J51" i="107"/>
  <c r="I51" i="107"/>
  <c r="G51" i="107"/>
  <c r="M50" i="107"/>
  <c r="K50" i="107"/>
  <c r="J50" i="107"/>
  <c r="I50" i="107"/>
  <c r="G50" i="107"/>
  <c r="M49" i="107"/>
  <c r="K49" i="107"/>
  <c r="J49" i="107"/>
  <c r="I49" i="107"/>
  <c r="G49" i="107"/>
  <c r="M48" i="107"/>
  <c r="K48" i="107"/>
  <c r="J48" i="107"/>
  <c r="I48" i="107"/>
  <c r="G48" i="107"/>
  <c r="M47" i="107"/>
  <c r="K47" i="107"/>
  <c r="J47" i="107"/>
  <c r="I47" i="107"/>
  <c r="G47" i="107"/>
  <c r="M46" i="107"/>
  <c r="K46" i="107"/>
  <c r="I46" i="107"/>
  <c r="G46" i="107"/>
  <c r="M45" i="107"/>
  <c r="K45" i="107"/>
  <c r="J45" i="107"/>
  <c r="I45" i="107"/>
  <c r="G45" i="107"/>
  <c r="M44" i="107"/>
  <c r="K44" i="107"/>
  <c r="J44" i="107"/>
  <c r="I44" i="107"/>
  <c r="G44" i="107"/>
  <c r="M43" i="107"/>
  <c r="K43" i="107"/>
  <c r="J43" i="107"/>
  <c r="I43" i="107"/>
  <c r="G43" i="107"/>
  <c r="M42" i="107"/>
  <c r="K42" i="107"/>
  <c r="J42" i="107"/>
  <c r="I42" i="107"/>
  <c r="G42" i="107"/>
  <c r="M41" i="107"/>
  <c r="K41" i="107"/>
  <c r="J41" i="107"/>
  <c r="I41" i="107"/>
  <c r="G41" i="107"/>
  <c r="M40" i="107"/>
  <c r="K40" i="107"/>
  <c r="J40" i="107"/>
  <c r="I40" i="107"/>
  <c r="G40" i="107"/>
  <c r="M39" i="107"/>
  <c r="K39" i="107"/>
  <c r="J39" i="107"/>
  <c r="I39" i="107"/>
  <c r="G39" i="107"/>
  <c r="M38" i="107"/>
  <c r="K38" i="107"/>
  <c r="J38" i="107"/>
  <c r="I38" i="107"/>
  <c r="G38" i="107"/>
  <c r="M37" i="107"/>
  <c r="K37" i="107"/>
  <c r="J37" i="107"/>
  <c r="I37" i="107"/>
  <c r="G37" i="107"/>
  <c r="M36" i="107"/>
  <c r="K36" i="107"/>
  <c r="J36" i="107"/>
  <c r="I36" i="107"/>
  <c r="G36" i="107"/>
  <c r="M35" i="107"/>
  <c r="K35" i="107"/>
  <c r="J35" i="107"/>
  <c r="I35" i="107"/>
  <c r="G35" i="107"/>
  <c r="M34" i="107"/>
  <c r="K34" i="107"/>
  <c r="J34" i="107"/>
  <c r="I34" i="107"/>
  <c r="G34" i="107"/>
  <c r="M33" i="107"/>
  <c r="K33" i="107"/>
  <c r="J33" i="107"/>
  <c r="I33" i="107"/>
  <c r="G33" i="107"/>
  <c r="M32" i="107"/>
  <c r="K32" i="107"/>
  <c r="J32" i="107"/>
  <c r="I32" i="107"/>
  <c r="G32" i="107"/>
  <c r="M31" i="107"/>
  <c r="K31" i="107"/>
  <c r="J31" i="107"/>
  <c r="I31" i="107"/>
  <c r="G31" i="107"/>
  <c r="M30" i="107"/>
  <c r="K30" i="107"/>
  <c r="J30" i="107"/>
  <c r="I30" i="107"/>
  <c r="G30" i="107"/>
  <c r="M29" i="107"/>
  <c r="K29" i="107"/>
  <c r="J29" i="107"/>
  <c r="I29" i="107"/>
  <c r="G29" i="107"/>
  <c r="M28" i="107"/>
  <c r="K28" i="107"/>
  <c r="J28" i="107"/>
  <c r="I28" i="107"/>
  <c r="G28" i="107"/>
  <c r="M27" i="107"/>
  <c r="K27" i="107"/>
  <c r="J27" i="107"/>
  <c r="I27" i="107"/>
  <c r="G27" i="107"/>
  <c r="M26" i="107"/>
  <c r="K26" i="107"/>
  <c r="J26" i="107"/>
  <c r="I26" i="107"/>
  <c r="G26" i="107"/>
  <c r="M25" i="107"/>
  <c r="K25" i="107"/>
  <c r="J25" i="107"/>
  <c r="I25" i="107"/>
  <c r="G25" i="107"/>
  <c r="M24" i="107"/>
  <c r="K24" i="107"/>
  <c r="J24" i="107"/>
  <c r="I24" i="107"/>
  <c r="G24" i="107"/>
  <c r="M23" i="107"/>
  <c r="K23" i="107"/>
  <c r="J23" i="107"/>
  <c r="I23" i="107"/>
  <c r="G23" i="107"/>
  <c r="M22" i="107"/>
  <c r="K22" i="107"/>
  <c r="J22" i="107"/>
  <c r="I22" i="107"/>
  <c r="G22" i="107"/>
  <c r="M21" i="107"/>
  <c r="K21" i="107"/>
  <c r="J21" i="107"/>
  <c r="I21" i="107"/>
  <c r="G21" i="107"/>
  <c r="M20" i="107"/>
  <c r="K20" i="107"/>
  <c r="J20" i="107"/>
  <c r="I20" i="107"/>
  <c r="G20" i="107"/>
  <c r="M19" i="107"/>
  <c r="K19" i="107"/>
  <c r="J19" i="107"/>
  <c r="I19" i="107"/>
  <c r="G19" i="107"/>
  <c r="M18" i="107"/>
  <c r="K18" i="107"/>
  <c r="J18" i="107"/>
  <c r="I18" i="107"/>
  <c r="G18" i="107"/>
  <c r="M17" i="107"/>
  <c r="K17" i="107"/>
  <c r="J17" i="107"/>
  <c r="I17" i="107"/>
  <c r="G17" i="107"/>
  <c r="M16" i="107"/>
  <c r="K16" i="107"/>
  <c r="J16" i="107"/>
  <c r="I16" i="107"/>
  <c r="G16" i="107"/>
  <c r="M15" i="107"/>
  <c r="K15" i="107"/>
  <c r="J15" i="107"/>
  <c r="I15" i="107"/>
  <c r="G15" i="107"/>
  <c r="M14" i="107"/>
  <c r="K14" i="107"/>
  <c r="J14" i="107"/>
  <c r="I14" i="107"/>
  <c r="G14" i="107"/>
  <c r="M13" i="107"/>
  <c r="K13" i="107"/>
  <c r="J13" i="107"/>
  <c r="I13" i="107"/>
  <c r="G13" i="107"/>
  <c r="M12" i="107"/>
  <c r="K12" i="107"/>
  <c r="J12" i="107"/>
  <c r="I12" i="107"/>
  <c r="G12" i="107"/>
  <c r="M11" i="107"/>
  <c r="K11" i="107"/>
  <c r="J11" i="107"/>
  <c r="I11" i="107"/>
  <c r="G11" i="107"/>
  <c r="M10" i="107"/>
  <c r="K10" i="107"/>
  <c r="J10" i="107"/>
  <c r="I10" i="107"/>
  <c r="G10" i="107"/>
  <c r="M9" i="107"/>
  <c r="K9" i="107"/>
  <c r="J9" i="107"/>
  <c r="I9" i="107"/>
  <c r="G9" i="107"/>
  <c r="M8" i="107"/>
  <c r="K8" i="107"/>
  <c r="J8" i="107"/>
  <c r="I8" i="107"/>
  <c r="G8" i="107"/>
  <c r="M10" i="106"/>
  <c r="L10" i="106"/>
  <c r="K10" i="106"/>
  <c r="J10" i="106"/>
  <c r="I10" i="106"/>
  <c r="H10" i="106"/>
  <c r="G10" i="106"/>
  <c r="F10" i="106"/>
  <c r="M9" i="106"/>
  <c r="K9" i="106"/>
  <c r="I9" i="106"/>
  <c r="G9" i="106"/>
  <c r="M8" i="106"/>
  <c r="K8" i="106"/>
  <c r="I8" i="106"/>
  <c r="G8" i="106"/>
  <c r="M7" i="106"/>
  <c r="K7" i="106"/>
  <c r="I7" i="106"/>
  <c r="G7" i="106"/>
  <c r="M87" i="105"/>
  <c r="K87" i="105"/>
  <c r="I87" i="105"/>
  <c r="G87" i="105"/>
  <c r="F87" i="105"/>
  <c r="M86" i="105"/>
  <c r="K86" i="105"/>
  <c r="J86" i="105"/>
  <c r="I86" i="105"/>
  <c r="G86" i="105"/>
  <c r="M85" i="105"/>
  <c r="K85" i="105"/>
  <c r="J85" i="105"/>
  <c r="I85" i="105"/>
  <c r="G85" i="105"/>
  <c r="M84" i="105"/>
  <c r="K84" i="105"/>
  <c r="J84" i="105"/>
  <c r="I84" i="105"/>
  <c r="G84" i="105"/>
  <c r="M83" i="105"/>
  <c r="K83" i="105"/>
  <c r="J83" i="105"/>
  <c r="I83" i="105"/>
  <c r="G83" i="105"/>
  <c r="M82" i="105"/>
  <c r="K82" i="105"/>
  <c r="J82" i="105"/>
  <c r="I82" i="105"/>
  <c r="G82" i="105"/>
  <c r="M81" i="105"/>
  <c r="K81" i="105"/>
  <c r="J81" i="105"/>
  <c r="I81" i="105"/>
  <c r="G81" i="105"/>
  <c r="M80" i="105"/>
  <c r="K80" i="105"/>
  <c r="J80" i="105"/>
  <c r="I80" i="105"/>
  <c r="G80" i="105"/>
  <c r="M79" i="105"/>
  <c r="K79" i="105"/>
  <c r="J79" i="105"/>
  <c r="I79" i="105"/>
  <c r="G79" i="105"/>
  <c r="M78" i="105"/>
  <c r="K78" i="105"/>
  <c r="J78" i="105"/>
  <c r="I78" i="105"/>
  <c r="G78" i="105"/>
  <c r="M77" i="105"/>
  <c r="K77" i="105"/>
  <c r="J77" i="105"/>
  <c r="I77" i="105"/>
  <c r="G77" i="105"/>
  <c r="M76" i="105"/>
  <c r="K76" i="105"/>
  <c r="J76" i="105"/>
  <c r="I76" i="105"/>
  <c r="G76" i="105"/>
  <c r="M75" i="105"/>
  <c r="K75" i="105"/>
  <c r="J75" i="105"/>
  <c r="I75" i="105"/>
  <c r="G75" i="105"/>
  <c r="M74" i="105"/>
  <c r="K74" i="105"/>
  <c r="J74" i="105"/>
  <c r="I74" i="105"/>
  <c r="G74" i="105"/>
  <c r="M73" i="105"/>
  <c r="K73" i="105"/>
  <c r="J73" i="105"/>
  <c r="I73" i="105"/>
  <c r="G73" i="105"/>
  <c r="M72" i="105"/>
  <c r="K72" i="105"/>
  <c r="J72" i="105"/>
  <c r="I72" i="105"/>
  <c r="G72" i="105"/>
  <c r="M71" i="105"/>
  <c r="K71" i="105"/>
  <c r="J71" i="105"/>
  <c r="I71" i="105"/>
  <c r="G71" i="105"/>
  <c r="M70" i="105"/>
  <c r="K70" i="105"/>
  <c r="J70" i="105"/>
  <c r="I70" i="105"/>
  <c r="G70" i="105"/>
  <c r="M69" i="105"/>
  <c r="K69" i="105"/>
  <c r="J69" i="105"/>
  <c r="I69" i="105"/>
  <c r="G69" i="105"/>
  <c r="M68" i="105"/>
  <c r="K68" i="105"/>
  <c r="J68" i="105"/>
  <c r="I68" i="105"/>
  <c r="G68" i="105"/>
  <c r="M67" i="105"/>
  <c r="K67" i="105"/>
  <c r="J67" i="105"/>
  <c r="I67" i="105"/>
  <c r="G67" i="105"/>
  <c r="M66" i="105"/>
  <c r="K66" i="105"/>
  <c r="I66" i="105"/>
  <c r="G66" i="105"/>
  <c r="M65" i="105"/>
  <c r="K65" i="105"/>
  <c r="I65" i="105"/>
  <c r="G65" i="105"/>
  <c r="M64" i="105"/>
  <c r="K64" i="105"/>
  <c r="I64" i="105"/>
  <c r="G64" i="105"/>
  <c r="M63" i="105"/>
  <c r="K63" i="105"/>
  <c r="I63" i="105"/>
  <c r="G63" i="105"/>
  <c r="M62" i="105"/>
  <c r="K62" i="105"/>
  <c r="I62" i="105"/>
  <c r="G62" i="105"/>
  <c r="M61" i="105"/>
  <c r="K61" i="105"/>
  <c r="J61" i="105"/>
  <c r="I61" i="105"/>
  <c r="G61" i="105"/>
  <c r="M60" i="105"/>
  <c r="K60" i="105"/>
  <c r="J60" i="105"/>
  <c r="I60" i="105"/>
  <c r="G60" i="105"/>
  <c r="M59" i="105"/>
  <c r="K59" i="105"/>
  <c r="J59" i="105"/>
  <c r="I59" i="105"/>
  <c r="G59" i="105"/>
  <c r="M58" i="105"/>
  <c r="K58" i="105"/>
  <c r="J58" i="105"/>
  <c r="I58" i="105"/>
  <c r="G58" i="105"/>
  <c r="M57" i="105"/>
  <c r="K57" i="105"/>
  <c r="J57" i="105"/>
  <c r="I57" i="105"/>
  <c r="G57" i="105"/>
  <c r="M56" i="105"/>
  <c r="K56" i="105"/>
  <c r="J56" i="105"/>
  <c r="I56" i="105"/>
  <c r="G56" i="105"/>
  <c r="M55" i="105"/>
  <c r="K55" i="105"/>
  <c r="J55" i="105"/>
  <c r="I55" i="105"/>
  <c r="G55" i="105"/>
  <c r="M54" i="105"/>
  <c r="K54" i="105"/>
  <c r="J54" i="105"/>
  <c r="I54" i="105"/>
  <c r="G54" i="105"/>
  <c r="M53" i="105"/>
  <c r="K53" i="105"/>
  <c r="J53" i="105"/>
  <c r="I53" i="105"/>
  <c r="G53" i="105"/>
  <c r="M52" i="105"/>
  <c r="K52" i="105"/>
  <c r="J52" i="105"/>
  <c r="I52" i="105"/>
  <c r="G52" i="105"/>
  <c r="M51" i="105"/>
  <c r="K51" i="105"/>
  <c r="J51" i="105"/>
  <c r="I51" i="105"/>
  <c r="G51" i="105"/>
  <c r="M50" i="105"/>
  <c r="K50" i="105"/>
  <c r="J50" i="105"/>
  <c r="I50" i="105"/>
  <c r="G50" i="105"/>
  <c r="M49" i="105"/>
  <c r="K49" i="105"/>
  <c r="J49" i="105"/>
  <c r="I49" i="105"/>
  <c r="G49" i="105"/>
  <c r="M48" i="105"/>
  <c r="K48" i="105"/>
  <c r="J48" i="105"/>
  <c r="I48" i="105"/>
  <c r="G48" i="105"/>
  <c r="M47" i="105"/>
  <c r="K47" i="105"/>
  <c r="J47" i="105"/>
  <c r="I47" i="105"/>
  <c r="G47" i="105"/>
  <c r="M46" i="105"/>
  <c r="K46" i="105"/>
  <c r="I46" i="105"/>
  <c r="G46" i="105"/>
  <c r="M45" i="105"/>
  <c r="K45" i="105"/>
  <c r="J45" i="105"/>
  <c r="I45" i="105"/>
  <c r="G45" i="105"/>
  <c r="M44" i="105"/>
  <c r="K44" i="105"/>
  <c r="J44" i="105"/>
  <c r="I44" i="105"/>
  <c r="G44" i="105"/>
  <c r="M43" i="105"/>
  <c r="K43" i="105"/>
  <c r="J43" i="105"/>
  <c r="I43" i="105"/>
  <c r="G43" i="105"/>
  <c r="M42" i="105"/>
  <c r="K42" i="105"/>
  <c r="J42" i="105"/>
  <c r="I42" i="105"/>
  <c r="G42" i="105"/>
  <c r="M41" i="105"/>
  <c r="K41" i="105"/>
  <c r="J41" i="105"/>
  <c r="I41" i="105"/>
  <c r="G41" i="105"/>
  <c r="M40" i="105"/>
  <c r="K40" i="105"/>
  <c r="J40" i="105"/>
  <c r="I40" i="105"/>
  <c r="G40" i="105"/>
  <c r="M39" i="105"/>
  <c r="K39" i="105"/>
  <c r="J39" i="105"/>
  <c r="I39" i="105"/>
  <c r="G39" i="105"/>
  <c r="M38" i="105"/>
  <c r="K38" i="105"/>
  <c r="J38" i="105"/>
  <c r="I38" i="105"/>
  <c r="G38" i="105"/>
  <c r="M37" i="105"/>
  <c r="K37" i="105"/>
  <c r="J37" i="105"/>
  <c r="I37" i="105"/>
  <c r="G37" i="105"/>
  <c r="M36" i="105"/>
  <c r="K36" i="105"/>
  <c r="J36" i="105"/>
  <c r="I36" i="105"/>
  <c r="G36" i="105"/>
  <c r="M35" i="105"/>
  <c r="K35" i="105"/>
  <c r="J35" i="105"/>
  <c r="I35" i="105"/>
  <c r="G35" i="105"/>
  <c r="M34" i="105"/>
  <c r="K34" i="105"/>
  <c r="J34" i="105"/>
  <c r="I34" i="105"/>
  <c r="G34" i="105"/>
  <c r="M33" i="105"/>
  <c r="K33" i="105"/>
  <c r="J33" i="105"/>
  <c r="I33" i="105"/>
  <c r="G33" i="105"/>
  <c r="M32" i="105"/>
  <c r="K32" i="105"/>
  <c r="J32" i="105"/>
  <c r="I32" i="105"/>
  <c r="G32" i="105"/>
  <c r="M31" i="105"/>
  <c r="K31" i="105"/>
  <c r="J31" i="105"/>
  <c r="I31" i="105"/>
  <c r="G31" i="105"/>
  <c r="M30" i="105"/>
  <c r="K30" i="105"/>
  <c r="J30" i="105"/>
  <c r="I30" i="105"/>
  <c r="G30" i="105"/>
  <c r="M29" i="105"/>
  <c r="K29" i="105"/>
  <c r="J29" i="105"/>
  <c r="I29" i="105"/>
  <c r="G29" i="105"/>
  <c r="M28" i="105"/>
  <c r="K28" i="105"/>
  <c r="J28" i="105"/>
  <c r="I28" i="105"/>
  <c r="G28" i="105"/>
  <c r="M27" i="105"/>
  <c r="K27" i="105"/>
  <c r="J27" i="105"/>
  <c r="I27" i="105"/>
  <c r="G27" i="105"/>
  <c r="M26" i="105"/>
  <c r="K26" i="105"/>
  <c r="J26" i="105"/>
  <c r="I26" i="105"/>
  <c r="G26" i="105"/>
  <c r="M25" i="105"/>
  <c r="K25" i="105"/>
  <c r="J25" i="105"/>
  <c r="I25" i="105"/>
  <c r="G25" i="105"/>
  <c r="M24" i="105"/>
  <c r="K24" i="105"/>
  <c r="J24" i="105"/>
  <c r="I24" i="105"/>
  <c r="G24" i="105"/>
  <c r="M23" i="105"/>
  <c r="K23" i="105"/>
  <c r="J23" i="105"/>
  <c r="I23" i="105"/>
  <c r="G23" i="105"/>
  <c r="M22" i="105"/>
  <c r="K22" i="105"/>
  <c r="J22" i="105"/>
  <c r="I22" i="105"/>
  <c r="G22" i="105"/>
  <c r="M21" i="105"/>
  <c r="K21" i="105"/>
  <c r="J21" i="105"/>
  <c r="I21" i="105"/>
  <c r="G21" i="105"/>
  <c r="M20" i="105"/>
  <c r="K20" i="105"/>
  <c r="J20" i="105"/>
  <c r="I20" i="105"/>
  <c r="G20" i="105"/>
  <c r="M19" i="105"/>
  <c r="K19" i="105"/>
  <c r="J19" i="105"/>
  <c r="I19" i="105"/>
  <c r="G19" i="105"/>
  <c r="M18" i="105"/>
  <c r="K18" i="105"/>
  <c r="J18" i="105"/>
  <c r="I18" i="105"/>
  <c r="G18" i="105"/>
  <c r="M17" i="105"/>
  <c r="K17" i="105"/>
  <c r="J17" i="105"/>
  <c r="I17" i="105"/>
  <c r="G17" i="105"/>
  <c r="M16" i="105"/>
  <c r="K16" i="105"/>
  <c r="J16" i="105"/>
  <c r="I16" i="105"/>
  <c r="G16" i="105"/>
  <c r="M15" i="105"/>
  <c r="K15" i="105"/>
  <c r="J15" i="105"/>
  <c r="I15" i="105"/>
  <c r="G15" i="105"/>
  <c r="M14" i="105"/>
  <c r="K14" i="105"/>
  <c r="J14" i="105"/>
  <c r="I14" i="105"/>
  <c r="G14" i="105"/>
  <c r="M13" i="105"/>
  <c r="K13" i="105"/>
  <c r="J13" i="105"/>
  <c r="I13" i="105"/>
  <c r="G13" i="105"/>
  <c r="M12" i="105"/>
  <c r="K12" i="105"/>
  <c r="J12" i="105"/>
  <c r="I12" i="105"/>
  <c r="G12" i="105"/>
  <c r="M11" i="105"/>
  <c r="K11" i="105"/>
  <c r="J11" i="105"/>
  <c r="I11" i="105"/>
  <c r="G11" i="105"/>
  <c r="M10" i="105"/>
  <c r="K10" i="105"/>
  <c r="J10" i="105"/>
  <c r="I10" i="105"/>
  <c r="G10" i="105"/>
  <c r="M9" i="105"/>
  <c r="K9" i="105"/>
  <c r="J9" i="105"/>
  <c r="I9" i="105"/>
  <c r="G9" i="105"/>
  <c r="M8" i="105"/>
  <c r="K8" i="105"/>
  <c r="J8" i="105"/>
  <c r="I8" i="105"/>
  <c r="G8" i="105"/>
  <c r="M10" i="104"/>
  <c r="L10" i="104"/>
  <c r="K10" i="104"/>
  <c r="J10" i="104"/>
  <c r="I10" i="104"/>
  <c r="H10" i="104"/>
  <c r="G10" i="104"/>
  <c r="F10" i="104"/>
  <c r="M9" i="104"/>
  <c r="K9" i="104"/>
  <c r="I9" i="104"/>
  <c r="G9" i="104"/>
  <c r="M8" i="104"/>
  <c r="K8" i="104"/>
  <c r="I8" i="104"/>
  <c r="G8" i="104"/>
  <c r="M7" i="104"/>
  <c r="K7" i="104"/>
  <c r="I7" i="104"/>
  <c r="G7" i="104"/>
  <c r="M87" i="103"/>
  <c r="K87" i="103"/>
  <c r="I87" i="103"/>
  <c r="G87" i="103"/>
  <c r="F87" i="103"/>
  <c r="M86" i="103"/>
  <c r="K86" i="103"/>
  <c r="J86" i="103"/>
  <c r="I86" i="103"/>
  <c r="G86" i="103"/>
  <c r="M85" i="103"/>
  <c r="K85" i="103"/>
  <c r="J85" i="103"/>
  <c r="I85" i="103"/>
  <c r="G85" i="103"/>
  <c r="M84" i="103"/>
  <c r="K84" i="103"/>
  <c r="J84" i="103"/>
  <c r="I84" i="103"/>
  <c r="G84" i="103"/>
  <c r="M83" i="103"/>
  <c r="K83" i="103"/>
  <c r="J83" i="103"/>
  <c r="I83" i="103"/>
  <c r="G83" i="103"/>
  <c r="M82" i="103"/>
  <c r="K82" i="103"/>
  <c r="J82" i="103"/>
  <c r="I82" i="103"/>
  <c r="G82" i="103"/>
  <c r="M81" i="103"/>
  <c r="K81" i="103"/>
  <c r="J81" i="103"/>
  <c r="I81" i="103"/>
  <c r="G81" i="103"/>
  <c r="M80" i="103"/>
  <c r="K80" i="103"/>
  <c r="J80" i="103"/>
  <c r="I80" i="103"/>
  <c r="G80" i="103"/>
  <c r="M79" i="103"/>
  <c r="K79" i="103"/>
  <c r="J79" i="103"/>
  <c r="I79" i="103"/>
  <c r="G79" i="103"/>
  <c r="M78" i="103"/>
  <c r="K78" i="103"/>
  <c r="J78" i="103"/>
  <c r="I78" i="103"/>
  <c r="G78" i="103"/>
  <c r="M77" i="103"/>
  <c r="K77" i="103"/>
  <c r="J77" i="103"/>
  <c r="I77" i="103"/>
  <c r="G77" i="103"/>
  <c r="M76" i="103"/>
  <c r="K76" i="103"/>
  <c r="J76" i="103"/>
  <c r="I76" i="103"/>
  <c r="G76" i="103"/>
  <c r="M75" i="103"/>
  <c r="K75" i="103"/>
  <c r="J75" i="103"/>
  <c r="I75" i="103"/>
  <c r="G75" i="103"/>
  <c r="M74" i="103"/>
  <c r="K74" i="103"/>
  <c r="J74" i="103"/>
  <c r="I74" i="103"/>
  <c r="G74" i="103"/>
  <c r="M73" i="103"/>
  <c r="K73" i="103"/>
  <c r="J73" i="103"/>
  <c r="I73" i="103"/>
  <c r="G73" i="103"/>
  <c r="M72" i="103"/>
  <c r="K72" i="103"/>
  <c r="J72" i="103"/>
  <c r="I72" i="103"/>
  <c r="G72" i="103"/>
  <c r="M71" i="103"/>
  <c r="K71" i="103"/>
  <c r="J71" i="103"/>
  <c r="I71" i="103"/>
  <c r="G71" i="103"/>
  <c r="M70" i="103"/>
  <c r="K70" i="103"/>
  <c r="J70" i="103"/>
  <c r="I70" i="103"/>
  <c r="G70" i="103"/>
  <c r="M69" i="103"/>
  <c r="K69" i="103"/>
  <c r="J69" i="103"/>
  <c r="I69" i="103"/>
  <c r="G69" i="103"/>
  <c r="M68" i="103"/>
  <c r="K68" i="103"/>
  <c r="J68" i="103"/>
  <c r="I68" i="103"/>
  <c r="G68" i="103"/>
  <c r="M67" i="103"/>
  <c r="K67" i="103"/>
  <c r="J67" i="103"/>
  <c r="I67" i="103"/>
  <c r="G67" i="103"/>
  <c r="M66" i="103"/>
  <c r="K66" i="103"/>
  <c r="I66" i="103"/>
  <c r="G66" i="103"/>
  <c r="M65" i="103"/>
  <c r="K65" i="103"/>
  <c r="I65" i="103"/>
  <c r="G65" i="103"/>
  <c r="M64" i="103"/>
  <c r="K64" i="103"/>
  <c r="I64" i="103"/>
  <c r="G64" i="103"/>
  <c r="M63" i="103"/>
  <c r="K63" i="103"/>
  <c r="I63" i="103"/>
  <c r="G63" i="103"/>
  <c r="M62" i="103"/>
  <c r="K62" i="103"/>
  <c r="I62" i="103"/>
  <c r="G62" i="103"/>
  <c r="M61" i="103"/>
  <c r="K61" i="103"/>
  <c r="J61" i="103"/>
  <c r="I61" i="103"/>
  <c r="G61" i="103"/>
  <c r="M60" i="103"/>
  <c r="K60" i="103"/>
  <c r="J60" i="103"/>
  <c r="I60" i="103"/>
  <c r="G60" i="103"/>
  <c r="M59" i="103"/>
  <c r="K59" i="103"/>
  <c r="J59" i="103"/>
  <c r="I59" i="103"/>
  <c r="G59" i="103"/>
  <c r="M58" i="103"/>
  <c r="K58" i="103"/>
  <c r="J58" i="103"/>
  <c r="I58" i="103"/>
  <c r="G58" i="103"/>
  <c r="M57" i="103"/>
  <c r="K57" i="103"/>
  <c r="J57" i="103"/>
  <c r="I57" i="103"/>
  <c r="G57" i="103"/>
  <c r="M56" i="103"/>
  <c r="K56" i="103"/>
  <c r="J56" i="103"/>
  <c r="I56" i="103"/>
  <c r="G56" i="103"/>
  <c r="M55" i="103"/>
  <c r="K55" i="103"/>
  <c r="J55" i="103"/>
  <c r="I55" i="103"/>
  <c r="G55" i="103"/>
  <c r="M54" i="103"/>
  <c r="K54" i="103"/>
  <c r="J54" i="103"/>
  <c r="I54" i="103"/>
  <c r="G54" i="103"/>
  <c r="M53" i="103"/>
  <c r="K53" i="103"/>
  <c r="J53" i="103"/>
  <c r="I53" i="103"/>
  <c r="G53" i="103"/>
  <c r="M52" i="103"/>
  <c r="K52" i="103"/>
  <c r="J52" i="103"/>
  <c r="I52" i="103"/>
  <c r="G52" i="103"/>
  <c r="M51" i="103"/>
  <c r="K51" i="103"/>
  <c r="J51" i="103"/>
  <c r="I51" i="103"/>
  <c r="G51" i="103"/>
  <c r="M50" i="103"/>
  <c r="K50" i="103"/>
  <c r="J50" i="103"/>
  <c r="I50" i="103"/>
  <c r="G50" i="103"/>
  <c r="M49" i="103"/>
  <c r="K49" i="103"/>
  <c r="J49" i="103"/>
  <c r="I49" i="103"/>
  <c r="G49" i="103"/>
  <c r="M48" i="103"/>
  <c r="K48" i="103"/>
  <c r="J48" i="103"/>
  <c r="I48" i="103"/>
  <c r="G48" i="103"/>
  <c r="M47" i="103"/>
  <c r="K47" i="103"/>
  <c r="J47" i="103"/>
  <c r="I47" i="103"/>
  <c r="G47" i="103"/>
  <c r="M46" i="103"/>
  <c r="K46" i="103"/>
  <c r="I46" i="103"/>
  <c r="G46" i="103"/>
  <c r="M45" i="103"/>
  <c r="K45" i="103"/>
  <c r="J45" i="103"/>
  <c r="I45" i="103"/>
  <c r="G45" i="103"/>
  <c r="M44" i="103"/>
  <c r="K44" i="103"/>
  <c r="J44" i="103"/>
  <c r="I44" i="103"/>
  <c r="G44" i="103"/>
  <c r="M43" i="103"/>
  <c r="K43" i="103"/>
  <c r="J43" i="103"/>
  <c r="I43" i="103"/>
  <c r="G43" i="103"/>
  <c r="M42" i="103"/>
  <c r="K42" i="103"/>
  <c r="J42" i="103"/>
  <c r="I42" i="103"/>
  <c r="G42" i="103"/>
  <c r="M41" i="103"/>
  <c r="K41" i="103"/>
  <c r="J41" i="103"/>
  <c r="I41" i="103"/>
  <c r="G41" i="103"/>
  <c r="M40" i="103"/>
  <c r="K40" i="103"/>
  <c r="J40" i="103"/>
  <c r="I40" i="103"/>
  <c r="G40" i="103"/>
  <c r="M39" i="103"/>
  <c r="K39" i="103"/>
  <c r="J39" i="103"/>
  <c r="I39" i="103"/>
  <c r="G39" i="103"/>
  <c r="M38" i="103"/>
  <c r="K38" i="103"/>
  <c r="J38" i="103"/>
  <c r="I38" i="103"/>
  <c r="G38" i="103"/>
  <c r="M37" i="103"/>
  <c r="K37" i="103"/>
  <c r="J37" i="103"/>
  <c r="I37" i="103"/>
  <c r="G37" i="103"/>
  <c r="M36" i="103"/>
  <c r="K36" i="103"/>
  <c r="J36" i="103"/>
  <c r="I36" i="103"/>
  <c r="G36" i="103"/>
  <c r="M35" i="103"/>
  <c r="K35" i="103"/>
  <c r="J35" i="103"/>
  <c r="I35" i="103"/>
  <c r="G35" i="103"/>
  <c r="M34" i="103"/>
  <c r="K34" i="103"/>
  <c r="J34" i="103"/>
  <c r="I34" i="103"/>
  <c r="G34" i="103"/>
  <c r="M33" i="103"/>
  <c r="K33" i="103"/>
  <c r="J33" i="103"/>
  <c r="I33" i="103"/>
  <c r="G33" i="103"/>
  <c r="M32" i="103"/>
  <c r="K32" i="103"/>
  <c r="J32" i="103"/>
  <c r="I32" i="103"/>
  <c r="G32" i="103"/>
  <c r="M31" i="103"/>
  <c r="K31" i="103"/>
  <c r="J31" i="103"/>
  <c r="I31" i="103"/>
  <c r="G31" i="103"/>
  <c r="M30" i="103"/>
  <c r="K30" i="103"/>
  <c r="J30" i="103"/>
  <c r="I30" i="103"/>
  <c r="G30" i="103"/>
  <c r="M29" i="103"/>
  <c r="K29" i="103"/>
  <c r="J29" i="103"/>
  <c r="I29" i="103"/>
  <c r="G29" i="103"/>
  <c r="M28" i="103"/>
  <c r="K28" i="103"/>
  <c r="J28" i="103"/>
  <c r="I28" i="103"/>
  <c r="G28" i="103"/>
  <c r="M27" i="103"/>
  <c r="K27" i="103"/>
  <c r="J27" i="103"/>
  <c r="I27" i="103"/>
  <c r="G27" i="103"/>
  <c r="M26" i="103"/>
  <c r="K26" i="103"/>
  <c r="J26" i="103"/>
  <c r="I26" i="103"/>
  <c r="G26" i="103"/>
  <c r="M25" i="103"/>
  <c r="K25" i="103"/>
  <c r="J25" i="103"/>
  <c r="I25" i="103"/>
  <c r="G25" i="103"/>
  <c r="M24" i="103"/>
  <c r="K24" i="103"/>
  <c r="J24" i="103"/>
  <c r="I24" i="103"/>
  <c r="G24" i="103"/>
  <c r="M23" i="103"/>
  <c r="K23" i="103"/>
  <c r="J23" i="103"/>
  <c r="I23" i="103"/>
  <c r="G23" i="103"/>
  <c r="M22" i="103"/>
  <c r="K22" i="103"/>
  <c r="J22" i="103"/>
  <c r="I22" i="103"/>
  <c r="G22" i="103"/>
  <c r="M21" i="103"/>
  <c r="K21" i="103"/>
  <c r="J21" i="103"/>
  <c r="I21" i="103"/>
  <c r="G21" i="103"/>
  <c r="M20" i="103"/>
  <c r="K20" i="103"/>
  <c r="J20" i="103"/>
  <c r="I20" i="103"/>
  <c r="G20" i="103"/>
  <c r="M19" i="103"/>
  <c r="K19" i="103"/>
  <c r="J19" i="103"/>
  <c r="I19" i="103"/>
  <c r="G19" i="103"/>
  <c r="M18" i="103"/>
  <c r="K18" i="103"/>
  <c r="J18" i="103"/>
  <c r="I18" i="103"/>
  <c r="G18" i="103"/>
  <c r="M17" i="103"/>
  <c r="K17" i="103"/>
  <c r="J17" i="103"/>
  <c r="I17" i="103"/>
  <c r="G17" i="103"/>
  <c r="M16" i="103"/>
  <c r="K16" i="103"/>
  <c r="J16" i="103"/>
  <c r="I16" i="103"/>
  <c r="G16" i="103"/>
  <c r="M15" i="103"/>
  <c r="K15" i="103"/>
  <c r="J15" i="103"/>
  <c r="I15" i="103"/>
  <c r="G15" i="103"/>
  <c r="M14" i="103"/>
  <c r="K14" i="103"/>
  <c r="J14" i="103"/>
  <c r="I14" i="103"/>
  <c r="G14" i="103"/>
  <c r="M13" i="103"/>
  <c r="K13" i="103"/>
  <c r="J13" i="103"/>
  <c r="I13" i="103"/>
  <c r="G13" i="103"/>
  <c r="M12" i="103"/>
  <c r="K12" i="103"/>
  <c r="J12" i="103"/>
  <c r="I12" i="103"/>
  <c r="G12" i="103"/>
  <c r="M11" i="103"/>
  <c r="K11" i="103"/>
  <c r="J11" i="103"/>
  <c r="I11" i="103"/>
  <c r="G11" i="103"/>
  <c r="M10" i="103"/>
  <c r="K10" i="103"/>
  <c r="J10" i="103"/>
  <c r="I10" i="103"/>
  <c r="G10" i="103"/>
  <c r="M9" i="103"/>
  <c r="K9" i="103"/>
  <c r="J9" i="103"/>
  <c r="I9" i="103"/>
  <c r="G9" i="103"/>
  <c r="M8" i="103"/>
  <c r="K8" i="103"/>
  <c r="J8" i="103"/>
  <c r="I8" i="103"/>
  <c r="G8" i="103"/>
  <c r="M10" i="102"/>
  <c r="L10" i="102"/>
  <c r="K10" i="102"/>
  <c r="J10" i="102"/>
  <c r="I10" i="102"/>
  <c r="H10" i="102"/>
  <c r="G10" i="102"/>
  <c r="F10" i="102"/>
  <c r="M9" i="102"/>
  <c r="K9" i="102"/>
  <c r="I9" i="102"/>
  <c r="G9" i="102"/>
  <c r="M8" i="102"/>
  <c r="K8" i="102"/>
  <c r="I8" i="102"/>
  <c r="G8" i="102"/>
  <c r="M7" i="102"/>
  <c r="K7" i="102"/>
  <c r="I7" i="102"/>
  <c r="G7" i="102"/>
  <c r="M87" i="101"/>
  <c r="K87" i="101"/>
  <c r="I87" i="101"/>
  <c r="G87" i="101"/>
  <c r="F87" i="101"/>
  <c r="M86" i="101"/>
  <c r="K86" i="101"/>
  <c r="J86" i="101"/>
  <c r="I86" i="101"/>
  <c r="G86" i="101"/>
  <c r="M85" i="101"/>
  <c r="K85" i="101"/>
  <c r="J85" i="101"/>
  <c r="I85" i="101"/>
  <c r="G85" i="101"/>
  <c r="M84" i="101"/>
  <c r="K84" i="101"/>
  <c r="J84" i="101"/>
  <c r="I84" i="101"/>
  <c r="G84" i="101"/>
  <c r="M83" i="101"/>
  <c r="K83" i="101"/>
  <c r="J83" i="101"/>
  <c r="I83" i="101"/>
  <c r="G83" i="101"/>
  <c r="M82" i="101"/>
  <c r="K82" i="101"/>
  <c r="J82" i="101"/>
  <c r="I82" i="101"/>
  <c r="G82" i="101"/>
  <c r="M81" i="101"/>
  <c r="K81" i="101"/>
  <c r="J81" i="101"/>
  <c r="I81" i="101"/>
  <c r="G81" i="101"/>
  <c r="M80" i="101"/>
  <c r="K80" i="101"/>
  <c r="J80" i="101"/>
  <c r="I80" i="101"/>
  <c r="G80" i="101"/>
  <c r="M79" i="101"/>
  <c r="K79" i="101"/>
  <c r="J79" i="101"/>
  <c r="I79" i="101"/>
  <c r="G79" i="101"/>
  <c r="M78" i="101"/>
  <c r="K78" i="101"/>
  <c r="J78" i="101"/>
  <c r="I78" i="101"/>
  <c r="G78" i="101"/>
  <c r="M77" i="101"/>
  <c r="K77" i="101"/>
  <c r="J77" i="101"/>
  <c r="I77" i="101"/>
  <c r="G77" i="101"/>
  <c r="M76" i="101"/>
  <c r="K76" i="101"/>
  <c r="J76" i="101"/>
  <c r="I76" i="101"/>
  <c r="G76" i="101"/>
  <c r="M75" i="101"/>
  <c r="K75" i="101"/>
  <c r="J75" i="101"/>
  <c r="I75" i="101"/>
  <c r="G75" i="101"/>
  <c r="M74" i="101"/>
  <c r="K74" i="101"/>
  <c r="J74" i="101"/>
  <c r="I74" i="101"/>
  <c r="G74" i="101"/>
  <c r="M73" i="101"/>
  <c r="K73" i="101"/>
  <c r="J73" i="101"/>
  <c r="I73" i="101"/>
  <c r="G73" i="101"/>
  <c r="M72" i="101"/>
  <c r="K72" i="101"/>
  <c r="J72" i="101"/>
  <c r="I72" i="101"/>
  <c r="G72" i="101"/>
  <c r="M71" i="101"/>
  <c r="K71" i="101"/>
  <c r="J71" i="101"/>
  <c r="I71" i="101"/>
  <c r="G71" i="101"/>
  <c r="M70" i="101"/>
  <c r="K70" i="101"/>
  <c r="J70" i="101"/>
  <c r="I70" i="101"/>
  <c r="G70" i="101"/>
  <c r="M69" i="101"/>
  <c r="K69" i="101"/>
  <c r="J69" i="101"/>
  <c r="I69" i="101"/>
  <c r="G69" i="101"/>
  <c r="M68" i="101"/>
  <c r="K68" i="101"/>
  <c r="J68" i="101"/>
  <c r="I68" i="101"/>
  <c r="G68" i="101"/>
  <c r="M67" i="101"/>
  <c r="K67" i="101"/>
  <c r="J67" i="101"/>
  <c r="I67" i="101"/>
  <c r="G67" i="101"/>
  <c r="M66" i="101"/>
  <c r="K66" i="101"/>
  <c r="I66" i="101"/>
  <c r="G66" i="101"/>
  <c r="M65" i="101"/>
  <c r="K65" i="101"/>
  <c r="I65" i="101"/>
  <c r="G65" i="101"/>
  <c r="M64" i="101"/>
  <c r="K64" i="101"/>
  <c r="I64" i="101"/>
  <c r="G64" i="101"/>
  <c r="M63" i="101"/>
  <c r="K63" i="101"/>
  <c r="I63" i="101"/>
  <c r="G63" i="101"/>
  <c r="M62" i="101"/>
  <c r="K62" i="101"/>
  <c r="I62" i="101"/>
  <c r="G62" i="101"/>
  <c r="M61" i="101"/>
  <c r="K61" i="101"/>
  <c r="J61" i="101"/>
  <c r="I61" i="101"/>
  <c r="G61" i="101"/>
  <c r="M60" i="101"/>
  <c r="K60" i="101"/>
  <c r="J60" i="101"/>
  <c r="I60" i="101"/>
  <c r="G60" i="101"/>
  <c r="M59" i="101"/>
  <c r="K59" i="101"/>
  <c r="J59" i="101"/>
  <c r="I59" i="101"/>
  <c r="G59" i="101"/>
  <c r="M58" i="101"/>
  <c r="K58" i="101"/>
  <c r="J58" i="101"/>
  <c r="I58" i="101"/>
  <c r="G58" i="101"/>
  <c r="M57" i="101"/>
  <c r="K57" i="101"/>
  <c r="J57" i="101"/>
  <c r="I57" i="101"/>
  <c r="G57" i="101"/>
  <c r="M56" i="101"/>
  <c r="K56" i="101"/>
  <c r="J56" i="101"/>
  <c r="I56" i="101"/>
  <c r="G56" i="101"/>
  <c r="M55" i="101"/>
  <c r="K55" i="101"/>
  <c r="J55" i="101"/>
  <c r="I55" i="101"/>
  <c r="G55" i="101"/>
  <c r="M54" i="101"/>
  <c r="K54" i="101"/>
  <c r="J54" i="101"/>
  <c r="I54" i="101"/>
  <c r="G54" i="101"/>
  <c r="M53" i="101"/>
  <c r="K53" i="101"/>
  <c r="J53" i="101"/>
  <c r="I53" i="101"/>
  <c r="G53" i="101"/>
  <c r="M52" i="101"/>
  <c r="K52" i="101"/>
  <c r="J52" i="101"/>
  <c r="I52" i="101"/>
  <c r="G52" i="101"/>
  <c r="M51" i="101"/>
  <c r="K51" i="101"/>
  <c r="J51" i="101"/>
  <c r="I51" i="101"/>
  <c r="G51" i="101"/>
  <c r="M50" i="101"/>
  <c r="K50" i="101"/>
  <c r="J50" i="101"/>
  <c r="I50" i="101"/>
  <c r="G50" i="101"/>
  <c r="M49" i="101"/>
  <c r="K49" i="101"/>
  <c r="J49" i="101"/>
  <c r="I49" i="101"/>
  <c r="G49" i="101"/>
  <c r="M48" i="101"/>
  <c r="K48" i="101"/>
  <c r="J48" i="101"/>
  <c r="I48" i="101"/>
  <c r="G48" i="101"/>
  <c r="M47" i="101"/>
  <c r="K47" i="101"/>
  <c r="J47" i="101"/>
  <c r="I47" i="101"/>
  <c r="G47" i="101"/>
  <c r="M46" i="101"/>
  <c r="K46" i="101"/>
  <c r="I46" i="101"/>
  <c r="G46" i="101"/>
  <c r="M45" i="101"/>
  <c r="K45" i="101"/>
  <c r="J45" i="101"/>
  <c r="I45" i="101"/>
  <c r="G45" i="101"/>
  <c r="M44" i="101"/>
  <c r="K44" i="101"/>
  <c r="J44" i="101"/>
  <c r="I44" i="101"/>
  <c r="G44" i="101"/>
  <c r="M43" i="101"/>
  <c r="K43" i="101"/>
  <c r="J43" i="101"/>
  <c r="I43" i="101"/>
  <c r="G43" i="101"/>
  <c r="M42" i="101"/>
  <c r="K42" i="101"/>
  <c r="J42" i="101"/>
  <c r="I42" i="101"/>
  <c r="G42" i="101"/>
  <c r="M41" i="101"/>
  <c r="K41" i="101"/>
  <c r="J41" i="101"/>
  <c r="I41" i="101"/>
  <c r="G41" i="101"/>
  <c r="M40" i="101"/>
  <c r="K40" i="101"/>
  <c r="J40" i="101"/>
  <c r="I40" i="101"/>
  <c r="G40" i="101"/>
  <c r="M39" i="101"/>
  <c r="K39" i="101"/>
  <c r="J39" i="101"/>
  <c r="I39" i="101"/>
  <c r="G39" i="101"/>
  <c r="M38" i="101"/>
  <c r="K38" i="101"/>
  <c r="J38" i="101"/>
  <c r="I38" i="101"/>
  <c r="G38" i="101"/>
  <c r="M37" i="101"/>
  <c r="K37" i="101"/>
  <c r="J37" i="101"/>
  <c r="I37" i="101"/>
  <c r="G37" i="101"/>
  <c r="M36" i="101"/>
  <c r="K36" i="101"/>
  <c r="J36" i="101"/>
  <c r="I36" i="101"/>
  <c r="G36" i="101"/>
  <c r="M35" i="101"/>
  <c r="K35" i="101"/>
  <c r="J35" i="101"/>
  <c r="I35" i="101"/>
  <c r="G35" i="101"/>
  <c r="M34" i="101"/>
  <c r="K34" i="101"/>
  <c r="J34" i="101"/>
  <c r="I34" i="101"/>
  <c r="G34" i="101"/>
  <c r="M33" i="101"/>
  <c r="K33" i="101"/>
  <c r="J33" i="101"/>
  <c r="I33" i="101"/>
  <c r="G33" i="101"/>
  <c r="M32" i="101"/>
  <c r="K32" i="101"/>
  <c r="J32" i="101"/>
  <c r="I32" i="101"/>
  <c r="G32" i="101"/>
  <c r="M31" i="101"/>
  <c r="K31" i="101"/>
  <c r="J31" i="101"/>
  <c r="I31" i="101"/>
  <c r="G31" i="101"/>
  <c r="M30" i="101"/>
  <c r="K30" i="101"/>
  <c r="J30" i="101"/>
  <c r="I30" i="101"/>
  <c r="G30" i="101"/>
  <c r="M29" i="101"/>
  <c r="K29" i="101"/>
  <c r="J29" i="101"/>
  <c r="I29" i="101"/>
  <c r="G29" i="101"/>
  <c r="M28" i="101"/>
  <c r="K28" i="101"/>
  <c r="J28" i="101"/>
  <c r="I28" i="101"/>
  <c r="G28" i="101"/>
  <c r="M27" i="101"/>
  <c r="K27" i="101"/>
  <c r="J27" i="101"/>
  <c r="I27" i="101"/>
  <c r="G27" i="101"/>
  <c r="M26" i="101"/>
  <c r="K26" i="101"/>
  <c r="J26" i="101"/>
  <c r="I26" i="101"/>
  <c r="G26" i="101"/>
  <c r="M25" i="101"/>
  <c r="K25" i="101"/>
  <c r="J25" i="101"/>
  <c r="I25" i="101"/>
  <c r="G25" i="101"/>
  <c r="M24" i="101"/>
  <c r="K24" i="101"/>
  <c r="J24" i="101"/>
  <c r="I24" i="101"/>
  <c r="G24" i="101"/>
  <c r="M23" i="101"/>
  <c r="K23" i="101"/>
  <c r="J23" i="101"/>
  <c r="I23" i="101"/>
  <c r="G23" i="101"/>
  <c r="M22" i="101"/>
  <c r="K22" i="101"/>
  <c r="J22" i="101"/>
  <c r="I22" i="101"/>
  <c r="G22" i="101"/>
  <c r="M21" i="101"/>
  <c r="K21" i="101"/>
  <c r="J21" i="101"/>
  <c r="I21" i="101"/>
  <c r="G21" i="101"/>
  <c r="M20" i="101"/>
  <c r="K20" i="101"/>
  <c r="J20" i="101"/>
  <c r="I20" i="101"/>
  <c r="G20" i="101"/>
  <c r="M19" i="101"/>
  <c r="K19" i="101"/>
  <c r="J19" i="101"/>
  <c r="I19" i="101"/>
  <c r="G19" i="101"/>
  <c r="M18" i="101"/>
  <c r="K18" i="101"/>
  <c r="J18" i="101"/>
  <c r="I18" i="101"/>
  <c r="G18" i="101"/>
  <c r="M17" i="101"/>
  <c r="K17" i="101"/>
  <c r="J17" i="101"/>
  <c r="I17" i="101"/>
  <c r="G17" i="101"/>
  <c r="M16" i="101"/>
  <c r="K16" i="101"/>
  <c r="J16" i="101"/>
  <c r="I16" i="101"/>
  <c r="G16" i="101"/>
  <c r="M15" i="101"/>
  <c r="K15" i="101"/>
  <c r="J15" i="101"/>
  <c r="I15" i="101"/>
  <c r="G15" i="101"/>
  <c r="M14" i="101"/>
  <c r="K14" i="101"/>
  <c r="J14" i="101"/>
  <c r="I14" i="101"/>
  <c r="G14" i="101"/>
  <c r="M13" i="101"/>
  <c r="K13" i="101"/>
  <c r="J13" i="101"/>
  <c r="I13" i="101"/>
  <c r="G13" i="101"/>
  <c r="M12" i="101"/>
  <c r="K12" i="101"/>
  <c r="J12" i="101"/>
  <c r="I12" i="101"/>
  <c r="G12" i="101"/>
  <c r="M11" i="101"/>
  <c r="K11" i="101"/>
  <c r="J11" i="101"/>
  <c r="I11" i="101"/>
  <c r="G11" i="101"/>
  <c r="M10" i="101"/>
  <c r="K10" i="101"/>
  <c r="J10" i="101"/>
  <c r="I10" i="101"/>
  <c r="G10" i="101"/>
  <c r="M9" i="101"/>
  <c r="K9" i="101"/>
  <c r="J9" i="101"/>
  <c r="I9" i="101"/>
  <c r="G9" i="101"/>
  <c r="M8" i="101"/>
  <c r="K8" i="101"/>
  <c r="J8" i="101"/>
  <c r="I8" i="101"/>
  <c r="G8" i="101"/>
  <c r="M10" i="100"/>
  <c r="L10" i="100"/>
  <c r="K10" i="100"/>
  <c r="J10" i="100"/>
  <c r="I10" i="100"/>
  <c r="H10" i="100"/>
  <c r="G10" i="100"/>
  <c r="F10" i="100"/>
  <c r="M9" i="100"/>
  <c r="K9" i="100"/>
  <c r="I9" i="100"/>
  <c r="G9" i="100"/>
  <c r="M8" i="100"/>
  <c r="K8" i="100"/>
  <c r="I8" i="100"/>
  <c r="G8" i="100"/>
  <c r="M7" i="100"/>
  <c r="K7" i="100"/>
  <c r="I7" i="100"/>
  <c r="G7" i="100"/>
  <c r="M87" i="99"/>
  <c r="K87" i="99"/>
  <c r="I87" i="99"/>
  <c r="G87" i="99"/>
  <c r="F87" i="99"/>
  <c r="M86" i="99"/>
  <c r="K86" i="99"/>
  <c r="J86" i="99"/>
  <c r="I86" i="99"/>
  <c r="G86" i="99"/>
  <c r="M85" i="99"/>
  <c r="K85" i="99"/>
  <c r="J85" i="99"/>
  <c r="I85" i="99"/>
  <c r="G85" i="99"/>
  <c r="M84" i="99"/>
  <c r="K84" i="99"/>
  <c r="J84" i="99"/>
  <c r="I84" i="99"/>
  <c r="G84" i="99"/>
  <c r="M83" i="99"/>
  <c r="K83" i="99"/>
  <c r="J83" i="99"/>
  <c r="I83" i="99"/>
  <c r="G83" i="99"/>
  <c r="M82" i="99"/>
  <c r="K82" i="99"/>
  <c r="J82" i="99"/>
  <c r="I82" i="99"/>
  <c r="G82" i="99"/>
  <c r="M81" i="99"/>
  <c r="K81" i="99"/>
  <c r="J81" i="99"/>
  <c r="I81" i="99"/>
  <c r="G81" i="99"/>
  <c r="M80" i="99"/>
  <c r="K80" i="99"/>
  <c r="J80" i="99"/>
  <c r="I80" i="99"/>
  <c r="G80" i="99"/>
  <c r="M79" i="99"/>
  <c r="K79" i="99"/>
  <c r="J79" i="99"/>
  <c r="I79" i="99"/>
  <c r="G79" i="99"/>
  <c r="M78" i="99"/>
  <c r="K78" i="99"/>
  <c r="J78" i="99"/>
  <c r="I78" i="99"/>
  <c r="G78" i="99"/>
  <c r="M77" i="99"/>
  <c r="K77" i="99"/>
  <c r="J77" i="99"/>
  <c r="I77" i="99"/>
  <c r="G77" i="99"/>
  <c r="M76" i="99"/>
  <c r="K76" i="99"/>
  <c r="J76" i="99"/>
  <c r="I76" i="99"/>
  <c r="G76" i="99"/>
  <c r="M75" i="99"/>
  <c r="K75" i="99"/>
  <c r="J75" i="99"/>
  <c r="I75" i="99"/>
  <c r="G75" i="99"/>
  <c r="M74" i="99"/>
  <c r="K74" i="99"/>
  <c r="J74" i="99"/>
  <c r="I74" i="99"/>
  <c r="G74" i="99"/>
  <c r="M73" i="99"/>
  <c r="K73" i="99"/>
  <c r="J73" i="99"/>
  <c r="I73" i="99"/>
  <c r="G73" i="99"/>
  <c r="M72" i="99"/>
  <c r="K72" i="99"/>
  <c r="J72" i="99"/>
  <c r="I72" i="99"/>
  <c r="G72" i="99"/>
  <c r="M71" i="99"/>
  <c r="K71" i="99"/>
  <c r="J71" i="99"/>
  <c r="I71" i="99"/>
  <c r="G71" i="99"/>
  <c r="M70" i="99"/>
  <c r="K70" i="99"/>
  <c r="J70" i="99"/>
  <c r="I70" i="99"/>
  <c r="G70" i="99"/>
  <c r="M69" i="99"/>
  <c r="K69" i="99"/>
  <c r="J69" i="99"/>
  <c r="I69" i="99"/>
  <c r="G69" i="99"/>
  <c r="M68" i="99"/>
  <c r="K68" i="99"/>
  <c r="J68" i="99"/>
  <c r="I68" i="99"/>
  <c r="G68" i="99"/>
  <c r="M67" i="99"/>
  <c r="K67" i="99"/>
  <c r="J67" i="99"/>
  <c r="I67" i="99"/>
  <c r="G67" i="99"/>
  <c r="M66" i="99"/>
  <c r="K66" i="99"/>
  <c r="I66" i="99"/>
  <c r="G66" i="99"/>
  <c r="M65" i="99"/>
  <c r="K65" i="99"/>
  <c r="I65" i="99"/>
  <c r="G65" i="99"/>
  <c r="M64" i="99"/>
  <c r="K64" i="99"/>
  <c r="I64" i="99"/>
  <c r="G64" i="99"/>
  <c r="M63" i="99"/>
  <c r="K63" i="99"/>
  <c r="I63" i="99"/>
  <c r="G63" i="99"/>
  <c r="M62" i="99"/>
  <c r="K62" i="99"/>
  <c r="I62" i="99"/>
  <c r="G62" i="99"/>
  <c r="M61" i="99"/>
  <c r="K61" i="99"/>
  <c r="J61" i="99"/>
  <c r="I61" i="99"/>
  <c r="G61" i="99"/>
  <c r="M60" i="99"/>
  <c r="K60" i="99"/>
  <c r="J60" i="99"/>
  <c r="I60" i="99"/>
  <c r="G60" i="99"/>
  <c r="M59" i="99"/>
  <c r="K59" i="99"/>
  <c r="J59" i="99"/>
  <c r="I59" i="99"/>
  <c r="G59" i="99"/>
  <c r="M58" i="99"/>
  <c r="K58" i="99"/>
  <c r="J58" i="99"/>
  <c r="I58" i="99"/>
  <c r="G58" i="99"/>
  <c r="M57" i="99"/>
  <c r="K57" i="99"/>
  <c r="J57" i="99"/>
  <c r="I57" i="99"/>
  <c r="G57" i="99"/>
  <c r="M56" i="99"/>
  <c r="K56" i="99"/>
  <c r="J56" i="99"/>
  <c r="I56" i="99"/>
  <c r="G56" i="99"/>
  <c r="M55" i="99"/>
  <c r="K55" i="99"/>
  <c r="J55" i="99"/>
  <c r="I55" i="99"/>
  <c r="G55" i="99"/>
  <c r="M54" i="99"/>
  <c r="K54" i="99"/>
  <c r="J54" i="99"/>
  <c r="I54" i="99"/>
  <c r="G54" i="99"/>
  <c r="M53" i="99"/>
  <c r="K53" i="99"/>
  <c r="J53" i="99"/>
  <c r="I53" i="99"/>
  <c r="G53" i="99"/>
  <c r="M52" i="99"/>
  <c r="K52" i="99"/>
  <c r="J52" i="99"/>
  <c r="I52" i="99"/>
  <c r="G52" i="99"/>
  <c r="M51" i="99"/>
  <c r="K51" i="99"/>
  <c r="J51" i="99"/>
  <c r="I51" i="99"/>
  <c r="G51" i="99"/>
  <c r="M50" i="99"/>
  <c r="K50" i="99"/>
  <c r="J50" i="99"/>
  <c r="I50" i="99"/>
  <c r="G50" i="99"/>
  <c r="M49" i="99"/>
  <c r="K49" i="99"/>
  <c r="J49" i="99"/>
  <c r="I49" i="99"/>
  <c r="G49" i="99"/>
  <c r="M48" i="99"/>
  <c r="K48" i="99"/>
  <c r="J48" i="99"/>
  <c r="I48" i="99"/>
  <c r="G48" i="99"/>
  <c r="M47" i="99"/>
  <c r="K47" i="99"/>
  <c r="J47" i="99"/>
  <c r="I47" i="99"/>
  <c r="G47" i="99"/>
  <c r="M46" i="99"/>
  <c r="K46" i="99"/>
  <c r="I46" i="99"/>
  <c r="G46" i="99"/>
  <c r="M45" i="99"/>
  <c r="K45" i="99"/>
  <c r="J45" i="99"/>
  <c r="I45" i="99"/>
  <c r="G45" i="99"/>
  <c r="M44" i="99"/>
  <c r="K44" i="99"/>
  <c r="J44" i="99"/>
  <c r="I44" i="99"/>
  <c r="G44" i="99"/>
  <c r="M43" i="99"/>
  <c r="K43" i="99"/>
  <c r="J43" i="99"/>
  <c r="I43" i="99"/>
  <c r="G43" i="99"/>
  <c r="M42" i="99"/>
  <c r="K42" i="99"/>
  <c r="J42" i="99"/>
  <c r="I42" i="99"/>
  <c r="G42" i="99"/>
  <c r="M41" i="99"/>
  <c r="K41" i="99"/>
  <c r="J41" i="99"/>
  <c r="I41" i="99"/>
  <c r="G41" i="99"/>
  <c r="M40" i="99"/>
  <c r="K40" i="99"/>
  <c r="J40" i="99"/>
  <c r="I40" i="99"/>
  <c r="G40" i="99"/>
  <c r="M39" i="99"/>
  <c r="K39" i="99"/>
  <c r="J39" i="99"/>
  <c r="I39" i="99"/>
  <c r="G39" i="99"/>
  <c r="M38" i="99"/>
  <c r="K38" i="99"/>
  <c r="J38" i="99"/>
  <c r="I38" i="99"/>
  <c r="G38" i="99"/>
  <c r="M37" i="99"/>
  <c r="K37" i="99"/>
  <c r="J37" i="99"/>
  <c r="I37" i="99"/>
  <c r="G37" i="99"/>
  <c r="M36" i="99"/>
  <c r="K36" i="99"/>
  <c r="J36" i="99"/>
  <c r="I36" i="99"/>
  <c r="G36" i="99"/>
  <c r="M35" i="99"/>
  <c r="K35" i="99"/>
  <c r="J35" i="99"/>
  <c r="I35" i="99"/>
  <c r="G35" i="99"/>
  <c r="M34" i="99"/>
  <c r="K34" i="99"/>
  <c r="J34" i="99"/>
  <c r="I34" i="99"/>
  <c r="G34" i="99"/>
  <c r="M33" i="99"/>
  <c r="K33" i="99"/>
  <c r="J33" i="99"/>
  <c r="I33" i="99"/>
  <c r="G33" i="99"/>
  <c r="M32" i="99"/>
  <c r="K32" i="99"/>
  <c r="J32" i="99"/>
  <c r="I32" i="99"/>
  <c r="G32" i="99"/>
  <c r="M31" i="99"/>
  <c r="K31" i="99"/>
  <c r="J31" i="99"/>
  <c r="I31" i="99"/>
  <c r="G31" i="99"/>
  <c r="M30" i="99"/>
  <c r="K30" i="99"/>
  <c r="J30" i="99"/>
  <c r="I30" i="99"/>
  <c r="G30" i="99"/>
  <c r="M29" i="99"/>
  <c r="K29" i="99"/>
  <c r="J29" i="99"/>
  <c r="I29" i="99"/>
  <c r="G29" i="99"/>
  <c r="M28" i="99"/>
  <c r="K28" i="99"/>
  <c r="J28" i="99"/>
  <c r="I28" i="99"/>
  <c r="G28" i="99"/>
  <c r="M27" i="99"/>
  <c r="K27" i="99"/>
  <c r="J27" i="99"/>
  <c r="I27" i="99"/>
  <c r="G27" i="99"/>
  <c r="M26" i="99"/>
  <c r="K26" i="99"/>
  <c r="J26" i="99"/>
  <c r="I26" i="99"/>
  <c r="G26" i="99"/>
  <c r="M25" i="99"/>
  <c r="K25" i="99"/>
  <c r="J25" i="99"/>
  <c r="I25" i="99"/>
  <c r="G25" i="99"/>
  <c r="M24" i="99"/>
  <c r="K24" i="99"/>
  <c r="J24" i="99"/>
  <c r="I24" i="99"/>
  <c r="G24" i="99"/>
  <c r="M23" i="99"/>
  <c r="K23" i="99"/>
  <c r="J23" i="99"/>
  <c r="I23" i="99"/>
  <c r="G23" i="99"/>
  <c r="M22" i="99"/>
  <c r="K22" i="99"/>
  <c r="J22" i="99"/>
  <c r="I22" i="99"/>
  <c r="G22" i="99"/>
  <c r="M21" i="99"/>
  <c r="K21" i="99"/>
  <c r="J21" i="99"/>
  <c r="I21" i="99"/>
  <c r="G21" i="99"/>
  <c r="M20" i="99"/>
  <c r="K20" i="99"/>
  <c r="J20" i="99"/>
  <c r="I20" i="99"/>
  <c r="G20" i="99"/>
  <c r="M19" i="99"/>
  <c r="K19" i="99"/>
  <c r="J19" i="99"/>
  <c r="I19" i="99"/>
  <c r="G19" i="99"/>
  <c r="M18" i="99"/>
  <c r="K18" i="99"/>
  <c r="J18" i="99"/>
  <c r="I18" i="99"/>
  <c r="G18" i="99"/>
  <c r="M17" i="99"/>
  <c r="K17" i="99"/>
  <c r="J17" i="99"/>
  <c r="I17" i="99"/>
  <c r="G17" i="99"/>
  <c r="M16" i="99"/>
  <c r="K16" i="99"/>
  <c r="J16" i="99"/>
  <c r="I16" i="99"/>
  <c r="G16" i="99"/>
  <c r="M15" i="99"/>
  <c r="K15" i="99"/>
  <c r="J15" i="99"/>
  <c r="I15" i="99"/>
  <c r="G15" i="99"/>
  <c r="M14" i="99"/>
  <c r="K14" i="99"/>
  <c r="J14" i="99"/>
  <c r="I14" i="99"/>
  <c r="G14" i="99"/>
  <c r="M13" i="99"/>
  <c r="K13" i="99"/>
  <c r="J13" i="99"/>
  <c r="I13" i="99"/>
  <c r="G13" i="99"/>
  <c r="M12" i="99"/>
  <c r="K12" i="99"/>
  <c r="J12" i="99"/>
  <c r="I12" i="99"/>
  <c r="G12" i="99"/>
  <c r="M11" i="99"/>
  <c r="K11" i="99"/>
  <c r="J11" i="99"/>
  <c r="I11" i="99"/>
  <c r="G11" i="99"/>
  <c r="M10" i="99"/>
  <c r="K10" i="99"/>
  <c r="J10" i="99"/>
  <c r="I10" i="99"/>
  <c r="G10" i="99"/>
  <c r="M9" i="99"/>
  <c r="K9" i="99"/>
  <c r="J9" i="99"/>
  <c r="I9" i="99"/>
  <c r="G9" i="99"/>
  <c r="M8" i="99"/>
  <c r="K8" i="99"/>
  <c r="J8" i="99"/>
  <c r="I8" i="99"/>
  <c r="G8" i="99"/>
  <c r="M10" i="98"/>
  <c r="L10" i="98"/>
  <c r="K10" i="98"/>
  <c r="J10" i="98"/>
  <c r="I10" i="98"/>
  <c r="H10" i="98"/>
  <c r="G10" i="98"/>
  <c r="F10" i="98"/>
  <c r="M9" i="98"/>
  <c r="K9" i="98"/>
  <c r="I9" i="98"/>
  <c r="G9" i="98"/>
  <c r="M8" i="98"/>
  <c r="K8" i="98"/>
  <c r="I8" i="98"/>
  <c r="G8" i="98"/>
  <c r="M7" i="98"/>
  <c r="K7" i="98"/>
  <c r="I7" i="98"/>
  <c r="G7" i="98"/>
  <c r="M87" i="97"/>
  <c r="K87" i="97"/>
  <c r="I87" i="97"/>
  <c r="G87" i="97"/>
  <c r="F87" i="97"/>
  <c r="M86" i="97"/>
  <c r="K86" i="97"/>
  <c r="J86" i="97"/>
  <c r="I86" i="97"/>
  <c r="G86" i="97"/>
  <c r="M85" i="97"/>
  <c r="K85" i="97"/>
  <c r="J85" i="97"/>
  <c r="I85" i="97"/>
  <c r="G85" i="97"/>
  <c r="M84" i="97"/>
  <c r="K84" i="97"/>
  <c r="J84" i="97"/>
  <c r="I84" i="97"/>
  <c r="G84" i="97"/>
  <c r="M83" i="97"/>
  <c r="K83" i="97"/>
  <c r="J83" i="97"/>
  <c r="I83" i="97"/>
  <c r="G83" i="97"/>
  <c r="M82" i="97"/>
  <c r="K82" i="97"/>
  <c r="J82" i="97"/>
  <c r="I82" i="97"/>
  <c r="G82" i="97"/>
  <c r="M81" i="97"/>
  <c r="K81" i="97"/>
  <c r="J81" i="97"/>
  <c r="I81" i="97"/>
  <c r="G81" i="97"/>
  <c r="M80" i="97"/>
  <c r="K80" i="97"/>
  <c r="J80" i="97"/>
  <c r="I80" i="97"/>
  <c r="G80" i="97"/>
  <c r="M79" i="97"/>
  <c r="K79" i="97"/>
  <c r="J79" i="97"/>
  <c r="I79" i="97"/>
  <c r="G79" i="97"/>
  <c r="M78" i="97"/>
  <c r="K78" i="97"/>
  <c r="J78" i="97"/>
  <c r="I78" i="97"/>
  <c r="G78" i="97"/>
  <c r="M77" i="97"/>
  <c r="K77" i="97"/>
  <c r="J77" i="97"/>
  <c r="I77" i="97"/>
  <c r="G77" i="97"/>
  <c r="M76" i="97"/>
  <c r="K76" i="97"/>
  <c r="J76" i="97"/>
  <c r="I76" i="97"/>
  <c r="G76" i="97"/>
  <c r="M75" i="97"/>
  <c r="K75" i="97"/>
  <c r="J75" i="97"/>
  <c r="I75" i="97"/>
  <c r="G75" i="97"/>
  <c r="M74" i="97"/>
  <c r="K74" i="97"/>
  <c r="J74" i="97"/>
  <c r="I74" i="97"/>
  <c r="G74" i="97"/>
  <c r="M73" i="97"/>
  <c r="K73" i="97"/>
  <c r="J73" i="97"/>
  <c r="I73" i="97"/>
  <c r="G73" i="97"/>
  <c r="M72" i="97"/>
  <c r="K72" i="97"/>
  <c r="J72" i="97"/>
  <c r="I72" i="97"/>
  <c r="G72" i="97"/>
  <c r="M71" i="97"/>
  <c r="K71" i="97"/>
  <c r="J71" i="97"/>
  <c r="I71" i="97"/>
  <c r="G71" i="97"/>
  <c r="M70" i="97"/>
  <c r="K70" i="97"/>
  <c r="J70" i="97"/>
  <c r="I70" i="97"/>
  <c r="G70" i="97"/>
  <c r="M69" i="97"/>
  <c r="K69" i="97"/>
  <c r="J69" i="97"/>
  <c r="I69" i="97"/>
  <c r="G69" i="97"/>
  <c r="M68" i="97"/>
  <c r="K68" i="97"/>
  <c r="J68" i="97"/>
  <c r="I68" i="97"/>
  <c r="G68" i="97"/>
  <c r="M67" i="97"/>
  <c r="K67" i="97"/>
  <c r="J67" i="97"/>
  <c r="I67" i="97"/>
  <c r="G67" i="97"/>
  <c r="M66" i="97"/>
  <c r="K66" i="97"/>
  <c r="I66" i="97"/>
  <c r="G66" i="97"/>
  <c r="M65" i="97"/>
  <c r="K65" i="97"/>
  <c r="I65" i="97"/>
  <c r="G65" i="97"/>
  <c r="M64" i="97"/>
  <c r="K64" i="97"/>
  <c r="I64" i="97"/>
  <c r="G64" i="97"/>
  <c r="M63" i="97"/>
  <c r="K63" i="97"/>
  <c r="I63" i="97"/>
  <c r="G63" i="97"/>
  <c r="M62" i="97"/>
  <c r="K62" i="97"/>
  <c r="I62" i="97"/>
  <c r="G62" i="97"/>
  <c r="M61" i="97"/>
  <c r="K61" i="97"/>
  <c r="J61" i="97"/>
  <c r="I61" i="97"/>
  <c r="G61" i="97"/>
  <c r="M60" i="97"/>
  <c r="K60" i="97"/>
  <c r="J60" i="97"/>
  <c r="I60" i="97"/>
  <c r="G60" i="97"/>
  <c r="M59" i="97"/>
  <c r="K59" i="97"/>
  <c r="J59" i="97"/>
  <c r="I59" i="97"/>
  <c r="G59" i="97"/>
  <c r="M58" i="97"/>
  <c r="K58" i="97"/>
  <c r="J58" i="97"/>
  <c r="I58" i="97"/>
  <c r="G58" i="97"/>
  <c r="M57" i="97"/>
  <c r="K57" i="97"/>
  <c r="J57" i="97"/>
  <c r="I57" i="97"/>
  <c r="G57" i="97"/>
  <c r="M56" i="97"/>
  <c r="K56" i="97"/>
  <c r="J56" i="97"/>
  <c r="I56" i="97"/>
  <c r="G56" i="97"/>
  <c r="M55" i="97"/>
  <c r="K55" i="97"/>
  <c r="J55" i="97"/>
  <c r="I55" i="97"/>
  <c r="G55" i="97"/>
  <c r="M54" i="97"/>
  <c r="K54" i="97"/>
  <c r="J54" i="97"/>
  <c r="I54" i="97"/>
  <c r="G54" i="97"/>
  <c r="M53" i="97"/>
  <c r="K53" i="97"/>
  <c r="J53" i="97"/>
  <c r="I53" i="97"/>
  <c r="G53" i="97"/>
  <c r="M52" i="97"/>
  <c r="K52" i="97"/>
  <c r="J52" i="97"/>
  <c r="I52" i="97"/>
  <c r="G52" i="97"/>
  <c r="M51" i="97"/>
  <c r="K51" i="97"/>
  <c r="J51" i="97"/>
  <c r="I51" i="97"/>
  <c r="G51" i="97"/>
  <c r="M50" i="97"/>
  <c r="K50" i="97"/>
  <c r="J50" i="97"/>
  <c r="I50" i="97"/>
  <c r="G50" i="97"/>
  <c r="M49" i="97"/>
  <c r="K49" i="97"/>
  <c r="J49" i="97"/>
  <c r="I49" i="97"/>
  <c r="G49" i="97"/>
  <c r="M48" i="97"/>
  <c r="K48" i="97"/>
  <c r="J48" i="97"/>
  <c r="I48" i="97"/>
  <c r="G48" i="97"/>
  <c r="M47" i="97"/>
  <c r="K47" i="97"/>
  <c r="J47" i="97"/>
  <c r="I47" i="97"/>
  <c r="G47" i="97"/>
  <c r="M46" i="97"/>
  <c r="K46" i="97"/>
  <c r="I46" i="97"/>
  <c r="G46" i="97"/>
  <c r="M45" i="97"/>
  <c r="K45" i="97"/>
  <c r="J45" i="97"/>
  <c r="I45" i="97"/>
  <c r="G45" i="97"/>
  <c r="M44" i="97"/>
  <c r="K44" i="97"/>
  <c r="J44" i="97"/>
  <c r="I44" i="97"/>
  <c r="G44" i="97"/>
  <c r="M43" i="97"/>
  <c r="K43" i="97"/>
  <c r="J43" i="97"/>
  <c r="I43" i="97"/>
  <c r="G43" i="97"/>
  <c r="M42" i="97"/>
  <c r="K42" i="97"/>
  <c r="J42" i="97"/>
  <c r="I42" i="97"/>
  <c r="G42" i="97"/>
  <c r="M41" i="97"/>
  <c r="K41" i="97"/>
  <c r="J41" i="97"/>
  <c r="I41" i="97"/>
  <c r="G41" i="97"/>
  <c r="M40" i="97"/>
  <c r="K40" i="97"/>
  <c r="J40" i="97"/>
  <c r="I40" i="97"/>
  <c r="G40" i="97"/>
  <c r="M39" i="97"/>
  <c r="K39" i="97"/>
  <c r="J39" i="97"/>
  <c r="I39" i="97"/>
  <c r="G39" i="97"/>
  <c r="M38" i="97"/>
  <c r="K38" i="97"/>
  <c r="J38" i="97"/>
  <c r="I38" i="97"/>
  <c r="G38" i="97"/>
  <c r="M37" i="97"/>
  <c r="K37" i="97"/>
  <c r="J37" i="97"/>
  <c r="I37" i="97"/>
  <c r="G37" i="97"/>
  <c r="M36" i="97"/>
  <c r="K36" i="97"/>
  <c r="J36" i="97"/>
  <c r="I36" i="97"/>
  <c r="G36" i="97"/>
  <c r="M35" i="97"/>
  <c r="K35" i="97"/>
  <c r="J35" i="97"/>
  <c r="I35" i="97"/>
  <c r="G35" i="97"/>
  <c r="M34" i="97"/>
  <c r="K34" i="97"/>
  <c r="J34" i="97"/>
  <c r="I34" i="97"/>
  <c r="G34" i="97"/>
  <c r="M33" i="97"/>
  <c r="K33" i="97"/>
  <c r="J33" i="97"/>
  <c r="I33" i="97"/>
  <c r="G33" i="97"/>
  <c r="M32" i="97"/>
  <c r="K32" i="97"/>
  <c r="J32" i="97"/>
  <c r="I32" i="97"/>
  <c r="G32" i="97"/>
  <c r="M31" i="97"/>
  <c r="K31" i="97"/>
  <c r="J31" i="97"/>
  <c r="I31" i="97"/>
  <c r="G31" i="97"/>
  <c r="M30" i="97"/>
  <c r="K30" i="97"/>
  <c r="J30" i="97"/>
  <c r="I30" i="97"/>
  <c r="G30" i="97"/>
  <c r="M29" i="97"/>
  <c r="K29" i="97"/>
  <c r="J29" i="97"/>
  <c r="I29" i="97"/>
  <c r="G29" i="97"/>
  <c r="M28" i="97"/>
  <c r="K28" i="97"/>
  <c r="J28" i="97"/>
  <c r="I28" i="97"/>
  <c r="G28" i="97"/>
  <c r="M27" i="97"/>
  <c r="K27" i="97"/>
  <c r="J27" i="97"/>
  <c r="I27" i="97"/>
  <c r="G27" i="97"/>
  <c r="M26" i="97"/>
  <c r="K26" i="97"/>
  <c r="J26" i="97"/>
  <c r="I26" i="97"/>
  <c r="G26" i="97"/>
  <c r="M25" i="97"/>
  <c r="K25" i="97"/>
  <c r="J25" i="97"/>
  <c r="I25" i="97"/>
  <c r="G25" i="97"/>
  <c r="M24" i="97"/>
  <c r="K24" i="97"/>
  <c r="J24" i="97"/>
  <c r="I24" i="97"/>
  <c r="G24" i="97"/>
  <c r="M23" i="97"/>
  <c r="K23" i="97"/>
  <c r="J23" i="97"/>
  <c r="I23" i="97"/>
  <c r="G23" i="97"/>
  <c r="M22" i="97"/>
  <c r="K22" i="97"/>
  <c r="J22" i="97"/>
  <c r="I22" i="97"/>
  <c r="G22" i="97"/>
  <c r="M21" i="97"/>
  <c r="K21" i="97"/>
  <c r="J21" i="97"/>
  <c r="I21" i="97"/>
  <c r="G21" i="97"/>
  <c r="M20" i="97"/>
  <c r="K20" i="97"/>
  <c r="J20" i="97"/>
  <c r="I20" i="97"/>
  <c r="G20" i="97"/>
  <c r="M19" i="97"/>
  <c r="K19" i="97"/>
  <c r="J19" i="97"/>
  <c r="I19" i="97"/>
  <c r="G19" i="97"/>
  <c r="M18" i="97"/>
  <c r="K18" i="97"/>
  <c r="J18" i="97"/>
  <c r="I18" i="97"/>
  <c r="G18" i="97"/>
  <c r="M17" i="97"/>
  <c r="K17" i="97"/>
  <c r="J17" i="97"/>
  <c r="I17" i="97"/>
  <c r="G17" i="97"/>
  <c r="M16" i="97"/>
  <c r="K16" i="97"/>
  <c r="J16" i="97"/>
  <c r="I16" i="97"/>
  <c r="G16" i="97"/>
  <c r="M15" i="97"/>
  <c r="K15" i="97"/>
  <c r="J15" i="97"/>
  <c r="I15" i="97"/>
  <c r="G15" i="97"/>
  <c r="M14" i="97"/>
  <c r="K14" i="97"/>
  <c r="J14" i="97"/>
  <c r="I14" i="97"/>
  <c r="G14" i="97"/>
  <c r="M13" i="97"/>
  <c r="K13" i="97"/>
  <c r="J13" i="97"/>
  <c r="I13" i="97"/>
  <c r="G13" i="97"/>
  <c r="M12" i="97"/>
  <c r="K12" i="97"/>
  <c r="J12" i="97"/>
  <c r="I12" i="97"/>
  <c r="G12" i="97"/>
  <c r="M11" i="97"/>
  <c r="K11" i="97"/>
  <c r="J11" i="97"/>
  <c r="I11" i="97"/>
  <c r="G11" i="97"/>
  <c r="M10" i="97"/>
  <c r="K10" i="97"/>
  <c r="J10" i="97"/>
  <c r="I10" i="97"/>
  <c r="G10" i="97"/>
  <c r="M9" i="97"/>
  <c r="K9" i="97"/>
  <c r="J9" i="97"/>
  <c r="I9" i="97"/>
  <c r="G9" i="97"/>
  <c r="M8" i="97"/>
  <c r="K8" i="97"/>
  <c r="J8" i="97"/>
  <c r="I8" i="97"/>
  <c r="G8" i="97"/>
  <c r="M10" i="96"/>
  <c r="L10" i="96"/>
  <c r="K10" i="96"/>
  <c r="J10" i="96"/>
  <c r="I10" i="96"/>
  <c r="H10" i="96"/>
  <c r="G10" i="96"/>
  <c r="F10" i="96"/>
  <c r="M9" i="96"/>
  <c r="K9" i="96"/>
  <c r="I9" i="96"/>
  <c r="G9" i="96"/>
  <c r="M8" i="96"/>
  <c r="K8" i="96"/>
  <c r="I8" i="96"/>
  <c r="G8" i="96"/>
  <c r="M7" i="96"/>
  <c r="K7" i="96"/>
  <c r="I7" i="96"/>
  <c r="G7" i="96"/>
  <c r="M87" i="95"/>
  <c r="K87" i="95"/>
  <c r="I87" i="95"/>
  <c r="G87" i="95"/>
  <c r="F87" i="95"/>
  <c r="M86" i="95"/>
  <c r="K86" i="95"/>
  <c r="J86" i="95"/>
  <c r="I86" i="95"/>
  <c r="G86" i="95"/>
  <c r="M85" i="95"/>
  <c r="K85" i="95"/>
  <c r="J85" i="95"/>
  <c r="I85" i="95"/>
  <c r="G85" i="95"/>
  <c r="M84" i="95"/>
  <c r="K84" i="95"/>
  <c r="J84" i="95"/>
  <c r="I84" i="95"/>
  <c r="G84" i="95"/>
  <c r="M83" i="95"/>
  <c r="K83" i="95"/>
  <c r="J83" i="95"/>
  <c r="I83" i="95"/>
  <c r="G83" i="95"/>
  <c r="M82" i="95"/>
  <c r="K82" i="95"/>
  <c r="J82" i="95"/>
  <c r="I82" i="95"/>
  <c r="G82" i="95"/>
  <c r="M81" i="95"/>
  <c r="K81" i="95"/>
  <c r="J81" i="95"/>
  <c r="I81" i="95"/>
  <c r="G81" i="95"/>
  <c r="M80" i="95"/>
  <c r="K80" i="95"/>
  <c r="J80" i="95"/>
  <c r="I80" i="95"/>
  <c r="G80" i="95"/>
  <c r="M79" i="95"/>
  <c r="K79" i="95"/>
  <c r="J79" i="95"/>
  <c r="I79" i="95"/>
  <c r="G79" i="95"/>
  <c r="M78" i="95"/>
  <c r="K78" i="95"/>
  <c r="J78" i="95"/>
  <c r="I78" i="95"/>
  <c r="G78" i="95"/>
  <c r="M77" i="95"/>
  <c r="K77" i="95"/>
  <c r="J77" i="95"/>
  <c r="I77" i="95"/>
  <c r="G77" i="95"/>
  <c r="M76" i="95"/>
  <c r="K76" i="95"/>
  <c r="J76" i="95"/>
  <c r="I76" i="95"/>
  <c r="G76" i="95"/>
  <c r="M75" i="95"/>
  <c r="K75" i="95"/>
  <c r="J75" i="95"/>
  <c r="I75" i="95"/>
  <c r="G75" i="95"/>
  <c r="M74" i="95"/>
  <c r="K74" i="95"/>
  <c r="J74" i="95"/>
  <c r="I74" i="95"/>
  <c r="G74" i="95"/>
  <c r="M73" i="95"/>
  <c r="K73" i="95"/>
  <c r="J73" i="95"/>
  <c r="I73" i="95"/>
  <c r="G73" i="95"/>
  <c r="M72" i="95"/>
  <c r="K72" i="95"/>
  <c r="J72" i="95"/>
  <c r="I72" i="95"/>
  <c r="G72" i="95"/>
  <c r="M71" i="95"/>
  <c r="K71" i="95"/>
  <c r="J71" i="95"/>
  <c r="I71" i="95"/>
  <c r="G71" i="95"/>
  <c r="M70" i="95"/>
  <c r="K70" i="95"/>
  <c r="J70" i="95"/>
  <c r="I70" i="95"/>
  <c r="G70" i="95"/>
  <c r="M69" i="95"/>
  <c r="K69" i="95"/>
  <c r="J69" i="95"/>
  <c r="I69" i="95"/>
  <c r="G69" i="95"/>
  <c r="M68" i="95"/>
  <c r="K68" i="95"/>
  <c r="J68" i="95"/>
  <c r="I68" i="95"/>
  <c r="G68" i="95"/>
  <c r="M67" i="95"/>
  <c r="K67" i="95"/>
  <c r="J67" i="95"/>
  <c r="I67" i="95"/>
  <c r="G67" i="95"/>
  <c r="M66" i="95"/>
  <c r="K66" i="95"/>
  <c r="I66" i="95"/>
  <c r="G66" i="95"/>
  <c r="M65" i="95"/>
  <c r="K65" i="95"/>
  <c r="I65" i="95"/>
  <c r="G65" i="95"/>
  <c r="M64" i="95"/>
  <c r="K64" i="95"/>
  <c r="I64" i="95"/>
  <c r="G64" i="95"/>
  <c r="M63" i="95"/>
  <c r="K63" i="95"/>
  <c r="I63" i="95"/>
  <c r="G63" i="95"/>
  <c r="M62" i="95"/>
  <c r="K62" i="95"/>
  <c r="I62" i="95"/>
  <c r="G62" i="95"/>
  <c r="M61" i="95"/>
  <c r="K61" i="95"/>
  <c r="J61" i="95"/>
  <c r="I61" i="95"/>
  <c r="G61" i="95"/>
  <c r="M60" i="95"/>
  <c r="K60" i="95"/>
  <c r="J60" i="95"/>
  <c r="I60" i="95"/>
  <c r="G60" i="95"/>
  <c r="M59" i="95"/>
  <c r="K59" i="95"/>
  <c r="J59" i="95"/>
  <c r="I59" i="95"/>
  <c r="G59" i="95"/>
  <c r="M58" i="95"/>
  <c r="K58" i="95"/>
  <c r="J58" i="95"/>
  <c r="I58" i="95"/>
  <c r="G58" i="95"/>
  <c r="M57" i="95"/>
  <c r="K57" i="95"/>
  <c r="J57" i="95"/>
  <c r="I57" i="95"/>
  <c r="G57" i="95"/>
  <c r="M56" i="95"/>
  <c r="K56" i="95"/>
  <c r="J56" i="95"/>
  <c r="I56" i="95"/>
  <c r="G56" i="95"/>
  <c r="M55" i="95"/>
  <c r="K55" i="95"/>
  <c r="J55" i="95"/>
  <c r="I55" i="95"/>
  <c r="G55" i="95"/>
  <c r="M54" i="95"/>
  <c r="K54" i="95"/>
  <c r="J54" i="95"/>
  <c r="I54" i="95"/>
  <c r="G54" i="95"/>
  <c r="M53" i="95"/>
  <c r="K53" i="95"/>
  <c r="J53" i="95"/>
  <c r="I53" i="95"/>
  <c r="G53" i="95"/>
  <c r="M52" i="95"/>
  <c r="K52" i="95"/>
  <c r="J52" i="95"/>
  <c r="I52" i="95"/>
  <c r="G52" i="95"/>
  <c r="M51" i="95"/>
  <c r="K51" i="95"/>
  <c r="J51" i="95"/>
  <c r="I51" i="95"/>
  <c r="G51" i="95"/>
  <c r="M50" i="95"/>
  <c r="K50" i="95"/>
  <c r="J50" i="95"/>
  <c r="I50" i="95"/>
  <c r="G50" i="95"/>
  <c r="M49" i="95"/>
  <c r="K49" i="95"/>
  <c r="J49" i="95"/>
  <c r="I49" i="95"/>
  <c r="G49" i="95"/>
  <c r="M48" i="95"/>
  <c r="K48" i="95"/>
  <c r="J48" i="95"/>
  <c r="I48" i="95"/>
  <c r="G48" i="95"/>
  <c r="M47" i="95"/>
  <c r="K47" i="95"/>
  <c r="J47" i="95"/>
  <c r="I47" i="95"/>
  <c r="G47" i="95"/>
  <c r="M46" i="95"/>
  <c r="K46" i="95"/>
  <c r="I46" i="95"/>
  <c r="G46" i="95"/>
  <c r="M45" i="95"/>
  <c r="K45" i="95"/>
  <c r="J45" i="95"/>
  <c r="I45" i="95"/>
  <c r="G45" i="95"/>
  <c r="M44" i="95"/>
  <c r="K44" i="95"/>
  <c r="J44" i="95"/>
  <c r="I44" i="95"/>
  <c r="G44" i="95"/>
  <c r="M43" i="95"/>
  <c r="K43" i="95"/>
  <c r="J43" i="95"/>
  <c r="I43" i="95"/>
  <c r="G43" i="95"/>
  <c r="M42" i="95"/>
  <c r="K42" i="95"/>
  <c r="J42" i="95"/>
  <c r="I42" i="95"/>
  <c r="G42" i="95"/>
  <c r="M41" i="95"/>
  <c r="K41" i="95"/>
  <c r="J41" i="95"/>
  <c r="I41" i="95"/>
  <c r="G41" i="95"/>
  <c r="M40" i="95"/>
  <c r="K40" i="95"/>
  <c r="J40" i="95"/>
  <c r="I40" i="95"/>
  <c r="G40" i="95"/>
  <c r="M39" i="95"/>
  <c r="K39" i="95"/>
  <c r="J39" i="95"/>
  <c r="I39" i="95"/>
  <c r="G39" i="95"/>
  <c r="M38" i="95"/>
  <c r="K38" i="95"/>
  <c r="J38" i="95"/>
  <c r="I38" i="95"/>
  <c r="G38" i="95"/>
  <c r="M37" i="95"/>
  <c r="K37" i="95"/>
  <c r="J37" i="95"/>
  <c r="I37" i="95"/>
  <c r="G37" i="95"/>
  <c r="M36" i="95"/>
  <c r="K36" i="95"/>
  <c r="J36" i="95"/>
  <c r="I36" i="95"/>
  <c r="G36" i="95"/>
  <c r="M35" i="95"/>
  <c r="K35" i="95"/>
  <c r="J35" i="95"/>
  <c r="I35" i="95"/>
  <c r="G35" i="95"/>
  <c r="M34" i="95"/>
  <c r="K34" i="95"/>
  <c r="J34" i="95"/>
  <c r="I34" i="95"/>
  <c r="G34" i="95"/>
  <c r="M33" i="95"/>
  <c r="K33" i="95"/>
  <c r="J33" i="95"/>
  <c r="I33" i="95"/>
  <c r="G33" i="95"/>
  <c r="M32" i="95"/>
  <c r="K32" i="95"/>
  <c r="J32" i="95"/>
  <c r="I32" i="95"/>
  <c r="G32" i="95"/>
  <c r="M31" i="95"/>
  <c r="K31" i="95"/>
  <c r="J31" i="95"/>
  <c r="I31" i="95"/>
  <c r="G31" i="95"/>
  <c r="M30" i="95"/>
  <c r="K30" i="95"/>
  <c r="J30" i="95"/>
  <c r="I30" i="95"/>
  <c r="G30" i="95"/>
  <c r="M29" i="95"/>
  <c r="K29" i="95"/>
  <c r="J29" i="95"/>
  <c r="I29" i="95"/>
  <c r="G29" i="95"/>
  <c r="M28" i="95"/>
  <c r="K28" i="95"/>
  <c r="J28" i="95"/>
  <c r="I28" i="95"/>
  <c r="G28" i="95"/>
  <c r="M27" i="95"/>
  <c r="K27" i="95"/>
  <c r="J27" i="95"/>
  <c r="I27" i="95"/>
  <c r="G27" i="95"/>
  <c r="M26" i="95"/>
  <c r="K26" i="95"/>
  <c r="J26" i="95"/>
  <c r="I26" i="95"/>
  <c r="G26" i="95"/>
  <c r="M25" i="95"/>
  <c r="K25" i="95"/>
  <c r="J25" i="95"/>
  <c r="I25" i="95"/>
  <c r="G25" i="95"/>
  <c r="M24" i="95"/>
  <c r="K24" i="95"/>
  <c r="J24" i="95"/>
  <c r="I24" i="95"/>
  <c r="G24" i="95"/>
  <c r="M23" i="95"/>
  <c r="K23" i="95"/>
  <c r="J23" i="95"/>
  <c r="I23" i="95"/>
  <c r="G23" i="95"/>
  <c r="M22" i="95"/>
  <c r="K22" i="95"/>
  <c r="J22" i="95"/>
  <c r="I22" i="95"/>
  <c r="G22" i="95"/>
  <c r="M21" i="95"/>
  <c r="K21" i="95"/>
  <c r="J21" i="95"/>
  <c r="I21" i="95"/>
  <c r="G21" i="95"/>
  <c r="M20" i="95"/>
  <c r="K20" i="95"/>
  <c r="J20" i="95"/>
  <c r="I20" i="95"/>
  <c r="G20" i="95"/>
  <c r="M19" i="95"/>
  <c r="K19" i="95"/>
  <c r="J19" i="95"/>
  <c r="I19" i="95"/>
  <c r="G19" i="95"/>
  <c r="M18" i="95"/>
  <c r="K18" i="95"/>
  <c r="J18" i="95"/>
  <c r="I18" i="95"/>
  <c r="G18" i="95"/>
  <c r="M17" i="95"/>
  <c r="K17" i="95"/>
  <c r="J17" i="95"/>
  <c r="I17" i="95"/>
  <c r="G17" i="95"/>
  <c r="M16" i="95"/>
  <c r="K16" i="95"/>
  <c r="J16" i="95"/>
  <c r="I16" i="95"/>
  <c r="G16" i="95"/>
  <c r="M15" i="95"/>
  <c r="K15" i="95"/>
  <c r="J15" i="95"/>
  <c r="I15" i="95"/>
  <c r="G15" i="95"/>
  <c r="M14" i="95"/>
  <c r="K14" i="95"/>
  <c r="J14" i="95"/>
  <c r="I14" i="95"/>
  <c r="G14" i="95"/>
  <c r="M13" i="95"/>
  <c r="K13" i="95"/>
  <c r="J13" i="95"/>
  <c r="I13" i="95"/>
  <c r="G13" i="95"/>
  <c r="M12" i="95"/>
  <c r="K12" i="95"/>
  <c r="J12" i="95"/>
  <c r="I12" i="95"/>
  <c r="G12" i="95"/>
  <c r="M11" i="95"/>
  <c r="K11" i="95"/>
  <c r="J11" i="95"/>
  <c r="I11" i="95"/>
  <c r="G11" i="95"/>
  <c r="M10" i="95"/>
  <c r="K10" i="95"/>
  <c r="J10" i="95"/>
  <c r="I10" i="95"/>
  <c r="G10" i="95"/>
  <c r="M9" i="95"/>
  <c r="K9" i="95"/>
  <c r="J9" i="95"/>
  <c r="I9" i="95"/>
  <c r="G9" i="95"/>
  <c r="M8" i="95"/>
  <c r="K8" i="95"/>
  <c r="J8" i="95"/>
  <c r="I8" i="95"/>
  <c r="G8" i="95"/>
  <c r="M10" i="94"/>
  <c r="L10" i="94"/>
  <c r="K10" i="94"/>
  <c r="J10" i="94"/>
  <c r="I10" i="94"/>
  <c r="H10" i="94"/>
  <c r="G10" i="94"/>
  <c r="F10" i="94"/>
  <c r="M9" i="94"/>
  <c r="K9" i="94"/>
  <c r="I9" i="94"/>
  <c r="G9" i="94"/>
  <c r="M8" i="94"/>
  <c r="K8" i="94"/>
  <c r="I8" i="94"/>
  <c r="G8" i="94"/>
  <c r="M7" i="94"/>
  <c r="K7" i="94"/>
  <c r="I7" i="94"/>
  <c r="G7" i="94"/>
  <c r="M87" i="93"/>
  <c r="K87" i="93"/>
  <c r="I87" i="93"/>
  <c r="G87" i="93"/>
  <c r="F87" i="93"/>
  <c r="M86" i="93"/>
  <c r="K86" i="93"/>
  <c r="J86" i="93"/>
  <c r="I86" i="93"/>
  <c r="G86" i="93"/>
  <c r="M85" i="93"/>
  <c r="K85" i="93"/>
  <c r="J85" i="93"/>
  <c r="I85" i="93"/>
  <c r="G85" i="93"/>
  <c r="M84" i="93"/>
  <c r="K84" i="93"/>
  <c r="J84" i="93"/>
  <c r="I84" i="93"/>
  <c r="G84" i="93"/>
  <c r="M83" i="93"/>
  <c r="K83" i="93"/>
  <c r="J83" i="93"/>
  <c r="I83" i="93"/>
  <c r="G83" i="93"/>
  <c r="M82" i="93"/>
  <c r="K82" i="93"/>
  <c r="J82" i="93"/>
  <c r="I82" i="93"/>
  <c r="G82" i="93"/>
  <c r="M81" i="93"/>
  <c r="K81" i="93"/>
  <c r="J81" i="93"/>
  <c r="I81" i="93"/>
  <c r="G81" i="93"/>
  <c r="M80" i="93"/>
  <c r="K80" i="93"/>
  <c r="J80" i="93"/>
  <c r="I80" i="93"/>
  <c r="G80" i="93"/>
  <c r="M79" i="93"/>
  <c r="K79" i="93"/>
  <c r="J79" i="93"/>
  <c r="I79" i="93"/>
  <c r="G79" i="93"/>
  <c r="M78" i="93"/>
  <c r="K78" i="93"/>
  <c r="J78" i="93"/>
  <c r="I78" i="93"/>
  <c r="G78" i="93"/>
  <c r="M77" i="93"/>
  <c r="K77" i="93"/>
  <c r="J77" i="93"/>
  <c r="I77" i="93"/>
  <c r="G77" i="93"/>
  <c r="M76" i="93"/>
  <c r="K76" i="93"/>
  <c r="J76" i="93"/>
  <c r="I76" i="93"/>
  <c r="G76" i="93"/>
  <c r="M75" i="93"/>
  <c r="K75" i="93"/>
  <c r="J75" i="93"/>
  <c r="I75" i="93"/>
  <c r="G75" i="93"/>
  <c r="M74" i="93"/>
  <c r="K74" i="93"/>
  <c r="J74" i="93"/>
  <c r="I74" i="93"/>
  <c r="G74" i="93"/>
  <c r="M73" i="93"/>
  <c r="K73" i="93"/>
  <c r="J73" i="93"/>
  <c r="I73" i="93"/>
  <c r="G73" i="93"/>
  <c r="M72" i="93"/>
  <c r="K72" i="93"/>
  <c r="J72" i="93"/>
  <c r="I72" i="93"/>
  <c r="G72" i="93"/>
  <c r="M71" i="93"/>
  <c r="K71" i="93"/>
  <c r="J71" i="93"/>
  <c r="I71" i="93"/>
  <c r="G71" i="93"/>
  <c r="M70" i="93"/>
  <c r="K70" i="93"/>
  <c r="J70" i="93"/>
  <c r="I70" i="93"/>
  <c r="G70" i="93"/>
  <c r="M69" i="93"/>
  <c r="K69" i="93"/>
  <c r="J69" i="93"/>
  <c r="I69" i="93"/>
  <c r="G69" i="93"/>
  <c r="M68" i="93"/>
  <c r="K68" i="93"/>
  <c r="J68" i="93"/>
  <c r="I68" i="93"/>
  <c r="G68" i="93"/>
  <c r="M67" i="93"/>
  <c r="K67" i="93"/>
  <c r="J67" i="93"/>
  <c r="I67" i="93"/>
  <c r="G67" i="93"/>
  <c r="M66" i="93"/>
  <c r="K66" i="93"/>
  <c r="I66" i="93"/>
  <c r="G66" i="93"/>
  <c r="M65" i="93"/>
  <c r="K65" i="93"/>
  <c r="I65" i="93"/>
  <c r="G65" i="93"/>
  <c r="M64" i="93"/>
  <c r="K64" i="93"/>
  <c r="I64" i="93"/>
  <c r="G64" i="93"/>
  <c r="M63" i="93"/>
  <c r="K63" i="93"/>
  <c r="I63" i="93"/>
  <c r="G63" i="93"/>
  <c r="M62" i="93"/>
  <c r="K62" i="93"/>
  <c r="I62" i="93"/>
  <c r="G62" i="93"/>
  <c r="M61" i="93"/>
  <c r="K61" i="93"/>
  <c r="J61" i="93"/>
  <c r="I61" i="93"/>
  <c r="G61" i="93"/>
  <c r="M60" i="93"/>
  <c r="K60" i="93"/>
  <c r="J60" i="93"/>
  <c r="I60" i="93"/>
  <c r="G60" i="93"/>
  <c r="M59" i="93"/>
  <c r="K59" i="93"/>
  <c r="J59" i="93"/>
  <c r="I59" i="93"/>
  <c r="G59" i="93"/>
  <c r="M58" i="93"/>
  <c r="K58" i="93"/>
  <c r="J58" i="93"/>
  <c r="I58" i="93"/>
  <c r="G58" i="93"/>
  <c r="M57" i="93"/>
  <c r="K57" i="93"/>
  <c r="J57" i="93"/>
  <c r="I57" i="93"/>
  <c r="G57" i="93"/>
  <c r="M56" i="93"/>
  <c r="K56" i="93"/>
  <c r="J56" i="93"/>
  <c r="I56" i="93"/>
  <c r="G56" i="93"/>
  <c r="M55" i="93"/>
  <c r="K55" i="93"/>
  <c r="J55" i="93"/>
  <c r="I55" i="93"/>
  <c r="G55" i="93"/>
  <c r="M54" i="93"/>
  <c r="K54" i="93"/>
  <c r="J54" i="93"/>
  <c r="I54" i="93"/>
  <c r="G54" i="93"/>
  <c r="M53" i="93"/>
  <c r="K53" i="93"/>
  <c r="J53" i="93"/>
  <c r="I53" i="93"/>
  <c r="G53" i="93"/>
  <c r="M52" i="93"/>
  <c r="K52" i="93"/>
  <c r="J52" i="93"/>
  <c r="I52" i="93"/>
  <c r="G52" i="93"/>
  <c r="M51" i="93"/>
  <c r="K51" i="93"/>
  <c r="J51" i="93"/>
  <c r="I51" i="93"/>
  <c r="G51" i="93"/>
  <c r="M50" i="93"/>
  <c r="K50" i="93"/>
  <c r="J50" i="93"/>
  <c r="I50" i="93"/>
  <c r="G50" i="93"/>
  <c r="M49" i="93"/>
  <c r="K49" i="93"/>
  <c r="J49" i="93"/>
  <c r="I49" i="93"/>
  <c r="G49" i="93"/>
  <c r="M48" i="93"/>
  <c r="K48" i="93"/>
  <c r="J48" i="93"/>
  <c r="I48" i="93"/>
  <c r="G48" i="93"/>
  <c r="M47" i="93"/>
  <c r="K47" i="93"/>
  <c r="J47" i="93"/>
  <c r="I47" i="93"/>
  <c r="G47" i="93"/>
  <c r="M46" i="93"/>
  <c r="K46" i="93"/>
  <c r="I46" i="93"/>
  <c r="G46" i="93"/>
  <c r="M45" i="93"/>
  <c r="K45" i="93"/>
  <c r="J45" i="93"/>
  <c r="I45" i="93"/>
  <c r="G45" i="93"/>
  <c r="M44" i="93"/>
  <c r="K44" i="93"/>
  <c r="J44" i="93"/>
  <c r="I44" i="93"/>
  <c r="G44" i="93"/>
  <c r="M43" i="93"/>
  <c r="K43" i="93"/>
  <c r="J43" i="93"/>
  <c r="I43" i="93"/>
  <c r="G43" i="93"/>
  <c r="M42" i="93"/>
  <c r="K42" i="93"/>
  <c r="J42" i="93"/>
  <c r="I42" i="93"/>
  <c r="G42" i="93"/>
  <c r="M41" i="93"/>
  <c r="K41" i="93"/>
  <c r="J41" i="93"/>
  <c r="I41" i="93"/>
  <c r="G41" i="93"/>
  <c r="M40" i="93"/>
  <c r="K40" i="93"/>
  <c r="J40" i="93"/>
  <c r="I40" i="93"/>
  <c r="G40" i="93"/>
  <c r="M39" i="93"/>
  <c r="K39" i="93"/>
  <c r="J39" i="93"/>
  <c r="I39" i="93"/>
  <c r="G39" i="93"/>
  <c r="M38" i="93"/>
  <c r="K38" i="93"/>
  <c r="J38" i="93"/>
  <c r="I38" i="93"/>
  <c r="G38" i="93"/>
  <c r="M37" i="93"/>
  <c r="K37" i="93"/>
  <c r="J37" i="93"/>
  <c r="I37" i="93"/>
  <c r="G37" i="93"/>
  <c r="M36" i="93"/>
  <c r="K36" i="93"/>
  <c r="J36" i="93"/>
  <c r="I36" i="93"/>
  <c r="G36" i="93"/>
  <c r="M35" i="93"/>
  <c r="K35" i="93"/>
  <c r="J35" i="93"/>
  <c r="I35" i="93"/>
  <c r="G35" i="93"/>
  <c r="M34" i="93"/>
  <c r="K34" i="93"/>
  <c r="J34" i="93"/>
  <c r="I34" i="93"/>
  <c r="G34" i="93"/>
  <c r="M33" i="93"/>
  <c r="K33" i="93"/>
  <c r="J33" i="93"/>
  <c r="I33" i="93"/>
  <c r="G33" i="93"/>
  <c r="M32" i="93"/>
  <c r="K32" i="93"/>
  <c r="J32" i="93"/>
  <c r="I32" i="93"/>
  <c r="G32" i="93"/>
  <c r="M31" i="93"/>
  <c r="K31" i="93"/>
  <c r="J31" i="93"/>
  <c r="I31" i="93"/>
  <c r="G31" i="93"/>
  <c r="M30" i="93"/>
  <c r="K30" i="93"/>
  <c r="J30" i="93"/>
  <c r="I30" i="93"/>
  <c r="G30" i="93"/>
  <c r="M29" i="93"/>
  <c r="K29" i="93"/>
  <c r="J29" i="93"/>
  <c r="I29" i="93"/>
  <c r="G29" i="93"/>
  <c r="M28" i="93"/>
  <c r="K28" i="93"/>
  <c r="J28" i="93"/>
  <c r="I28" i="93"/>
  <c r="G28" i="93"/>
  <c r="M27" i="93"/>
  <c r="K27" i="93"/>
  <c r="J27" i="93"/>
  <c r="I27" i="93"/>
  <c r="G27" i="93"/>
  <c r="M26" i="93"/>
  <c r="K26" i="93"/>
  <c r="J26" i="93"/>
  <c r="I26" i="93"/>
  <c r="G26" i="93"/>
  <c r="M25" i="93"/>
  <c r="K25" i="93"/>
  <c r="J25" i="93"/>
  <c r="I25" i="93"/>
  <c r="G25" i="93"/>
  <c r="M24" i="93"/>
  <c r="K24" i="93"/>
  <c r="J24" i="93"/>
  <c r="I24" i="93"/>
  <c r="G24" i="93"/>
  <c r="M23" i="93"/>
  <c r="K23" i="93"/>
  <c r="J23" i="93"/>
  <c r="I23" i="93"/>
  <c r="G23" i="93"/>
  <c r="M22" i="93"/>
  <c r="K22" i="93"/>
  <c r="J22" i="93"/>
  <c r="I22" i="93"/>
  <c r="G22" i="93"/>
  <c r="M21" i="93"/>
  <c r="K21" i="93"/>
  <c r="J21" i="93"/>
  <c r="I21" i="93"/>
  <c r="G21" i="93"/>
  <c r="M20" i="93"/>
  <c r="K20" i="93"/>
  <c r="J20" i="93"/>
  <c r="I20" i="93"/>
  <c r="G20" i="93"/>
  <c r="M19" i="93"/>
  <c r="K19" i="93"/>
  <c r="J19" i="93"/>
  <c r="I19" i="93"/>
  <c r="G19" i="93"/>
  <c r="M18" i="93"/>
  <c r="K18" i="93"/>
  <c r="J18" i="93"/>
  <c r="I18" i="93"/>
  <c r="G18" i="93"/>
  <c r="M17" i="93"/>
  <c r="K17" i="93"/>
  <c r="J17" i="93"/>
  <c r="I17" i="93"/>
  <c r="G17" i="93"/>
  <c r="M16" i="93"/>
  <c r="K16" i="93"/>
  <c r="J16" i="93"/>
  <c r="I16" i="93"/>
  <c r="G16" i="93"/>
  <c r="M15" i="93"/>
  <c r="K15" i="93"/>
  <c r="J15" i="93"/>
  <c r="I15" i="93"/>
  <c r="G15" i="93"/>
  <c r="M14" i="93"/>
  <c r="K14" i="93"/>
  <c r="J14" i="93"/>
  <c r="I14" i="93"/>
  <c r="G14" i="93"/>
  <c r="M13" i="93"/>
  <c r="K13" i="93"/>
  <c r="J13" i="93"/>
  <c r="I13" i="93"/>
  <c r="G13" i="93"/>
  <c r="M12" i="93"/>
  <c r="K12" i="93"/>
  <c r="J12" i="93"/>
  <c r="I12" i="93"/>
  <c r="G12" i="93"/>
  <c r="M11" i="93"/>
  <c r="K11" i="93"/>
  <c r="J11" i="93"/>
  <c r="I11" i="93"/>
  <c r="G11" i="93"/>
  <c r="M10" i="93"/>
  <c r="K10" i="93"/>
  <c r="J10" i="93"/>
  <c r="I10" i="93"/>
  <c r="G10" i="93"/>
  <c r="M9" i="93"/>
  <c r="K9" i="93"/>
  <c r="J9" i="93"/>
  <c r="I9" i="93"/>
  <c r="G9" i="93"/>
  <c r="M8" i="93"/>
  <c r="K8" i="93"/>
  <c r="J8" i="93"/>
  <c r="I8" i="93"/>
  <c r="G8" i="93"/>
  <c r="M10" i="92"/>
  <c r="L10" i="92"/>
  <c r="K10" i="92"/>
  <c r="J10" i="92"/>
  <c r="I10" i="92"/>
  <c r="H10" i="92"/>
  <c r="G10" i="92"/>
  <c r="F10" i="92"/>
  <c r="M9" i="92"/>
  <c r="K9" i="92"/>
  <c r="I9" i="92"/>
  <c r="G9" i="92"/>
  <c r="M8" i="92"/>
  <c r="K8" i="92"/>
  <c r="I8" i="92"/>
  <c r="G8" i="92"/>
  <c r="M7" i="92"/>
  <c r="K7" i="92"/>
  <c r="I7" i="92"/>
  <c r="G7" i="92"/>
  <c r="M87" i="91"/>
  <c r="K87" i="91"/>
  <c r="I87" i="91"/>
  <c r="G87" i="91"/>
  <c r="F87" i="91"/>
  <c r="M86" i="91"/>
  <c r="K86" i="91"/>
  <c r="J86" i="91"/>
  <c r="I86" i="91"/>
  <c r="G86" i="91"/>
  <c r="M85" i="91"/>
  <c r="K85" i="91"/>
  <c r="J85" i="91"/>
  <c r="I85" i="91"/>
  <c r="G85" i="91"/>
  <c r="M84" i="91"/>
  <c r="K84" i="91"/>
  <c r="J84" i="91"/>
  <c r="I84" i="91"/>
  <c r="G84" i="91"/>
  <c r="M83" i="91"/>
  <c r="K83" i="91"/>
  <c r="J83" i="91"/>
  <c r="I83" i="91"/>
  <c r="G83" i="91"/>
  <c r="M82" i="91"/>
  <c r="K82" i="91"/>
  <c r="J82" i="91"/>
  <c r="I82" i="91"/>
  <c r="G82" i="91"/>
  <c r="M81" i="91"/>
  <c r="K81" i="91"/>
  <c r="J81" i="91"/>
  <c r="I81" i="91"/>
  <c r="G81" i="91"/>
  <c r="M80" i="91"/>
  <c r="K80" i="91"/>
  <c r="J80" i="91"/>
  <c r="I80" i="91"/>
  <c r="G80" i="91"/>
  <c r="M79" i="91"/>
  <c r="K79" i="91"/>
  <c r="J79" i="91"/>
  <c r="I79" i="91"/>
  <c r="G79" i="91"/>
  <c r="M78" i="91"/>
  <c r="K78" i="91"/>
  <c r="J78" i="91"/>
  <c r="I78" i="91"/>
  <c r="G78" i="91"/>
  <c r="M77" i="91"/>
  <c r="K77" i="91"/>
  <c r="J77" i="91"/>
  <c r="I77" i="91"/>
  <c r="G77" i="91"/>
  <c r="M76" i="91"/>
  <c r="K76" i="91"/>
  <c r="J76" i="91"/>
  <c r="I76" i="91"/>
  <c r="G76" i="91"/>
  <c r="M75" i="91"/>
  <c r="K75" i="91"/>
  <c r="J75" i="91"/>
  <c r="I75" i="91"/>
  <c r="G75" i="91"/>
  <c r="M74" i="91"/>
  <c r="K74" i="91"/>
  <c r="J74" i="91"/>
  <c r="I74" i="91"/>
  <c r="G74" i="91"/>
  <c r="M73" i="91"/>
  <c r="K73" i="91"/>
  <c r="J73" i="91"/>
  <c r="I73" i="91"/>
  <c r="G73" i="91"/>
  <c r="M72" i="91"/>
  <c r="K72" i="91"/>
  <c r="J72" i="91"/>
  <c r="I72" i="91"/>
  <c r="G72" i="91"/>
  <c r="M71" i="91"/>
  <c r="K71" i="91"/>
  <c r="J71" i="91"/>
  <c r="I71" i="91"/>
  <c r="G71" i="91"/>
  <c r="M70" i="91"/>
  <c r="K70" i="91"/>
  <c r="J70" i="91"/>
  <c r="I70" i="91"/>
  <c r="G70" i="91"/>
  <c r="M69" i="91"/>
  <c r="K69" i="91"/>
  <c r="J69" i="91"/>
  <c r="I69" i="91"/>
  <c r="G69" i="91"/>
  <c r="M68" i="91"/>
  <c r="K68" i="91"/>
  <c r="J68" i="91"/>
  <c r="I68" i="91"/>
  <c r="G68" i="91"/>
  <c r="M67" i="91"/>
  <c r="K67" i="91"/>
  <c r="J67" i="91"/>
  <c r="I67" i="91"/>
  <c r="G67" i="91"/>
  <c r="M66" i="91"/>
  <c r="K66" i="91"/>
  <c r="I66" i="91"/>
  <c r="G66" i="91"/>
  <c r="M65" i="91"/>
  <c r="K65" i="91"/>
  <c r="I65" i="91"/>
  <c r="G65" i="91"/>
  <c r="M64" i="91"/>
  <c r="K64" i="91"/>
  <c r="I64" i="91"/>
  <c r="G64" i="91"/>
  <c r="M63" i="91"/>
  <c r="K63" i="91"/>
  <c r="I63" i="91"/>
  <c r="G63" i="91"/>
  <c r="M62" i="91"/>
  <c r="K62" i="91"/>
  <c r="I62" i="91"/>
  <c r="G62" i="91"/>
  <c r="M61" i="91"/>
  <c r="K61" i="91"/>
  <c r="J61" i="91"/>
  <c r="I61" i="91"/>
  <c r="G61" i="91"/>
  <c r="M60" i="91"/>
  <c r="K60" i="91"/>
  <c r="J60" i="91"/>
  <c r="I60" i="91"/>
  <c r="G60" i="91"/>
  <c r="M59" i="91"/>
  <c r="K59" i="91"/>
  <c r="J59" i="91"/>
  <c r="I59" i="91"/>
  <c r="G59" i="91"/>
  <c r="M58" i="91"/>
  <c r="K58" i="91"/>
  <c r="J58" i="91"/>
  <c r="I58" i="91"/>
  <c r="G58" i="91"/>
  <c r="M57" i="91"/>
  <c r="K57" i="91"/>
  <c r="J57" i="91"/>
  <c r="I57" i="91"/>
  <c r="G57" i="91"/>
  <c r="M56" i="91"/>
  <c r="K56" i="91"/>
  <c r="J56" i="91"/>
  <c r="I56" i="91"/>
  <c r="G56" i="91"/>
  <c r="M55" i="91"/>
  <c r="K55" i="91"/>
  <c r="J55" i="91"/>
  <c r="I55" i="91"/>
  <c r="G55" i="91"/>
  <c r="M54" i="91"/>
  <c r="K54" i="91"/>
  <c r="J54" i="91"/>
  <c r="I54" i="91"/>
  <c r="G54" i="91"/>
  <c r="M53" i="91"/>
  <c r="K53" i="91"/>
  <c r="J53" i="91"/>
  <c r="I53" i="91"/>
  <c r="G53" i="91"/>
  <c r="M52" i="91"/>
  <c r="K52" i="91"/>
  <c r="J52" i="91"/>
  <c r="I52" i="91"/>
  <c r="G52" i="91"/>
  <c r="M51" i="91"/>
  <c r="K51" i="91"/>
  <c r="J51" i="91"/>
  <c r="I51" i="91"/>
  <c r="G51" i="91"/>
  <c r="M50" i="91"/>
  <c r="K50" i="91"/>
  <c r="J50" i="91"/>
  <c r="I50" i="91"/>
  <c r="G50" i="91"/>
  <c r="M49" i="91"/>
  <c r="K49" i="91"/>
  <c r="J49" i="91"/>
  <c r="I49" i="91"/>
  <c r="G49" i="91"/>
  <c r="M48" i="91"/>
  <c r="K48" i="91"/>
  <c r="J48" i="91"/>
  <c r="I48" i="91"/>
  <c r="G48" i="91"/>
  <c r="M47" i="91"/>
  <c r="K47" i="91"/>
  <c r="J47" i="91"/>
  <c r="I47" i="91"/>
  <c r="G47" i="91"/>
  <c r="M46" i="91"/>
  <c r="K46" i="91"/>
  <c r="I46" i="91"/>
  <c r="G46" i="91"/>
  <c r="M45" i="91"/>
  <c r="K45" i="91"/>
  <c r="J45" i="91"/>
  <c r="I45" i="91"/>
  <c r="G45" i="91"/>
  <c r="M44" i="91"/>
  <c r="K44" i="91"/>
  <c r="J44" i="91"/>
  <c r="I44" i="91"/>
  <c r="G44" i="91"/>
  <c r="M43" i="91"/>
  <c r="K43" i="91"/>
  <c r="J43" i="91"/>
  <c r="I43" i="91"/>
  <c r="G43" i="91"/>
  <c r="M42" i="91"/>
  <c r="K42" i="91"/>
  <c r="J42" i="91"/>
  <c r="I42" i="91"/>
  <c r="G42" i="91"/>
  <c r="M41" i="91"/>
  <c r="K41" i="91"/>
  <c r="J41" i="91"/>
  <c r="I41" i="91"/>
  <c r="G41" i="91"/>
  <c r="M40" i="91"/>
  <c r="K40" i="91"/>
  <c r="J40" i="91"/>
  <c r="I40" i="91"/>
  <c r="G40" i="91"/>
  <c r="M39" i="91"/>
  <c r="K39" i="91"/>
  <c r="J39" i="91"/>
  <c r="I39" i="91"/>
  <c r="G39" i="91"/>
  <c r="M38" i="91"/>
  <c r="K38" i="91"/>
  <c r="J38" i="91"/>
  <c r="I38" i="91"/>
  <c r="G38" i="91"/>
  <c r="M37" i="91"/>
  <c r="K37" i="91"/>
  <c r="J37" i="91"/>
  <c r="I37" i="91"/>
  <c r="G37" i="91"/>
  <c r="M36" i="91"/>
  <c r="K36" i="91"/>
  <c r="J36" i="91"/>
  <c r="I36" i="91"/>
  <c r="G36" i="91"/>
  <c r="M35" i="91"/>
  <c r="K35" i="91"/>
  <c r="J35" i="91"/>
  <c r="I35" i="91"/>
  <c r="G35" i="91"/>
  <c r="M34" i="91"/>
  <c r="K34" i="91"/>
  <c r="J34" i="91"/>
  <c r="I34" i="91"/>
  <c r="G34" i="91"/>
  <c r="M33" i="91"/>
  <c r="K33" i="91"/>
  <c r="J33" i="91"/>
  <c r="I33" i="91"/>
  <c r="G33" i="91"/>
  <c r="M32" i="91"/>
  <c r="K32" i="91"/>
  <c r="J32" i="91"/>
  <c r="I32" i="91"/>
  <c r="G32" i="91"/>
  <c r="M31" i="91"/>
  <c r="K31" i="91"/>
  <c r="J31" i="91"/>
  <c r="I31" i="91"/>
  <c r="G31" i="91"/>
  <c r="M30" i="91"/>
  <c r="K30" i="91"/>
  <c r="J30" i="91"/>
  <c r="I30" i="91"/>
  <c r="G30" i="91"/>
  <c r="M29" i="91"/>
  <c r="K29" i="91"/>
  <c r="J29" i="91"/>
  <c r="I29" i="91"/>
  <c r="G29" i="91"/>
  <c r="M28" i="91"/>
  <c r="K28" i="91"/>
  <c r="J28" i="91"/>
  <c r="I28" i="91"/>
  <c r="G28" i="91"/>
  <c r="M27" i="91"/>
  <c r="K27" i="91"/>
  <c r="J27" i="91"/>
  <c r="I27" i="91"/>
  <c r="G27" i="91"/>
  <c r="M26" i="91"/>
  <c r="K26" i="91"/>
  <c r="J26" i="91"/>
  <c r="I26" i="91"/>
  <c r="G26" i="91"/>
  <c r="M25" i="91"/>
  <c r="K25" i="91"/>
  <c r="J25" i="91"/>
  <c r="I25" i="91"/>
  <c r="G25" i="91"/>
  <c r="M24" i="91"/>
  <c r="K24" i="91"/>
  <c r="J24" i="91"/>
  <c r="I24" i="91"/>
  <c r="G24" i="91"/>
  <c r="M23" i="91"/>
  <c r="K23" i="91"/>
  <c r="J23" i="91"/>
  <c r="I23" i="91"/>
  <c r="G23" i="91"/>
  <c r="M22" i="91"/>
  <c r="K22" i="91"/>
  <c r="J22" i="91"/>
  <c r="I22" i="91"/>
  <c r="G22" i="91"/>
  <c r="M21" i="91"/>
  <c r="K21" i="91"/>
  <c r="J21" i="91"/>
  <c r="I21" i="91"/>
  <c r="G21" i="91"/>
  <c r="M20" i="91"/>
  <c r="K20" i="91"/>
  <c r="J20" i="91"/>
  <c r="I20" i="91"/>
  <c r="G20" i="91"/>
  <c r="M19" i="91"/>
  <c r="K19" i="91"/>
  <c r="J19" i="91"/>
  <c r="I19" i="91"/>
  <c r="G19" i="91"/>
  <c r="M18" i="91"/>
  <c r="K18" i="91"/>
  <c r="J18" i="91"/>
  <c r="I18" i="91"/>
  <c r="G18" i="91"/>
  <c r="M17" i="91"/>
  <c r="K17" i="91"/>
  <c r="J17" i="91"/>
  <c r="I17" i="91"/>
  <c r="G17" i="91"/>
  <c r="M16" i="91"/>
  <c r="K16" i="91"/>
  <c r="J16" i="91"/>
  <c r="I16" i="91"/>
  <c r="G16" i="91"/>
  <c r="M15" i="91"/>
  <c r="K15" i="91"/>
  <c r="J15" i="91"/>
  <c r="I15" i="91"/>
  <c r="G15" i="91"/>
  <c r="M14" i="91"/>
  <c r="K14" i="91"/>
  <c r="J14" i="91"/>
  <c r="I14" i="91"/>
  <c r="G14" i="91"/>
  <c r="M13" i="91"/>
  <c r="K13" i="91"/>
  <c r="J13" i="91"/>
  <c r="I13" i="91"/>
  <c r="G13" i="91"/>
  <c r="M12" i="91"/>
  <c r="K12" i="91"/>
  <c r="J12" i="91"/>
  <c r="I12" i="91"/>
  <c r="G12" i="91"/>
  <c r="M11" i="91"/>
  <c r="K11" i="91"/>
  <c r="J11" i="91"/>
  <c r="I11" i="91"/>
  <c r="G11" i="91"/>
  <c r="M10" i="91"/>
  <c r="K10" i="91"/>
  <c r="J10" i="91"/>
  <c r="I10" i="91"/>
  <c r="G10" i="91"/>
  <c r="M9" i="91"/>
  <c r="K9" i="91"/>
  <c r="J9" i="91"/>
  <c r="I9" i="91"/>
  <c r="G9" i="91"/>
  <c r="M8" i="91"/>
  <c r="K8" i="91"/>
  <c r="J8" i="91"/>
  <c r="I8" i="91"/>
  <c r="G8" i="91"/>
  <c r="M10" i="90"/>
  <c r="L10" i="90"/>
  <c r="K10" i="90"/>
  <c r="J10" i="90"/>
  <c r="I10" i="90"/>
  <c r="H10" i="90"/>
  <c r="G10" i="90"/>
  <c r="F10" i="90"/>
  <c r="M9" i="90"/>
  <c r="K9" i="90"/>
  <c r="I9" i="90"/>
  <c r="G9" i="90"/>
  <c r="M8" i="90"/>
  <c r="K8" i="90"/>
  <c r="I8" i="90"/>
  <c r="G8" i="90"/>
  <c r="M7" i="90"/>
  <c r="K7" i="90"/>
  <c r="I7" i="90"/>
  <c r="G7" i="90"/>
  <c r="M87" i="89"/>
  <c r="K87" i="89"/>
  <c r="I87" i="89"/>
  <c r="G87" i="89"/>
  <c r="F87" i="89"/>
  <c r="M86" i="89"/>
  <c r="K86" i="89"/>
  <c r="J86" i="89"/>
  <c r="I86" i="89"/>
  <c r="G86" i="89"/>
  <c r="M85" i="89"/>
  <c r="K85" i="89"/>
  <c r="J85" i="89"/>
  <c r="I85" i="89"/>
  <c r="G85" i="89"/>
  <c r="M84" i="89"/>
  <c r="K84" i="89"/>
  <c r="J84" i="89"/>
  <c r="I84" i="89"/>
  <c r="G84" i="89"/>
  <c r="M83" i="89"/>
  <c r="K83" i="89"/>
  <c r="J83" i="89"/>
  <c r="I83" i="89"/>
  <c r="G83" i="89"/>
  <c r="M82" i="89"/>
  <c r="K82" i="89"/>
  <c r="J82" i="89"/>
  <c r="I82" i="89"/>
  <c r="G82" i="89"/>
  <c r="M81" i="89"/>
  <c r="K81" i="89"/>
  <c r="J81" i="89"/>
  <c r="I81" i="89"/>
  <c r="G81" i="89"/>
  <c r="M80" i="89"/>
  <c r="K80" i="89"/>
  <c r="J80" i="89"/>
  <c r="I80" i="89"/>
  <c r="G80" i="89"/>
  <c r="M79" i="89"/>
  <c r="K79" i="89"/>
  <c r="J79" i="89"/>
  <c r="I79" i="89"/>
  <c r="G79" i="89"/>
  <c r="M78" i="89"/>
  <c r="K78" i="89"/>
  <c r="J78" i="89"/>
  <c r="I78" i="89"/>
  <c r="G78" i="89"/>
  <c r="M77" i="89"/>
  <c r="K77" i="89"/>
  <c r="J77" i="89"/>
  <c r="I77" i="89"/>
  <c r="G77" i="89"/>
  <c r="M76" i="89"/>
  <c r="K76" i="89"/>
  <c r="J76" i="89"/>
  <c r="I76" i="89"/>
  <c r="G76" i="89"/>
  <c r="M75" i="89"/>
  <c r="K75" i="89"/>
  <c r="J75" i="89"/>
  <c r="I75" i="89"/>
  <c r="G75" i="89"/>
  <c r="M74" i="89"/>
  <c r="K74" i="89"/>
  <c r="J74" i="89"/>
  <c r="I74" i="89"/>
  <c r="G74" i="89"/>
  <c r="M73" i="89"/>
  <c r="K73" i="89"/>
  <c r="J73" i="89"/>
  <c r="I73" i="89"/>
  <c r="G73" i="89"/>
  <c r="M72" i="89"/>
  <c r="K72" i="89"/>
  <c r="J72" i="89"/>
  <c r="I72" i="89"/>
  <c r="G72" i="89"/>
  <c r="M71" i="89"/>
  <c r="K71" i="89"/>
  <c r="J71" i="89"/>
  <c r="I71" i="89"/>
  <c r="G71" i="89"/>
  <c r="M70" i="89"/>
  <c r="K70" i="89"/>
  <c r="J70" i="89"/>
  <c r="I70" i="89"/>
  <c r="G70" i="89"/>
  <c r="M69" i="89"/>
  <c r="K69" i="89"/>
  <c r="J69" i="89"/>
  <c r="I69" i="89"/>
  <c r="G69" i="89"/>
  <c r="M68" i="89"/>
  <c r="K68" i="89"/>
  <c r="J68" i="89"/>
  <c r="I68" i="89"/>
  <c r="G68" i="89"/>
  <c r="M67" i="89"/>
  <c r="K67" i="89"/>
  <c r="J67" i="89"/>
  <c r="I67" i="89"/>
  <c r="G67" i="89"/>
  <c r="M66" i="89"/>
  <c r="K66" i="89"/>
  <c r="I66" i="89"/>
  <c r="G66" i="89"/>
  <c r="M65" i="89"/>
  <c r="K65" i="89"/>
  <c r="I65" i="89"/>
  <c r="G65" i="89"/>
  <c r="M64" i="89"/>
  <c r="K64" i="89"/>
  <c r="I64" i="89"/>
  <c r="G64" i="89"/>
  <c r="M63" i="89"/>
  <c r="K63" i="89"/>
  <c r="I63" i="89"/>
  <c r="G63" i="89"/>
  <c r="M62" i="89"/>
  <c r="K62" i="89"/>
  <c r="I62" i="89"/>
  <c r="G62" i="89"/>
  <c r="M61" i="89"/>
  <c r="K61" i="89"/>
  <c r="J61" i="89"/>
  <c r="I61" i="89"/>
  <c r="G61" i="89"/>
  <c r="M60" i="89"/>
  <c r="K60" i="89"/>
  <c r="J60" i="89"/>
  <c r="I60" i="89"/>
  <c r="G60" i="89"/>
  <c r="M59" i="89"/>
  <c r="K59" i="89"/>
  <c r="J59" i="89"/>
  <c r="I59" i="89"/>
  <c r="G59" i="89"/>
  <c r="M58" i="89"/>
  <c r="K58" i="89"/>
  <c r="J58" i="89"/>
  <c r="I58" i="89"/>
  <c r="G58" i="89"/>
  <c r="M57" i="89"/>
  <c r="K57" i="89"/>
  <c r="J57" i="89"/>
  <c r="I57" i="89"/>
  <c r="G57" i="89"/>
  <c r="M56" i="89"/>
  <c r="K56" i="89"/>
  <c r="J56" i="89"/>
  <c r="I56" i="89"/>
  <c r="G56" i="89"/>
  <c r="M55" i="89"/>
  <c r="K55" i="89"/>
  <c r="J55" i="89"/>
  <c r="I55" i="89"/>
  <c r="G55" i="89"/>
  <c r="M54" i="89"/>
  <c r="K54" i="89"/>
  <c r="J54" i="89"/>
  <c r="I54" i="89"/>
  <c r="G54" i="89"/>
  <c r="M53" i="89"/>
  <c r="K53" i="89"/>
  <c r="J53" i="89"/>
  <c r="I53" i="89"/>
  <c r="G53" i="89"/>
  <c r="M52" i="89"/>
  <c r="K52" i="89"/>
  <c r="J52" i="89"/>
  <c r="I52" i="89"/>
  <c r="G52" i="89"/>
  <c r="M51" i="89"/>
  <c r="K51" i="89"/>
  <c r="J51" i="89"/>
  <c r="I51" i="89"/>
  <c r="G51" i="89"/>
  <c r="M50" i="89"/>
  <c r="K50" i="89"/>
  <c r="J50" i="89"/>
  <c r="I50" i="89"/>
  <c r="G50" i="89"/>
  <c r="M49" i="89"/>
  <c r="K49" i="89"/>
  <c r="J49" i="89"/>
  <c r="I49" i="89"/>
  <c r="G49" i="89"/>
  <c r="M48" i="89"/>
  <c r="K48" i="89"/>
  <c r="J48" i="89"/>
  <c r="I48" i="89"/>
  <c r="G48" i="89"/>
  <c r="M47" i="89"/>
  <c r="K47" i="89"/>
  <c r="J47" i="89"/>
  <c r="I47" i="89"/>
  <c r="G47" i="89"/>
  <c r="M46" i="89"/>
  <c r="K46" i="89"/>
  <c r="I46" i="89"/>
  <c r="G46" i="89"/>
  <c r="M45" i="89"/>
  <c r="K45" i="89"/>
  <c r="J45" i="89"/>
  <c r="I45" i="89"/>
  <c r="G45" i="89"/>
  <c r="M44" i="89"/>
  <c r="K44" i="89"/>
  <c r="J44" i="89"/>
  <c r="I44" i="89"/>
  <c r="G44" i="89"/>
  <c r="M43" i="89"/>
  <c r="K43" i="89"/>
  <c r="J43" i="89"/>
  <c r="I43" i="89"/>
  <c r="G43" i="89"/>
  <c r="M42" i="89"/>
  <c r="K42" i="89"/>
  <c r="J42" i="89"/>
  <c r="I42" i="89"/>
  <c r="G42" i="89"/>
  <c r="M41" i="89"/>
  <c r="K41" i="89"/>
  <c r="J41" i="89"/>
  <c r="I41" i="89"/>
  <c r="G41" i="89"/>
  <c r="M40" i="89"/>
  <c r="K40" i="89"/>
  <c r="J40" i="89"/>
  <c r="I40" i="89"/>
  <c r="G40" i="89"/>
  <c r="M39" i="89"/>
  <c r="K39" i="89"/>
  <c r="J39" i="89"/>
  <c r="I39" i="89"/>
  <c r="G39" i="89"/>
  <c r="M38" i="89"/>
  <c r="K38" i="89"/>
  <c r="J38" i="89"/>
  <c r="I38" i="89"/>
  <c r="G38" i="89"/>
  <c r="M37" i="89"/>
  <c r="K37" i="89"/>
  <c r="J37" i="89"/>
  <c r="I37" i="89"/>
  <c r="G37" i="89"/>
  <c r="M36" i="89"/>
  <c r="K36" i="89"/>
  <c r="J36" i="89"/>
  <c r="I36" i="89"/>
  <c r="G36" i="89"/>
  <c r="M35" i="89"/>
  <c r="K35" i="89"/>
  <c r="J35" i="89"/>
  <c r="I35" i="89"/>
  <c r="G35" i="89"/>
  <c r="M34" i="89"/>
  <c r="K34" i="89"/>
  <c r="J34" i="89"/>
  <c r="I34" i="89"/>
  <c r="G34" i="89"/>
  <c r="M33" i="89"/>
  <c r="K33" i="89"/>
  <c r="J33" i="89"/>
  <c r="I33" i="89"/>
  <c r="G33" i="89"/>
  <c r="M32" i="89"/>
  <c r="K32" i="89"/>
  <c r="J32" i="89"/>
  <c r="I32" i="89"/>
  <c r="G32" i="89"/>
  <c r="M31" i="89"/>
  <c r="K31" i="89"/>
  <c r="J31" i="89"/>
  <c r="I31" i="89"/>
  <c r="G31" i="89"/>
  <c r="M30" i="89"/>
  <c r="K30" i="89"/>
  <c r="J30" i="89"/>
  <c r="I30" i="89"/>
  <c r="G30" i="89"/>
  <c r="M29" i="89"/>
  <c r="K29" i="89"/>
  <c r="J29" i="89"/>
  <c r="I29" i="89"/>
  <c r="G29" i="89"/>
  <c r="M28" i="89"/>
  <c r="K28" i="89"/>
  <c r="J28" i="89"/>
  <c r="I28" i="89"/>
  <c r="G28" i="89"/>
  <c r="M27" i="89"/>
  <c r="K27" i="89"/>
  <c r="J27" i="89"/>
  <c r="I27" i="89"/>
  <c r="G27" i="89"/>
  <c r="M26" i="89"/>
  <c r="K26" i="89"/>
  <c r="J26" i="89"/>
  <c r="I26" i="89"/>
  <c r="G26" i="89"/>
  <c r="M25" i="89"/>
  <c r="K25" i="89"/>
  <c r="J25" i="89"/>
  <c r="I25" i="89"/>
  <c r="G25" i="89"/>
  <c r="M24" i="89"/>
  <c r="K24" i="89"/>
  <c r="J24" i="89"/>
  <c r="I24" i="89"/>
  <c r="G24" i="89"/>
  <c r="M23" i="89"/>
  <c r="K23" i="89"/>
  <c r="J23" i="89"/>
  <c r="I23" i="89"/>
  <c r="G23" i="89"/>
  <c r="M22" i="89"/>
  <c r="K22" i="89"/>
  <c r="J22" i="89"/>
  <c r="I22" i="89"/>
  <c r="G22" i="89"/>
  <c r="M21" i="89"/>
  <c r="K21" i="89"/>
  <c r="J21" i="89"/>
  <c r="I21" i="89"/>
  <c r="G21" i="89"/>
  <c r="M20" i="89"/>
  <c r="K20" i="89"/>
  <c r="J20" i="89"/>
  <c r="I20" i="89"/>
  <c r="G20" i="89"/>
  <c r="M19" i="89"/>
  <c r="K19" i="89"/>
  <c r="J19" i="89"/>
  <c r="I19" i="89"/>
  <c r="G19" i="89"/>
  <c r="M18" i="89"/>
  <c r="K18" i="89"/>
  <c r="J18" i="89"/>
  <c r="I18" i="89"/>
  <c r="G18" i="89"/>
  <c r="M17" i="89"/>
  <c r="K17" i="89"/>
  <c r="J17" i="89"/>
  <c r="I17" i="89"/>
  <c r="G17" i="89"/>
  <c r="M16" i="89"/>
  <c r="K16" i="89"/>
  <c r="J16" i="89"/>
  <c r="I16" i="89"/>
  <c r="G16" i="89"/>
  <c r="M15" i="89"/>
  <c r="K15" i="89"/>
  <c r="J15" i="89"/>
  <c r="I15" i="89"/>
  <c r="G15" i="89"/>
  <c r="M14" i="89"/>
  <c r="K14" i="89"/>
  <c r="J14" i="89"/>
  <c r="I14" i="89"/>
  <c r="G14" i="89"/>
  <c r="M13" i="89"/>
  <c r="K13" i="89"/>
  <c r="J13" i="89"/>
  <c r="I13" i="89"/>
  <c r="G13" i="89"/>
  <c r="M12" i="89"/>
  <c r="K12" i="89"/>
  <c r="J12" i="89"/>
  <c r="I12" i="89"/>
  <c r="G12" i="89"/>
  <c r="M11" i="89"/>
  <c r="K11" i="89"/>
  <c r="J11" i="89"/>
  <c r="I11" i="89"/>
  <c r="G11" i="89"/>
  <c r="M10" i="89"/>
  <c r="K10" i="89"/>
  <c r="J10" i="89"/>
  <c r="I10" i="89"/>
  <c r="G10" i="89"/>
  <c r="M9" i="89"/>
  <c r="K9" i="89"/>
  <c r="J9" i="89"/>
  <c r="I9" i="89"/>
  <c r="G9" i="89"/>
  <c r="M8" i="89"/>
  <c r="K8" i="89"/>
  <c r="J8" i="89"/>
  <c r="I8" i="89"/>
  <c r="G8" i="89"/>
  <c r="M10" i="88"/>
  <c r="L10" i="88"/>
  <c r="K10" i="88"/>
  <c r="J10" i="88"/>
  <c r="I10" i="88"/>
  <c r="H10" i="88"/>
  <c r="G10" i="88"/>
  <c r="F10" i="88"/>
  <c r="M9" i="88"/>
  <c r="K9" i="88"/>
  <c r="I9" i="88"/>
  <c r="G9" i="88"/>
  <c r="M8" i="88"/>
  <c r="K8" i="88"/>
  <c r="I8" i="88"/>
  <c r="G8" i="88"/>
  <c r="M7" i="88"/>
  <c r="K7" i="88"/>
  <c r="I7" i="88"/>
  <c r="G7" i="88"/>
  <c r="M87" i="87"/>
  <c r="K87" i="87"/>
  <c r="I87" i="87"/>
  <c r="G87" i="87"/>
  <c r="F87" i="87"/>
  <c r="M86" i="87"/>
  <c r="K86" i="87"/>
  <c r="J86" i="87"/>
  <c r="I86" i="87"/>
  <c r="G86" i="87"/>
  <c r="M85" i="87"/>
  <c r="K85" i="87"/>
  <c r="J85" i="87"/>
  <c r="I85" i="87"/>
  <c r="G85" i="87"/>
  <c r="M84" i="87"/>
  <c r="K84" i="87"/>
  <c r="J84" i="87"/>
  <c r="I84" i="87"/>
  <c r="G84" i="87"/>
  <c r="M83" i="87"/>
  <c r="K83" i="87"/>
  <c r="J83" i="87"/>
  <c r="I83" i="87"/>
  <c r="G83" i="87"/>
  <c r="M82" i="87"/>
  <c r="K82" i="87"/>
  <c r="J82" i="87"/>
  <c r="I82" i="87"/>
  <c r="G82" i="87"/>
  <c r="M81" i="87"/>
  <c r="K81" i="87"/>
  <c r="J81" i="87"/>
  <c r="I81" i="87"/>
  <c r="G81" i="87"/>
  <c r="M80" i="87"/>
  <c r="K80" i="87"/>
  <c r="J80" i="87"/>
  <c r="I80" i="87"/>
  <c r="G80" i="87"/>
  <c r="M79" i="87"/>
  <c r="K79" i="87"/>
  <c r="J79" i="87"/>
  <c r="I79" i="87"/>
  <c r="G79" i="87"/>
  <c r="M78" i="87"/>
  <c r="K78" i="87"/>
  <c r="J78" i="87"/>
  <c r="I78" i="87"/>
  <c r="G78" i="87"/>
  <c r="M77" i="87"/>
  <c r="K77" i="87"/>
  <c r="J77" i="87"/>
  <c r="I77" i="87"/>
  <c r="G77" i="87"/>
  <c r="M76" i="87"/>
  <c r="K76" i="87"/>
  <c r="J76" i="87"/>
  <c r="I76" i="87"/>
  <c r="G76" i="87"/>
  <c r="M75" i="87"/>
  <c r="K75" i="87"/>
  <c r="J75" i="87"/>
  <c r="I75" i="87"/>
  <c r="G75" i="87"/>
  <c r="M74" i="87"/>
  <c r="K74" i="87"/>
  <c r="J74" i="87"/>
  <c r="I74" i="87"/>
  <c r="G74" i="87"/>
  <c r="M73" i="87"/>
  <c r="K73" i="87"/>
  <c r="J73" i="87"/>
  <c r="I73" i="87"/>
  <c r="G73" i="87"/>
  <c r="M72" i="87"/>
  <c r="K72" i="87"/>
  <c r="J72" i="87"/>
  <c r="I72" i="87"/>
  <c r="G72" i="87"/>
  <c r="M71" i="87"/>
  <c r="K71" i="87"/>
  <c r="J71" i="87"/>
  <c r="I71" i="87"/>
  <c r="G71" i="87"/>
  <c r="M70" i="87"/>
  <c r="K70" i="87"/>
  <c r="J70" i="87"/>
  <c r="I70" i="87"/>
  <c r="G70" i="87"/>
  <c r="M69" i="87"/>
  <c r="K69" i="87"/>
  <c r="J69" i="87"/>
  <c r="I69" i="87"/>
  <c r="G69" i="87"/>
  <c r="M68" i="87"/>
  <c r="K68" i="87"/>
  <c r="J68" i="87"/>
  <c r="I68" i="87"/>
  <c r="G68" i="87"/>
  <c r="M67" i="87"/>
  <c r="K67" i="87"/>
  <c r="J67" i="87"/>
  <c r="I67" i="87"/>
  <c r="G67" i="87"/>
  <c r="M66" i="87"/>
  <c r="K66" i="87"/>
  <c r="I66" i="87"/>
  <c r="G66" i="87"/>
  <c r="M65" i="87"/>
  <c r="K65" i="87"/>
  <c r="I65" i="87"/>
  <c r="G65" i="87"/>
  <c r="M64" i="87"/>
  <c r="K64" i="87"/>
  <c r="I64" i="87"/>
  <c r="G64" i="87"/>
  <c r="M63" i="87"/>
  <c r="K63" i="87"/>
  <c r="I63" i="87"/>
  <c r="G63" i="87"/>
  <c r="M62" i="87"/>
  <c r="K62" i="87"/>
  <c r="I62" i="87"/>
  <c r="G62" i="87"/>
  <c r="M61" i="87"/>
  <c r="K61" i="87"/>
  <c r="J61" i="87"/>
  <c r="I61" i="87"/>
  <c r="G61" i="87"/>
  <c r="M60" i="87"/>
  <c r="K60" i="87"/>
  <c r="J60" i="87"/>
  <c r="I60" i="87"/>
  <c r="G60" i="87"/>
  <c r="M59" i="87"/>
  <c r="K59" i="87"/>
  <c r="J59" i="87"/>
  <c r="I59" i="87"/>
  <c r="G59" i="87"/>
  <c r="M58" i="87"/>
  <c r="K58" i="87"/>
  <c r="J58" i="87"/>
  <c r="I58" i="87"/>
  <c r="G58" i="87"/>
  <c r="M57" i="87"/>
  <c r="K57" i="87"/>
  <c r="J57" i="87"/>
  <c r="I57" i="87"/>
  <c r="G57" i="87"/>
  <c r="M56" i="87"/>
  <c r="K56" i="87"/>
  <c r="J56" i="87"/>
  <c r="I56" i="87"/>
  <c r="G56" i="87"/>
  <c r="M55" i="87"/>
  <c r="K55" i="87"/>
  <c r="J55" i="87"/>
  <c r="I55" i="87"/>
  <c r="G55" i="87"/>
  <c r="M54" i="87"/>
  <c r="K54" i="87"/>
  <c r="J54" i="87"/>
  <c r="I54" i="87"/>
  <c r="G54" i="87"/>
  <c r="M53" i="87"/>
  <c r="K53" i="87"/>
  <c r="J53" i="87"/>
  <c r="I53" i="87"/>
  <c r="G53" i="87"/>
  <c r="M52" i="87"/>
  <c r="K52" i="87"/>
  <c r="J52" i="87"/>
  <c r="I52" i="87"/>
  <c r="G52" i="87"/>
  <c r="M51" i="87"/>
  <c r="K51" i="87"/>
  <c r="J51" i="87"/>
  <c r="I51" i="87"/>
  <c r="G51" i="87"/>
  <c r="M50" i="87"/>
  <c r="K50" i="87"/>
  <c r="J50" i="87"/>
  <c r="I50" i="87"/>
  <c r="G50" i="87"/>
  <c r="M49" i="87"/>
  <c r="K49" i="87"/>
  <c r="J49" i="87"/>
  <c r="I49" i="87"/>
  <c r="G49" i="87"/>
  <c r="M48" i="87"/>
  <c r="K48" i="87"/>
  <c r="J48" i="87"/>
  <c r="I48" i="87"/>
  <c r="G48" i="87"/>
  <c r="M47" i="87"/>
  <c r="K47" i="87"/>
  <c r="J47" i="87"/>
  <c r="I47" i="87"/>
  <c r="G47" i="87"/>
  <c r="M46" i="87"/>
  <c r="K46" i="87"/>
  <c r="I46" i="87"/>
  <c r="G46" i="87"/>
  <c r="M45" i="87"/>
  <c r="K45" i="87"/>
  <c r="J45" i="87"/>
  <c r="I45" i="87"/>
  <c r="G45" i="87"/>
  <c r="M44" i="87"/>
  <c r="K44" i="87"/>
  <c r="J44" i="87"/>
  <c r="I44" i="87"/>
  <c r="G44" i="87"/>
  <c r="M43" i="87"/>
  <c r="K43" i="87"/>
  <c r="J43" i="87"/>
  <c r="I43" i="87"/>
  <c r="G43" i="87"/>
  <c r="M42" i="87"/>
  <c r="K42" i="87"/>
  <c r="J42" i="87"/>
  <c r="I42" i="87"/>
  <c r="G42" i="87"/>
  <c r="M41" i="87"/>
  <c r="K41" i="87"/>
  <c r="J41" i="87"/>
  <c r="I41" i="87"/>
  <c r="G41" i="87"/>
  <c r="M40" i="87"/>
  <c r="K40" i="87"/>
  <c r="J40" i="87"/>
  <c r="I40" i="87"/>
  <c r="G40" i="87"/>
  <c r="M39" i="87"/>
  <c r="K39" i="87"/>
  <c r="J39" i="87"/>
  <c r="I39" i="87"/>
  <c r="G39" i="87"/>
  <c r="M38" i="87"/>
  <c r="K38" i="87"/>
  <c r="J38" i="87"/>
  <c r="I38" i="87"/>
  <c r="G38" i="87"/>
  <c r="M37" i="87"/>
  <c r="K37" i="87"/>
  <c r="J37" i="87"/>
  <c r="I37" i="87"/>
  <c r="G37" i="87"/>
  <c r="M36" i="87"/>
  <c r="K36" i="87"/>
  <c r="J36" i="87"/>
  <c r="I36" i="87"/>
  <c r="G36" i="87"/>
  <c r="M35" i="87"/>
  <c r="K35" i="87"/>
  <c r="J35" i="87"/>
  <c r="I35" i="87"/>
  <c r="G35" i="87"/>
  <c r="M34" i="87"/>
  <c r="K34" i="87"/>
  <c r="J34" i="87"/>
  <c r="I34" i="87"/>
  <c r="G34" i="87"/>
  <c r="M33" i="87"/>
  <c r="K33" i="87"/>
  <c r="J33" i="87"/>
  <c r="I33" i="87"/>
  <c r="G33" i="87"/>
  <c r="M32" i="87"/>
  <c r="K32" i="87"/>
  <c r="J32" i="87"/>
  <c r="I32" i="87"/>
  <c r="G32" i="87"/>
  <c r="M31" i="87"/>
  <c r="K31" i="87"/>
  <c r="J31" i="87"/>
  <c r="I31" i="87"/>
  <c r="G31" i="87"/>
  <c r="M30" i="87"/>
  <c r="K30" i="87"/>
  <c r="J30" i="87"/>
  <c r="I30" i="87"/>
  <c r="G30" i="87"/>
  <c r="M29" i="87"/>
  <c r="K29" i="87"/>
  <c r="J29" i="87"/>
  <c r="I29" i="87"/>
  <c r="G29" i="87"/>
  <c r="M28" i="87"/>
  <c r="K28" i="87"/>
  <c r="J28" i="87"/>
  <c r="I28" i="87"/>
  <c r="G28" i="87"/>
  <c r="M27" i="87"/>
  <c r="K27" i="87"/>
  <c r="J27" i="87"/>
  <c r="I27" i="87"/>
  <c r="G27" i="87"/>
  <c r="M26" i="87"/>
  <c r="K26" i="87"/>
  <c r="J26" i="87"/>
  <c r="I26" i="87"/>
  <c r="G26" i="87"/>
  <c r="M25" i="87"/>
  <c r="K25" i="87"/>
  <c r="J25" i="87"/>
  <c r="I25" i="87"/>
  <c r="G25" i="87"/>
  <c r="M24" i="87"/>
  <c r="K24" i="87"/>
  <c r="J24" i="87"/>
  <c r="I24" i="87"/>
  <c r="G24" i="87"/>
  <c r="M23" i="87"/>
  <c r="K23" i="87"/>
  <c r="J23" i="87"/>
  <c r="I23" i="87"/>
  <c r="G23" i="87"/>
  <c r="M22" i="87"/>
  <c r="K22" i="87"/>
  <c r="J22" i="87"/>
  <c r="I22" i="87"/>
  <c r="G22" i="87"/>
  <c r="M21" i="87"/>
  <c r="K21" i="87"/>
  <c r="J21" i="87"/>
  <c r="I21" i="87"/>
  <c r="G21" i="87"/>
  <c r="M20" i="87"/>
  <c r="K20" i="87"/>
  <c r="J20" i="87"/>
  <c r="I20" i="87"/>
  <c r="G20" i="87"/>
  <c r="M19" i="87"/>
  <c r="K19" i="87"/>
  <c r="J19" i="87"/>
  <c r="I19" i="87"/>
  <c r="G19" i="87"/>
  <c r="M18" i="87"/>
  <c r="K18" i="87"/>
  <c r="J18" i="87"/>
  <c r="I18" i="87"/>
  <c r="G18" i="87"/>
  <c r="M17" i="87"/>
  <c r="K17" i="87"/>
  <c r="J17" i="87"/>
  <c r="I17" i="87"/>
  <c r="G17" i="87"/>
  <c r="M16" i="87"/>
  <c r="K16" i="87"/>
  <c r="J16" i="87"/>
  <c r="I16" i="87"/>
  <c r="G16" i="87"/>
  <c r="M15" i="87"/>
  <c r="K15" i="87"/>
  <c r="J15" i="87"/>
  <c r="I15" i="87"/>
  <c r="G15" i="87"/>
  <c r="M14" i="87"/>
  <c r="K14" i="87"/>
  <c r="J14" i="87"/>
  <c r="I14" i="87"/>
  <c r="G14" i="87"/>
  <c r="M13" i="87"/>
  <c r="K13" i="87"/>
  <c r="J13" i="87"/>
  <c r="I13" i="87"/>
  <c r="G13" i="87"/>
  <c r="M12" i="87"/>
  <c r="K12" i="87"/>
  <c r="J12" i="87"/>
  <c r="I12" i="87"/>
  <c r="G12" i="87"/>
  <c r="M11" i="87"/>
  <c r="K11" i="87"/>
  <c r="J11" i="87"/>
  <c r="I11" i="87"/>
  <c r="G11" i="87"/>
  <c r="M10" i="87"/>
  <c r="K10" i="87"/>
  <c r="J10" i="87"/>
  <c r="I10" i="87"/>
  <c r="G10" i="87"/>
  <c r="M9" i="87"/>
  <c r="K9" i="87"/>
  <c r="J9" i="87"/>
  <c r="I9" i="87"/>
  <c r="G9" i="87"/>
  <c r="M8" i="87"/>
  <c r="K8" i="87"/>
  <c r="J8" i="87"/>
  <c r="I8" i="87"/>
  <c r="G8" i="87"/>
  <c r="M10" i="86"/>
  <c r="L10" i="86"/>
  <c r="K10" i="86"/>
  <c r="J10" i="86"/>
  <c r="I10" i="86"/>
  <c r="H10" i="86"/>
  <c r="G10" i="86"/>
  <c r="F10" i="86"/>
  <c r="M9" i="86"/>
  <c r="K9" i="86"/>
  <c r="I9" i="86"/>
  <c r="G9" i="86"/>
  <c r="M8" i="86"/>
  <c r="K8" i="86"/>
  <c r="I8" i="86"/>
  <c r="G8" i="86"/>
  <c r="M7" i="86"/>
  <c r="K7" i="86"/>
  <c r="I7" i="86"/>
  <c r="G7" i="86"/>
  <c r="M10" i="85"/>
  <c r="L10" i="85"/>
  <c r="K10" i="85"/>
  <c r="J10" i="85"/>
  <c r="I10" i="85"/>
  <c r="H10" i="85"/>
  <c r="G10" i="85"/>
  <c r="F10" i="85"/>
  <c r="M9" i="85"/>
  <c r="K9" i="85"/>
  <c r="I9" i="85"/>
  <c r="G9" i="85"/>
  <c r="M8" i="85"/>
  <c r="K8" i="85"/>
  <c r="I8" i="85"/>
  <c r="G8" i="85"/>
  <c r="M7" i="85"/>
  <c r="K7" i="85"/>
  <c r="I7" i="85"/>
  <c r="G7" i="85"/>
  <c r="M87" i="83"/>
  <c r="K87" i="83"/>
  <c r="I87" i="83"/>
  <c r="G87" i="83"/>
  <c r="F87" i="83"/>
  <c r="M86" i="83"/>
  <c r="K86" i="83"/>
  <c r="J86" i="83"/>
  <c r="I86" i="83"/>
  <c r="G86" i="83"/>
  <c r="M85" i="83"/>
  <c r="K85" i="83"/>
  <c r="J85" i="83"/>
  <c r="I85" i="83"/>
  <c r="G85" i="83"/>
  <c r="M84" i="83"/>
  <c r="K84" i="83"/>
  <c r="J84" i="83"/>
  <c r="I84" i="83"/>
  <c r="G84" i="83"/>
  <c r="M83" i="83"/>
  <c r="K83" i="83"/>
  <c r="J83" i="83"/>
  <c r="I83" i="83"/>
  <c r="G83" i="83"/>
  <c r="M82" i="83"/>
  <c r="K82" i="83"/>
  <c r="J82" i="83"/>
  <c r="I82" i="83"/>
  <c r="G82" i="83"/>
  <c r="M81" i="83"/>
  <c r="K81" i="83"/>
  <c r="J81" i="83"/>
  <c r="I81" i="83"/>
  <c r="G81" i="83"/>
  <c r="M80" i="83"/>
  <c r="K80" i="83"/>
  <c r="J80" i="83"/>
  <c r="I80" i="83"/>
  <c r="G80" i="83"/>
  <c r="M79" i="83"/>
  <c r="K79" i="83"/>
  <c r="J79" i="83"/>
  <c r="I79" i="83"/>
  <c r="G79" i="83"/>
  <c r="M78" i="83"/>
  <c r="K78" i="83"/>
  <c r="J78" i="83"/>
  <c r="I78" i="83"/>
  <c r="G78" i="83"/>
  <c r="M77" i="83"/>
  <c r="K77" i="83"/>
  <c r="J77" i="83"/>
  <c r="I77" i="83"/>
  <c r="G77" i="83"/>
  <c r="M76" i="83"/>
  <c r="K76" i="83"/>
  <c r="J76" i="83"/>
  <c r="I76" i="83"/>
  <c r="G76" i="83"/>
  <c r="M75" i="83"/>
  <c r="K75" i="83"/>
  <c r="J75" i="83"/>
  <c r="I75" i="83"/>
  <c r="G75" i="83"/>
  <c r="M74" i="83"/>
  <c r="K74" i="83"/>
  <c r="J74" i="83"/>
  <c r="I74" i="83"/>
  <c r="G74" i="83"/>
  <c r="M73" i="83"/>
  <c r="K73" i="83"/>
  <c r="J73" i="83"/>
  <c r="I73" i="83"/>
  <c r="G73" i="83"/>
  <c r="M72" i="83"/>
  <c r="K72" i="83"/>
  <c r="J72" i="83"/>
  <c r="I72" i="83"/>
  <c r="G72" i="83"/>
  <c r="M71" i="83"/>
  <c r="K71" i="83"/>
  <c r="J71" i="83"/>
  <c r="I71" i="83"/>
  <c r="G71" i="83"/>
  <c r="M70" i="83"/>
  <c r="K70" i="83"/>
  <c r="J70" i="83"/>
  <c r="I70" i="83"/>
  <c r="G70" i="83"/>
  <c r="M69" i="83"/>
  <c r="K69" i="83"/>
  <c r="J69" i="83"/>
  <c r="I69" i="83"/>
  <c r="G69" i="83"/>
  <c r="M68" i="83"/>
  <c r="K68" i="83"/>
  <c r="J68" i="83"/>
  <c r="I68" i="83"/>
  <c r="G68" i="83"/>
  <c r="M67" i="83"/>
  <c r="K67" i="83"/>
  <c r="J67" i="83"/>
  <c r="I67" i="83"/>
  <c r="G67" i="83"/>
  <c r="M66" i="83"/>
  <c r="K66" i="83"/>
  <c r="I66" i="83"/>
  <c r="G66" i="83"/>
  <c r="M65" i="83"/>
  <c r="K65" i="83"/>
  <c r="I65" i="83"/>
  <c r="G65" i="83"/>
  <c r="M64" i="83"/>
  <c r="K64" i="83"/>
  <c r="I64" i="83"/>
  <c r="G64" i="83"/>
  <c r="M63" i="83"/>
  <c r="K63" i="83"/>
  <c r="I63" i="83"/>
  <c r="G63" i="83"/>
  <c r="M62" i="83"/>
  <c r="K62" i="83"/>
  <c r="I62" i="83"/>
  <c r="G62" i="83"/>
  <c r="M61" i="83"/>
  <c r="K61" i="83"/>
  <c r="J61" i="83"/>
  <c r="I61" i="83"/>
  <c r="G61" i="83"/>
  <c r="M60" i="83"/>
  <c r="K60" i="83"/>
  <c r="J60" i="83"/>
  <c r="I60" i="83"/>
  <c r="G60" i="83"/>
  <c r="M59" i="83"/>
  <c r="K59" i="83"/>
  <c r="J59" i="83"/>
  <c r="I59" i="83"/>
  <c r="G59" i="83"/>
  <c r="M58" i="83"/>
  <c r="K58" i="83"/>
  <c r="J58" i="83"/>
  <c r="I58" i="83"/>
  <c r="G58" i="83"/>
  <c r="M57" i="83"/>
  <c r="K57" i="83"/>
  <c r="J57" i="83"/>
  <c r="I57" i="83"/>
  <c r="G57" i="83"/>
  <c r="M56" i="83"/>
  <c r="K56" i="83"/>
  <c r="J56" i="83"/>
  <c r="I56" i="83"/>
  <c r="G56" i="83"/>
  <c r="M55" i="83"/>
  <c r="K55" i="83"/>
  <c r="J55" i="83"/>
  <c r="I55" i="83"/>
  <c r="G55" i="83"/>
  <c r="M54" i="83"/>
  <c r="K54" i="83"/>
  <c r="J54" i="83"/>
  <c r="I54" i="83"/>
  <c r="G54" i="83"/>
  <c r="M53" i="83"/>
  <c r="K53" i="83"/>
  <c r="J53" i="83"/>
  <c r="I53" i="83"/>
  <c r="G53" i="83"/>
  <c r="M52" i="83"/>
  <c r="K52" i="83"/>
  <c r="J52" i="83"/>
  <c r="I52" i="83"/>
  <c r="G52" i="83"/>
  <c r="M51" i="83"/>
  <c r="K51" i="83"/>
  <c r="J51" i="83"/>
  <c r="I51" i="83"/>
  <c r="G51" i="83"/>
  <c r="M50" i="83"/>
  <c r="K50" i="83"/>
  <c r="J50" i="83"/>
  <c r="I50" i="83"/>
  <c r="G50" i="83"/>
  <c r="M49" i="83"/>
  <c r="K49" i="83"/>
  <c r="J49" i="83"/>
  <c r="I49" i="83"/>
  <c r="G49" i="83"/>
  <c r="M48" i="83"/>
  <c r="K48" i="83"/>
  <c r="J48" i="83"/>
  <c r="I48" i="83"/>
  <c r="G48" i="83"/>
  <c r="M47" i="83"/>
  <c r="K47" i="83"/>
  <c r="J47" i="83"/>
  <c r="I47" i="83"/>
  <c r="G47" i="83"/>
  <c r="M46" i="83"/>
  <c r="K46" i="83"/>
  <c r="I46" i="83"/>
  <c r="G46" i="83"/>
  <c r="M45" i="83"/>
  <c r="K45" i="83"/>
  <c r="J45" i="83"/>
  <c r="I45" i="83"/>
  <c r="G45" i="83"/>
  <c r="M44" i="83"/>
  <c r="K44" i="83"/>
  <c r="J44" i="83"/>
  <c r="I44" i="83"/>
  <c r="G44" i="83"/>
  <c r="M43" i="83"/>
  <c r="K43" i="83"/>
  <c r="J43" i="83"/>
  <c r="I43" i="83"/>
  <c r="G43" i="83"/>
  <c r="M42" i="83"/>
  <c r="K42" i="83"/>
  <c r="J42" i="83"/>
  <c r="I42" i="83"/>
  <c r="G42" i="83"/>
  <c r="M41" i="83"/>
  <c r="K41" i="83"/>
  <c r="J41" i="83"/>
  <c r="I41" i="83"/>
  <c r="G41" i="83"/>
  <c r="M40" i="83"/>
  <c r="K40" i="83"/>
  <c r="J40" i="83"/>
  <c r="I40" i="83"/>
  <c r="G40" i="83"/>
  <c r="M39" i="83"/>
  <c r="K39" i="83"/>
  <c r="J39" i="83"/>
  <c r="I39" i="83"/>
  <c r="G39" i="83"/>
  <c r="M38" i="83"/>
  <c r="K38" i="83"/>
  <c r="J38" i="83"/>
  <c r="I38" i="83"/>
  <c r="G38" i="83"/>
  <c r="M37" i="83"/>
  <c r="K37" i="83"/>
  <c r="J37" i="83"/>
  <c r="I37" i="83"/>
  <c r="G37" i="83"/>
  <c r="M36" i="83"/>
  <c r="K36" i="83"/>
  <c r="J36" i="83"/>
  <c r="I36" i="83"/>
  <c r="G36" i="83"/>
  <c r="M35" i="83"/>
  <c r="K35" i="83"/>
  <c r="J35" i="83"/>
  <c r="I35" i="83"/>
  <c r="G35" i="83"/>
  <c r="M34" i="83"/>
  <c r="K34" i="83"/>
  <c r="J34" i="83"/>
  <c r="I34" i="83"/>
  <c r="G34" i="83"/>
  <c r="M33" i="83"/>
  <c r="K33" i="83"/>
  <c r="J33" i="83"/>
  <c r="I33" i="83"/>
  <c r="G33" i="83"/>
  <c r="M32" i="83"/>
  <c r="K32" i="83"/>
  <c r="J32" i="83"/>
  <c r="I32" i="83"/>
  <c r="G32" i="83"/>
  <c r="M31" i="83"/>
  <c r="K31" i="83"/>
  <c r="J31" i="83"/>
  <c r="I31" i="83"/>
  <c r="G31" i="83"/>
  <c r="M30" i="83"/>
  <c r="K30" i="83"/>
  <c r="J30" i="83"/>
  <c r="I30" i="83"/>
  <c r="G30" i="83"/>
  <c r="M29" i="83"/>
  <c r="K29" i="83"/>
  <c r="J29" i="83"/>
  <c r="I29" i="83"/>
  <c r="G29" i="83"/>
  <c r="M28" i="83"/>
  <c r="K28" i="83"/>
  <c r="J28" i="83"/>
  <c r="I28" i="83"/>
  <c r="G28" i="83"/>
  <c r="M27" i="83"/>
  <c r="K27" i="83"/>
  <c r="J27" i="83"/>
  <c r="I27" i="83"/>
  <c r="G27" i="83"/>
  <c r="M26" i="83"/>
  <c r="K26" i="83"/>
  <c r="J26" i="83"/>
  <c r="I26" i="83"/>
  <c r="G26" i="83"/>
  <c r="M25" i="83"/>
  <c r="K25" i="83"/>
  <c r="J25" i="83"/>
  <c r="I25" i="83"/>
  <c r="G25" i="83"/>
  <c r="M24" i="83"/>
  <c r="K24" i="83"/>
  <c r="J24" i="83"/>
  <c r="I24" i="83"/>
  <c r="G24" i="83"/>
  <c r="M23" i="83"/>
  <c r="K23" i="83"/>
  <c r="J23" i="83"/>
  <c r="I23" i="83"/>
  <c r="G23" i="83"/>
  <c r="M22" i="83"/>
  <c r="K22" i="83"/>
  <c r="J22" i="83"/>
  <c r="I22" i="83"/>
  <c r="G22" i="83"/>
  <c r="M21" i="83"/>
  <c r="K21" i="83"/>
  <c r="J21" i="83"/>
  <c r="I21" i="83"/>
  <c r="G21" i="83"/>
  <c r="M20" i="83"/>
  <c r="K20" i="83"/>
  <c r="J20" i="83"/>
  <c r="I20" i="83"/>
  <c r="G20" i="83"/>
  <c r="M19" i="83"/>
  <c r="K19" i="83"/>
  <c r="J19" i="83"/>
  <c r="I19" i="83"/>
  <c r="G19" i="83"/>
  <c r="M18" i="83"/>
  <c r="K18" i="83"/>
  <c r="J18" i="83"/>
  <c r="I18" i="83"/>
  <c r="G18" i="83"/>
  <c r="M17" i="83"/>
  <c r="K17" i="83"/>
  <c r="J17" i="83"/>
  <c r="I17" i="83"/>
  <c r="G17" i="83"/>
  <c r="M16" i="83"/>
  <c r="K16" i="83"/>
  <c r="J16" i="83"/>
  <c r="I16" i="83"/>
  <c r="G16" i="83"/>
  <c r="M15" i="83"/>
  <c r="K15" i="83"/>
  <c r="J15" i="83"/>
  <c r="I15" i="83"/>
  <c r="G15" i="83"/>
  <c r="M14" i="83"/>
  <c r="K14" i="83"/>
  <c r="J14" i="83"/>
  <c r="I14" i="83"/>
  <c r="G14" i="83"/>
  <c r="M13" i="83"/>
  <c r="K13" i="83"/>
  <c r="J13" i="83"/>
  <c r="I13" i="83"/>
  <c r="G13" i="83"/>
  <c r="M12" i="83"/>
  <c r="K12" i="83"/>
  <c r="J12" i="83"/>
  <c r="I12" i="83"/>
  <c r="G12" i="83"/>
  <c r="M11" i="83"/>
  <c r="K11" i="83"/>
  <c r="J11" i="83"/>
  <c r="I11" i="83"/>
  <c r="G11" i="83"/>
  <c r="M10" i="83"/>
  <c r="K10" i="83"/>
  <c r="J10" i="83"/>
  <c r="I10" i="83"/>
  <c r="G10" i="83"/>
  <c r="M9" i="83"/>
  <c r="K9" i="83"/>
  <c r="J9" i="83"/>
  <c r="I9" i="83"/>
  <c r="G9" i="83"/>
  <c r="M8" i="83"/>
  <c r="K8" i="83"/>
  <c r="J8" i="83"/>
  <c r="I8" i="83"/>
  <c r="G8" i="83"/>
  <c r="M10" i="82"/>
  <c r="L10" i="82"/>
  <c r="K10" i="82"/>
  <c r="J10" i="82"/>
  <c r="I10" i="82"/>
  <c r="H10" i="82"/>
  <c r="G10" i="82"/>
  <c r="F10" i="82"/>
  <c r="M9" i="82"/>
  <c r="K9" i="82"/>
  <c r="I9" i="82"/>
  <c r="G9" i="82"/>
  <c r="M8" i="82"/>
  <c r="K8" i="82"/>
  <c r="I8" i="82"/>
  <c r="G8" i="82"/>
  <c r="M7" i="82"/>
  <c r="K7" i="82"/>
  <c r="I7" i="82"/>
  <c r="G7" i="82"/>
  <c r="M87" i="81"/>
  <c r="K87" i="81"/>
  <c r="I87" i="81"/>
  <c r="G87" i="81"/>
  <c r="F87" i="81"/>
  <c r="M86" i="81"/>
  <c r="K86" i="81"/>
  <c r="J86" i="81"/>
  <c r="I86" i="81"/>
  <c r="G86" i="81"/>
  <c r="M85" i="81"/>
  <c r="K85" i="81"/>
  <c r="J85" i="81"/>
  <c r="I85" i="81"/>
  <c r="G85" i="81"/>
  <c r="M84" i="81"/>
  <c r="K84" i="81"/>
  <c r="J84" i="81"/>
  <c r="I84" i="81"/>
  <c r="G84" i="81"/>
  <c r="M83" i="81"/>
  <c r="K83" i="81"/>
  <c r="J83" i="81"/>
  <c r="I83" i="81"/>
  <c r="G83" i="81"/>
  <c r="M82" i="81"/>
  <c r="K82" i="81"/>
  <c r="J82" i="81"/>
  <c r="I82" i="81"/>
  <c r="G82" i="81"/>
  <c r="M81" i="81"/>
  <c r="K81" i="81"/>
  <c r="J81" i="81"/>
  <c r="I81" i="81"/>
  <c r="G81" i="81"/>
  <c r="M80" i="81"/>
  <c r="K80" i="81"/>
  <c r="J80" i="81"/>
  <c r="I80" i="81"/>
  <c r="G80" i="81"/>
  <c r="M79" i="81"/>
  <c r="K79" i="81"/>
  <c r="J79" i="81"/>
  <c r="I79" i="81"/>
  <c r="G79" i="81"/>
  <c r="M78" i="81"/>
  <c r="K78" i="81"/>
  <c r="J78" i="81"/>
  <c r="I78" i="81"/>
  <c r="G78" i="81"/>
  <c r="M77" i="81"/>
  <c r="K77" i="81"/>
  <c r="J77" i="81"/>
  <c r="I77" i="81"/>
  <c r="G77" i="81"/>
  <c r="M76" i="81"/>
  <c r="K76" i="81"/>
  <c r="J76" i="81"/>
  <c r="I76" i="81"/>
  <c r="G76" i="81"/>
  <c r="M75" i="81"/>
  <c r="K75" i="81"/>
  <c r="J75" i="81"/>
  <c r="I75" i="81"/>
  <c r="G75" i="81"/>
  <c r="M74" i="81"/>
  <c r="K74" i="81"/>
  <c r="J74" i="81"/>
  <c r="I74" i="81"/>
  <c r="G74" i="81"/>
  <c r="M73" i="81"/>
  <c r="K73" i="81"/>
  <c r="J73" i="81"/>
  <c r="I73" i="81"/>
  <c r="G73" i="81"/>
  <c r="M72" i="81"/>
  <c r="K72" i="81"/>
  <c r="J72" i="81"/>
  <c r="I72" i="81"/>
  <c r="G72" i="81"/>
  <c r="M71" i="81"/>
  <c r="K71" i="81"/>
  <c r="J71" i="81"/>
  <c r="I71" i="81"/>
  <c r="G71" i="81"/>
  <c r="M70" i="81"/>
  <c r="K70" i="81"/>
  <c r="J70" i="81"/>
  <c r="I70" i="81"/>
  <c r="G70" i="81"/>
  <c r="M69" i="81"/>
  <c r="K69" i="81"/>
  <c r="J69" i="81"/>
  <c r="I69" i="81"/>
  <c r="G69" i="81"/>
  <c r="M68" i="81"/>
  <c r="K68" i="81"/>
  <c r="J68" i="81"/>
  <c r="I68" i="81"/>
  <c r="G68" i="81"/>
  <c r="M67" i="81"/>
  <c r="K67" i="81"/>
  <c r="J67" i="81"/>
  <c r="I67" i="81"/>
  <c r="G67" i="81"/>
  <c r="M66" i="81"/>
  <c r="K66" i="81"/>
  <c r="I66" i="81"/>
  <c r="G66" i="81"/>
  <c r="M65" i="81"/>
  <c r="K65" i="81"/>
  <c r="I65" i="81"/>
  <c r="G65" i="81"/>
  <c r="M64" i="81"/>
  <c r="K64" i="81"/>
  <c r="I64" i="81"/>
  <c r="G64" i="81"/>
  <c r="M63" i="81"/>
  <c r="K63" i="81"/>
  <c r="I63" i="81"/>
  <c r="G63" i="81"/>
  <c r="M62" i="81"/>
  <c r="K62" i="81"/>
  <c r="I62" i="81"/>
  <c r="G62" i="81"/>
  <c r="M61" i="81"/>
  <c r="K61" i="81"/>
  <c r="J61" i="81"/>
  <c r="I61" i="81"/>
  <c r="G61" i="81"/>
  <c r="M60" i="81"/>
  <c r="K60" i="81"/>
  <c r="J60" i="81"/>
  <c r="I60" i="81"/>
  <c r="G60" i="81"/>
  <c r="M59" i="81"/>
  <c r="K59" i="81"/>
  <c r="J59" i="81"/>
  <c r="I59" i="81"/>
  <c r="G59" i="81"/>
  <c r="M58" i="81"/>
  <c r="K58" i="81"/>
  <c r="J58" i="81"/>
  <c r="I58" i="81"/>
  <c r="G58" i="81"/>
  <c r="M57" i="81"/>
  <c r="K57" i="81"/>
  <c r="J57" i="81"/>
  <c r="I57" i="81"/>
  <c r="G57" i="81"/>
  <c r="M56" i="81"/>
  <c r="K56" i="81"/>
  <c r="J56" i="81"/>
  <c r="I56" i="81"/>
  <c r="G56" i="81"/>
  <c r="M55" i="81"/>
  <c r="K55" i="81"/>
  <c r="J55" i="81"/>
  <c r="I55" i="81"/>
  <c r="G55" i="81"/>
  <c r="M54" i="81"/>
  <c r="K54" i="81"/>
  <c r="J54" i="81"/>
  <c r="I54" i="81"/>
  <c r="G54" i="81"/>
  <c r="M53" i="81"/>
  <c r="K53" i="81"/>
  <c r="J53" i="81"/>
  <c r="I53" i="81"/>
  <c r="G53" i="81"/>
  <c r="M52" i="81"/>
  <c r="K52" i="81"/>
  <c r="J52" i="81"/>
  <c r="I52" i="81"/>
  <c r="G52" i="81"/>
  <c r="M51" i="81"/>
  <c r="K51" i="81"/>
  <c r="J51" i="81"/>
  <c r="I51" i="81"/>
  <c r="G51" i="81"/>
  <c r="M50" i="81"/>
  <c r="K50" i="81"/>
  <c r="J50" i="81"/>
  <c r="I50" i="81"/>
  <c r="G50" i="81"/>
  <c r="M49" i="81"/>
  <c r="K49" i="81"/>
  <c r="J49" i="81"/>
  <c r="I49" i="81"/>
  <c r="G49" i="81"/>
  <c r="M48" i="81"/>
  <c r="K48" i="81"/>
  <c r="J48" i="81"/>
  <c r="I48" i="81"/>
  <c r="G48" i="81"/>
  <c r="M47" i="81"/>
  <c r="K47" i="81"/>
  <c r="J47" i="81"/>
  <c r="I47" i="81"/>
  <c r="G47" i="81"/>
  <c r="M46" i="81"/>
  <c r="K46" i="81"/>
  <c r="I46" i="81"/>
  <c r="G46" i="81"/>
  <c r="M45" i="81"/>
  <c r="K45" i="81"/>
  <c r="J45" i="81"/>
  <c r="I45" i="81"/>
  <c r="G45" i="81"/>
  <c r="M44" i="81"/>
  <c r="K44" i="81"/>
  <c r="J44" i="81"/>
  <c r="I44" i="81"/>
  <c r="G44" i="81"/>
  <c r="M43" i="81"/>
  <c r="K43" i="81"/>
  <c r="J43" i="81"/>
  <c r="I43" i="81"/>
  <c r="G43" i="81"/>
  <c r="M42" i="81"/>
  <c r="K42" i="81"/>
  <c r="J42" i="81"/>
  <c r="I42" i="81"/>
  <c r="G42" i="81"/>
  <c r="M41" i="81"/>
  <c r="K41" i="81"/>
  <c r="J41" i="81"/>
  <c r="I41" i="81"/>
  <c r="G41" i="81"/>
  <c r="M40" i="81"/>
  <c r="K40" i="81"/>
  <c r="J40" i="81"/>
  <c r="I40" i="81"/>
  <c r="G40" i="81"/>
  <c r="M39" i="81"/>
  <c r="K39" i="81"/>
  <c r="J39" i="81"/>
  <c r="I39" i="81"/>
  <c r="G39" i="81"/>
  <c r="M38" i="81"/>
  <c r="K38" i="81"/>
  <c r="J38" i="81"/>
  <c r="I38" i="81"/>
  <c r="G38" i="81"/>
  <c r="M37" i="81"/>
  <c r="K37" i="81"/>
  <c r="J37" i="81"/>
  <c r="I37" i="81"/>
  <c r="G37" i="81"/>
  <c r="M36" i="81"/>
  <c r="K36" i="81"/>
  <c r="J36" i="81"/>
  <c r="I36" i="81"/>
  <c r="G36" i="81"/>
  <c r="M35" i="81"/>
  <c r="K35" i="81"/>
  <c r="J35" i="81"/>
  <c r="I35" i="81"/>
  <c r="G35" i="81"/>
  <c r="M34" i="81"/>
  <c r="K34" i="81"/>
  <c r="J34" i="81"/>
  <c r="I34" i="81"/>
  <c r="G34" i="81"/>
  <c r="M33" i="81"/>
  <c r="K33" i="81"/>
  <c r="J33" i="81"/>
  <c r="I33" i="81"/>
  <c r="G33" i="81"/>
  <c r="M32" i="81"/>
  <c r="K32" i="81"/>
  <c r="J32" i="81"/>
  <c r="I32" i="81"/>
  <c r="G32" i="81"/>
  <c r="M31" i="81"/>
  <c r="K31" i="81"/>
  <c r="J31" i="81"/>
  <c r="I31" i="81"/>
  <c r="G31" i="81"/>
  <c r="M30" i="81"/>
  <c r="K30" i="81"/>
  <c r="J30" i="81"/>
  <c r="I30" i="81"/>
  <c r="G30" i="81"/>
  <c r="M29" i="81"/>
  <c r="K29" i="81"/>
  <c r="J29" i="81"/>
  <c r="I29" i="81"/>
  <c r="G29" i="81"/>
  <c r="M28" i="81"/>
  <c r="K28" i="81"/>
  <c r="J28" i="81"/>
  <c r="I28" i="81"/>
  <c r="G28" i="81"/>
  <c r="M27" i="81"/>
  <c r="K27" i="81"/>
  <c r="J27" i="81"/>
  <c r="I27" i="81"/>
  <c r="G27" i="81"/>
  <c r="M26" i="81"/>
  <c r="K26" i="81"/>
  <c r="J26" i="81"/>
  <c r="I26" i="81"/>
  <c r="G26" i="81"/>
  <c r="M25" i="81"/>
  <c r="K25" i="81"/>
  <c r="J25" i="81"/>
  <c r="I25" i="81"/>
  <c r="G25" i="81"/>
  <c r="M24" i="81"/>
  <c r="K24" i="81"/>
  <c r="J24" i="81"/>
  <c r="I24" i="81"/>
  <c r="G24" i="81"/>
  <c r="M23" i="81"/>
  <c r="K23" i="81"/>
  <c r="J23" i="81"/>
  <c r="I23" i="81"/>
  <c r="G23" i="81"/>
  <c r="M22" i="81"/>
  <c r="K22" i="81"/>
  <c r="J22" i="81"/>
  <c r="I22" i="81"/>
  <c r="G22" i="81"/>
  <c r="M21" i="81"/>
  <c r="K21" i="81"/>
  <c r="J21" i="81"/>
  <c r="I21" i="81"/>
  <c r="G21" i="81"/>
  <c r="M20" i="81"/>
  <c r="K20" i="81"/>
  <c r="J20" i="81"/>
  <c r="I20" i="81"/>
  <c r="G20" i="81"/>
  <c r="M19" i="81"/>
  <c r="K19" i="81"/>
  <c r="J19" i="81"/>
  <c r="I19" i="81"/>
  <c r="G19" i="81"/>
  <c r="M18" i="81"/>
  <c r="K18" i="81"/>
  <c r="J18" i="81"/>
  <c r="I18" i="81"/>
  <c r="G18" i="81"/>
  <c r="M17" i="81"/>
  <c r="K17" i="81"/>
  <c r="J17" i="81"/>
  <c r="I17" i="81"/>
  <c r="G17" i="81"/>
  <c r="M16" i="81"/>
  <c r="K16" i="81"/>
  <c r="J16" i="81"/>
  <c r="I16" i="81"/>
  <c r="G16" i="81"/>
  <c r="M15" i="81"/>
  <c r="K15" i="81"/>
  <c r="J15" i="81"/>
  <c r="I15" i="81"/>
  <c r="G15" i="81"/>
  <c r="M14" i="81"/>
  <c r="K14" i="81"/>
  <c r="J14" i="81"/>
  <c r="I14" i="81"/>
  <c r="G14" i="81"/>
  <c r="M13" i="81"/>
  <c r="K13" i="81"/>
  <c r="J13" i="81"/>
  <c r="I13" i="81"/>
  <c r="G13" i="81"/>
  <c r="M12" i="81"/>
  <c r="K12" i="81"/>
  <c r="J12" i="81"/>
  <c r="I12" i="81"/>
  <c r="G12" i="81"/>
  <c r="M11" i="81"/>
  <c r="K11" i="81"/>
  <c r="J11" i="81"/>
  <c r="I11" i="81"/>
  <c r="G11" i="81"/>
  <c r="M10" i="81"/>
  <c r="K10" i="81"/>
  <c r="J10" i="81"/>
  <c r="I10" i="81"/>
  <c r="G10" i="81"/>
  <c r="M9" i="81"/>
  <c r="K9" i="81"/>
  <c r="J9" i="81"/>
  <c r="I9" i="81"/>
  <c r="G9" i="81"/>
  <c r="M8" i="81"/>
  <c r="K8" i="81"/>
  <c r="J8" i="81"/>
  <c r="I8" i="81"/>
  <c r="G8" i="81"/>
  <c r="M10" i="80"/>
  <c r="L10" i="80"/>
  <c r="K10" i="80"/>
  <c r="J10" i="80"/>
  <c r="I10" i="80"/>
  <c r="H10" i="80"/>
  <c r="G10" i="80"/>
  <c r="F10" i="80"/>
  <c r="M9" i="80"/>
  <c r="K9" i="80"/>
  <c r="I9" i="80"/>
  <c r="G9" i="80"/>
  <c r="M8" i="80"/>
  <c r="K8" i="80"/>
  <c r="I8" i="80"/>
  <c r="G8" i="80"/>
  <c r="M7" i="80"/>
  <c r="K7" i="80"/>
  <c r="I7" i="80"/>
  <c r="G7" i="80"/>
  <c r="M87" i="79"/>
  <c r="K87" i="79"/>
  <c r="I87" i="79"/>
  <c r="G87" i="79"/>
  <c r="F87" i="79"/>
  <c r="M86" i="79"/>
  <c r="K86" i="79"/>
  <c r="J86" i="79"/>
  <c r="I86" i="79"/>
  <c r="G86" i="79"/>
  <c r="M85" i="79"/>
  <c r="K85" i="79"/>
  <c r="J85" i="79"/>
  <c r="I85" i="79"/>
  <c r="G85" i="79"/>
  <c r="M84" i="79"/>
  <c r="K84" i="79"/>
  <c r="J84" i="79"/>
  <c r="I84" i="79"/>
  <c r="G84" i="79"/>
  <c r="M83" i="79"/>
  <c r="K83" i="79"/>
  <c r="J83" i="79"/>
  <c r="I83" i="79"/>
  <c r="G83" i="79"/>
  <c r="M82" i="79"/>
  <c r="K82" i="79"/>
  <c r="J82" i="79"/>
  <c r="I82" i="79"/>
  <c r="G82" i="79"/>
  <c r="M81" i="79"/>
  <c r="K81" i="79"/>
  <c r="J81" i="79"/>
  <c r="I81" i="79"/>
  <c r="G81" i="79"/>
  <c r="M80" i="79"/>
  <c r="K80" i="79"/>
  <c r="J80" i="79"/>
  <c r="I80" i="79"/>
  <c r="G80" i="79"/>
  <c r="M79" i="79"/>
  <c r="K79" i="79"/>
  <c r="J79" i="79"/>
  <c r="I79" i="79"/>
  <c r="G79" i="79"/>
  <c r="M78" i="79"/>
  <c r="K78" i="79"/>
  <c r="J78" i="79"/>
  <c r="I78" i="79"/>
  <c r="G78" i="79"/>
  <c r="M77" i="79"/>
  <c r="K77" i="79"/>
  <c r="J77" i="79"/>
  <c r="I77" i="79"/>
  <c r="G77" i="79"/>
  <c r="M76" i="79"/>
  <c r="K76" i="79"/>
  <c r="J76" i="79"/>
  <c r="I76" i="79"/>
  <c r="G76" i="79"/>
  <c r="M75" i="79"/>
  <c r="K75" i="79"/>
  <c r="J75" i="79"/>
  <c r="I75" i="79"/>
  <c r="G75" i="79"/>
  <c r="M74" i="79"/>
  <c r="K74" i="79"/>
  <c r="J74" i="79"/>
  <c r="I74" i="79"/>
  <c r="G74" i="79"/>
  <c r="M73" i="79"/>
  <c r="K73" i="79"/>
  <c r="J73" i="79"/>
  <c r="I73" i="79"/>
  <c r="G73" i="79"/>
  <c r="M72" i="79"/>
  <c r="K72" i="79"/>
  <c r="J72" i="79"/>
  <c r="I72" i="79"/>
  <c r="G72" i="79"/>
  <c r="M71" i="79"/>
  <c r="K71" i="79"/>
  <c r="J71" i="79"/>
  <c r="I71" i="79"/>
  <c r="G71" i="79"/>
  <c r="M70" i="79"/>
  <c r="K70" i="79"/>
  <c r="J70" i="79"/>
  <c r="I70" i="79"/>
  <c r="G70" i="79"/>
  <c r="M69" i="79"/>
  <c r="K69" i="79"/>
  <c r="J69" i="79"/>
  <c r="I69" i="79"/>
  <c r="G69" i="79"/>
  <c r="M68" i="79"/>
  <c r="K68" i="79"/>
  <c r="J68" i="79"/>
  <c r="I68" i="79"/>
  <c r="G68" i="79"/>
  <c r="M67" i="79"/>
  <c r="K67" i="79"/>
  <c r="J67" i="79"/>
  <c r="I67" i="79"/>
  <c r="G67" i="79"/>
  <c r="M66" i="79"/>
  <c r="K66" i="79"/>
  <c r="I66" i="79"/>
  <c r="G66" i="79"/>
  <c r="M65" i="79"/>
  <c r="K65" i="79"/>
  <c r="I65" i="79"/>
  <c r="G65" i="79"/>
  <c r="M64" i="79"/>
  <c r="K64" i="79"/>
  <c r="I64" i="79"/>
  <c r="G64" i="79"/>
  <c r="M63" i="79"/>
  <c r="K63" i="79"/>
  <c r="I63" i="79"/>
  <c r="G63" i="79"/>
  <c r="M62" i="79"/>
  <c r="K62" i="79"/>
  <c r="I62" i="79"/>
  <c r="G62" i="79"/>
  <c r="M61" i="79"/>
  <c r="K61" i="79"/>
  <c r="J61" i="79"/>
  <c r="I61" i="79"/>
  <c r="G61" i="79"/>
  <c r="M60" i="79"/>
  <c r="K60" i="79"/>
  <c r="J60" i="79"/>
  <c r="I60" i="79"/>
  <c r="G60" i="79"/>
  <c r="M59" i="79"/>
  <c r="K59" i="79"/>
  <c r="J59" i="79"/>
  <c r="I59" i="79"/>
  <c r="G59" i="79"/>
  <c r="M58" i="79"/>
  <c r="K58" i="79"/>
  <c r="J58" i="79"/>
  <c r="I58" i="79"/>
  <c r="G58" i="79"/>
  <c r="M57" i="79"/>
  <c r="K57" i="79"/>
  <c r="J57" i="79"/>
  <c r="I57" i="79"/>
  <c r="G57" i="79"/>
  <c r="M56" i="79"/>
  <c r="K56" i="79"/>
  <c r="J56" i="79"/>
  <c r="I56" i="79"/>
  <c r="G56" i="79"/>
  <c r="M55" i="79"/>
  <c r="K55" i="79"/>
  <c r="J55" i="79"/>
  <c r="I55" i="79"/>
  <c r="G55" i="79"/>
  <c r="M54" i="79"/>
  <c r="K54" i="79"/>
  <c r="J54" i="79"/>
  <c r="I54" i="79"/>
  <c r="G54" i="79"/>
  <c r="M53" i="79"/>
  <c r="K53" i="79"/>
  <c r="J53" i="79"/>
  <c r="I53" i="79"/>
  <c r="G53" i="79"/>
  <c r="M52" i="79"/>
  <c r="K52" i="79"/>
  <c r="J52" i="79"/>
  <c r="I52" i="79"/>
  <c r="G52" i="79"/>
  <c r="M51" i="79"/>
  <c r="K51" i="79"/>
  <c r="J51" i="79"/>
  <c r="I51" i="79"/>
  <c r="G51" i="79"/>
  <c r="M50" i="79"/>
  <c r="K50" i="79"/>
  <c r="J50" i="79"/>
  <c r="I50" i="79"/>
  <c r="G50" i="79"/>
  <c r="M49" i="79"/>
  <c r="K49" i="79"/>
  <c r="J49" i="79"/>
  <c r="I49" i="79"/>
  <c r="G49" i="79"/>
  <c r="M48" i="79"/>
  <c r="K48" i="79"/>
  <c r="J48" i="79"/>
  <c r="I48" i="79"/>
  <c r="G48" i="79"/>
  <c r="M47" i="79"/>
  <c r="K47" i="79"/>
  <c r="J47" i="79"/>
  <c r="I47" i="79"/>
  <c r="G47" i="79"/>
  <c r="M46" i="79"/>
  <c r="K46" i="79"/>
  <c r="I46" i="79"/>
  <c r="G46" i="79"/>
  <c r="M45" i="79"/>
  <c r="K45" i="79"/>
  <c r="J45" i="79"/>
  <c r="I45" i="79"/>
  <c r="G45" i="79"/>
  <c r="M44" i="79"/>
  <c r="K44" i="79"/>
  <c r="J44" i="79"/>
  <c r="I44" i="79"/>
  <c r="G44" i="79"/>
  <c r="M43" i="79"/>
  <c r="K43" i="79"/>
  <c r="J43" i="79"/>
  <c r="I43" i="79"/>
  <c r="G43" i="79"/>
  <c r="M42" i="79"/>
  <c r="K42" i="79"/>
  <c r="J42" i="79"/>
  <c r="I42" i="79"/>
  <c r="G42" i="79"/>
  <c r="M41" i="79"/>
  <c r="K41" i="79"/>
  <c r="J41" i="79"/>
  <c r="I41" i="79"/>
  <c r="G41" i="79"/>
  <c r="M40" i="79"/>
  <c r="K40" i="79"/>
  <c r="J40" i="79"/>
  <c r="I40" i="79"/>
  <c r="G40" i="79"/>
  <c r="M39" i="79"/>
  <c r="K39" i="79"/>
  <c r="J39" i="79"/>
  <c r="I39" i="79"/>
  <c r="G39" i="79"/>
  <c r="M38" i="79"/>
  <c r="K38" i="79"/>
  <c r="J38" i="79"/>
  <c r="I38" i="79"/>
  <c r="G38" i="79"/>
  <c r="M37" i="79"/>
  <c r="K37" i="79"/>
  <c r="J37" i="79"/>
  <c r="I37" i="79"/>
  <c r="G37" i="79"/>
  <c r="M36" i="79"/>
  <c r="K36" i="79"/>
  <c r="J36" i="79"/>
  <c r="I36" i="79"/>
  <c r="G36" i="79"/>
  <c r="M35" i="79"/>
  <c r="K35" i="79"/>
  <c r="J35" i="79"/>
  <c r="I35" i="79"/>
  <c r="G35" i="79"/>
  <c r="M34" i="79"/>
  <c r="K34" i="79"/>
  <c r="J34" i="79"/>
  <c r="I34" i="79"/>
  <c r="G34" i="79"/>
  <c r="M33" i="79"/>
  <c r="K33" i="79"/>
  <c r="J33" i="79"/>
  <c r="I33" i="79"/>
  <c r="G33" i="79"/>
  <c r="M32" i="79"/>
  <c r="K32" i="79"/>
  <c r="J32" i="79"/>
  <c r="I32" i="79"/>
  <c r="G32" i="79"/>
  <c r="M31" i="79"/>
  <c r="K31" i="79"/>
  <c r="J31" i="79"/>
  <c r="I31" i="79"/>
  <c r="G31" i="79"/>
  <c r="M30" i="79"/>
  <c r="K30" i="79"/>
  <c r="J30" i="79"/>
  <c r="I30" i="79"/>
  <c r="G30" i="79"/>
  <c r="M29" i="79"/>
  <c r="K29" i="79"/>
  <c r="J29" i="79"/>
  <c r="I29" i="79"/>
  <c r="G29" i="79"/>
  <c r="M28" i="79"/>
  <c r="K28" i="79"/>
  <c r="J28" i="79"/>
  <c r="I28" i="79"/>
  <c r="G28" i="79"/>
  <c r="M27" i="79"/>
  <c r="K27" i="79"/>
  <c r="J27" i="79"/>
  <c r="I27" i="79"/>
  <c r="G27" i="79"/>
  <c r="M26" i="79"/>
  <c r="K26" i="79"/>
  <c r="J26" i="79"/>
  <c r="I26" i="79"/>
  <c r="G26" i="79"/>
  <c r="M25" i="79"/>
  <c r="K25" i="79"/>
  <c r="J25" i="79"/>
  <c r="I25" i="79"/>
  <c r="G25" i="79"/>
  <c r="M24" i="79"/>
  <c r="K24" i="79"/>
  <c r="J24" i="79"/>
  <c r="I24" i="79"/>
  <c r="G24" i="79"/>
  <c r="M23" i="79"/>
  <c r="K23" i="79"/>
  <c r="J23" i="79"/>
  <c r="I23" i="79"/>
  <c r="G23" i="79"/>
  <c r="M22" i="79"/>
  <c r="K22" i="79"/>
  <c r="J22" i="79"/>
  <c r="I22" i="79"/>
  <c r="G22" i="79"/>
  <c r="M21" i="79"/>
  <c r="K21" i="79"/>
  <c r="J21" i="79"/>
  <c r="I21" i="79"/>
  <c r="G21" i="79"/>
  <c r="M20" i="79"/>
  <c r="K20" i="79"/>
  <c r="J20" i="79"/>
  <c r="I20" i="79"/>
  <c r="G20" i="79"/>
  <c r="M19" i="79"/>
  <c r="K19" i="79"/>
  <c r="J19" i="79"/>
  <c r="I19" i="79"/>
  <c r="G19" i="79"/>
  <c r="M18" i="79"/>
  <c r="K18" i="79"/>
  <c r="J18" i="79"/>
  <c r="I18" i="79"/>
  <c r="G18" i="79"/>
  <c r="M17" i="79"/>
  <c r="K17" i="79"/>
  <c r="J17" i="79"/>
  <c r="I17" i="79"/>
  <c r="G17" i="79"/>
  <c r="M16" i="79"/>
  <c r="K16" i="79"/>
  <c r="J16" i="79"/>
  <c r="I16" i="79"/>
  <c r="G16" i="79"/>
  <c r="M15" i="79"/>
  <c r="K15" i="79"/>
  <c r="J15" i="79"/>
  <c r="I15" i="79"/>
  <c r="G15" i="79"/>
  <c r="M14" i="79"/>
  <c r="K14" i="79"/>
  <c r="J14" i="79"/>
  <c r="I14" i="79"/>
  <c r="G14" i="79"/>
  <c r="M13" i="79"/>
  <c r="K13" i="79"/>
  <c r="J13" i="79"/>
  <c r="I13" i="79"/>
  <c r="G13" i="79"/>
  <c r="M12" i="79"/>
  <c r="K12" i="79"/>
  <c r="J12" i="79"/>
  <c r="I12" i="79"/>
  <c r="G12" i="79"/>
  <c r="M11" i="79"/>
  <c r="K11" i="79"/>
  <c r="J11" i="79"/>
  <c r="I11" i="79"/>
  <c r="G11" i="79"/>
  <c r="M10" i="79"/>
  <c r="K10" i="79"/>
  <c r="J10" i="79"/>
  <c r="I10" i="79"/>
  <c r="G10" i="79"/>
  <c r="M9" i="79"/>
  <c r="K9" i="79"/>
  <c r="J9" i="79"/>
  <c r="I9" i="79"/>
  <c r="G9" i="79"/>
  <c r="M8" i="79"/>
  <c r="K8" i="79"/>
  <c r="J8" i="79"/>
  <c r="I8" i="79"/>
  <c r="G8" i="79"/>
  <c r="M10" i="78"/>
  <c r="L10" i="78"/>
  <c r="K10" i="78"/>
  <c r="J10" i="78"/>
  <c r="I10" i="78"/>
  <c r="H10" i="78"/>
  <c r="G10" i="78"/>
  <c r="F10" i="78"/>
  <c r="M9" i="78"/>
  <c r="K9" i="78"/>
  <c r="I9" i="78"/>
  <c r="G9" i="78"/>
  <c r="M8" i="78"/>
  <c r="K8" i="78"/>
  <c r="I8" i="78"/>
  <c r="G8" i="78"/>
  <c r="M7" i="78"/>
  <c r="K7" i="78"/>
  <c r="I7" i="78"/>
  <c r="G7" i="78"/>
  <c r="M87" i="77"/>
  <c r="K87" i="77"/>
  <c r="I87" i="77"/>
  <c r="G87" i="77"/>
  <c r="F87" i="77"/>
  <c r="M86" i="77"/>
  <c r="K86" i="77"/>
  <c r="J86" i="77"/>
  <c r="I86" i="77"/>
  <c r="G86" i="77"/>
  <c r="M85" i="77"/>
  <c r="K85" i="77"/>
  <c r="J85" i="77"/>
  <c r="I85" i="77"/>
  <c r="G85" i="77"/>
  <c r="M84" i="77"/>
  <c r="K84" i="77"/>
  <c r="J84" i="77"/>
  <c r="I84" i="77"/>
  <c r="G84" i="77"/>
  <c r="M83" i="77"/>
  <c r="K83" i="77"/>
  <c r="J83" i="77"/>
  <c r="I83" i="77"/>
  <c r="G83" i="77"/>
  <c r="M82" i="77"/>
  <c r="K82" i="77"/>
  <c r="J82" i="77"/>
  <c r="I82" i="77"/>
  <c r="G82" i="77"/>
  <c r="M81" i="77"/>
  <c r="K81" i="77"/>
  <c r="J81" i="77"/>
  <c r="I81" i="77"/>
  <c r="G81" i="77"/>
  <c r="M80" i="77"/>
  <c r="K80" i="77"/>
  <c r="J80" i="77"/>
  <c r="I80" i="77"/>
  <c r="G80" i="77"/>
  <c r="M79" i="77"/>
  <c r="K79" i="77"/>
  <c r="J79" i="77"/>
  <c r="I79" i="77"/>
  <c r="G79" i="77"/>
  <c r="M78" i="77"/>
  <c r="K78" i="77"/>
  <c r="J78" i="77"/>
  <c r="I78" i="77"/>
  <c r="G78" i="77"/>
  <c r="M77" i="77"/>
  <c r="K77" i="77"/>
  <c r="J77" i="77"/>
  <c r="I77" i="77"/>
  <c r="G77" i="77"/>
  <c r="M76" i="77"/>
  <c r="K76" i="77"/>
  <c r="J76" i="77"/>
  <c r="I76" i="77"/>
  <c r="G76" i="77"/>
  <c r="M75" i="77"/>
  <c r="K75" i="77"/>
  <c r="J75" i="77"/>
  <c r="I75" i="77"/>
  <c r="G75" i="77"/>
  <c r="M74" i="77"/>
  <c r="K74" i="77"/>
  <c r="J74" i="77"/>
  <c r="I74" i="77"/>
  <c r="G74" i="77"/>
  <c r="M73" i="77"/>
  <c r="K73" i="77"/>
  <c r="J73" i="77"/>
  <c r="I73" i="77"/>
  <c r="G73" i="77"/>
  <c r="M72" i="77"/>
  <c r="K72" i="77"/>
  <c r="J72" i="77"/>
  <c r="I72" i="77"/>
  <c r="G72" i="77"/>
  <c r="M71" i="77"/>
  <c r="K71" i="77"/>
  <c r="J71" i="77"/>
  <c r="I71" i="77"/>
  <c r="G71" i="77"/>
  <c r="M70" i="77"/>
  <c r="K70" i="77"/>
  <c r="J70" i="77"/>
  <c r="I70" i="77"/>
  <c r="G70" i="77"/>
  <c r="M69" i="77"/>
  <c r="K69" i="77"/>
  <c r="J69" i="77"/>
  <c r="I69" i="77"/>
  <c r="G69" i="77"/>
  <c r="M68" i="77"/>
  <c r="K68" i="77"/>
  <c r="J68" i="77"/>
  <c r="I68" i="77"/>
  <c r="G68" i="77"/>
  <c r="M67" i="77"/>
  <c r="K67" i="77"/>
  <c r="J67" i="77"/>
  <c r="I67" i="77"/>
  <c r="G67" i="77"/>
  <c r="M66" i="77"/>
  <c r="K66" i="77"/>
  <c r="I66" i="77"/>
  <c r="G66" i="77"/>
  <c r="M65" i="77"/>
  <c r="K65" i="77"/>
  <c r="I65" i="77"/>
  <c r="G65" i="77"/>
  <c r="M64" i="77"/>
  <c r="K64" i="77"/>
  <c r="I64" i="77"/>
  <c r="G64" i="77"/>
  <c r="M63" i="77"/>
  <c r="K63" i="77"/>
  <c r="I63" i="77"/>
  <c r="G63" i="77"/>
  <c r="M62" i="77"/>
  <c r="K62" i="77"/>
  <c r="I62" i="77"/>
  <c r="G62" i="77"/>
  <c r="M61" i="77"/>
  <c r="K61" i="77"/>
  <c r="J61" i="77"/>
  <c r="I61" i="77"/>
  <c r="G61" i="77"/>
  <c r="M60" i="77"/>
  <c r="K60" i="77"/>
  <c r="J60" i="77"/>
  <c r="I60" i="77"/>
  <c r="G60" i="77"/>
  <c r="M59" i="77"/>
  <c r="K59" i="77"/>
  <c r="J59" i="77"/>
  <c r="I59" i="77"/>
  <c r="G59" i="77"/>
  <c r="M58" i="77"/>
  <c r="K58" i="77"/>
  <c r="J58" i="77"/>
  <c r="I58" i="77"/>
  <c r="G58" i="77"/>
  <c r="M57" i="77"/>
  <c r="K57" i="77"/>
  <c r="J57" i="77"/>
  <c r="I57" i="77"/>
  <c r="G57" i="77"/>
  <c r="M56" i="77"/>
  <c r="K56" i="77"/>
  <c r="J56" i="77"/>
  <c r="I56" i="77"/>
  <c r="G56" i="77"/>
  <c r="M55" i="77"/>
  <c r="K55" i="77"/>
  <c r="J55" i="77"/>
  <c r="I55" i="77"/>
  <c r="G55" i="77"/>
  <c r="M54" i="77"/>
  <c r="K54" i="77"/>
  <c r="J54" i="77"/>
  <c r="I54" i="77"/>
  <c r="G54" i="77"/>
  <c r="M53" i="77"/>
  <c r="K53" i="77"/>
  <c r="J53" i="77"/>
  <c r="I53" i="77"/>
  <c r="G53" i="77"/>
  <c r="M52" i="77"/>
  <c r="K52" i="77"/>
  <c r="J52" i="77"/>
  <c r="I52" i="77"/>
  <c r="G52" i="77"/>
  <c r="M51" i="77"/>
  <c r="K51" i="77"/>
  <c r="J51" i="77"/>
  <c r="I51" i="77"/>
  <c r="G51" i="77"/>
  <c r="M50" i="77"/>
  <c r="K50" i="77"/>
  <c r="J50" i="77"/>
  <c r="I50" i="77"/>
  <c r="G50" i="77"/>
  <c r="M49" i="77"/>
  <c r="K49" i="77"/>
  <c r="J49" i="77"/>
  <c r="I49" i="77"/>
  <c r="G49" i="77"/>
  <c r="M48" i="77"/>
  <c r="K48" i="77"/>
  <c r="J48" i="77"/>
  <c r="I48" i="77"/>
  <c r="G48" i="77"/>
  <c r="M47" i="77"/>
  <c r="K47" i="77"/>
  <c r="J47" i="77"/>
  <c r="I47" i="77"/>
  <c r="G47" i="77"/>
  <c r="M46" i="77"/>
  <c r="K46" i="77"/>
  <c r="I46" i="77"/>
  <c r="G46" i="77"/>
  <c r="M45" i="77"/>
  <c r="K45" i="77"/>
  <c r="J45" i="77"/>
  <c r="I45" i="77"/>
  <c r="G45" i="77"/>
  <c r="M44" i="77"/>
  <c r="K44" i="77"/>
  <c r="J44" i="77"/>
  <c r="I44" i="77"/>
  <c r="G44" i="77"/>
  <c r="M43" i="77"/>
  <c r="K43" i="77"/>
  <c r="J43" i="77"/>
  <c r="I43" i="77"/>
  <c r="G43" i="77"/>
  <c r="M42" i="77"/>
  <c r="K42" i="77"/>
  <c r="J42" i="77"/>
  <c r="I42" i="77"/>
  <c r="G42" i="77"/>
  <c r="M41" i="77"/>
  <c r="K41" i="77"/>
  <c r="J41" i="77"/>
  <c r="I41" i="77"/>
  <c r="G41" i="77"/>
  <c r="M40" i="77"/>
  <c r="K40" i="77"/>
  <c r="J40" i="77"/>
  <c r="I40" i="77"/>
  <c r="G40" i="77"/>
  <c r="M39" i="77"/>
  <c r="K39" i="77"/>
  <c r="J39" i="77"/>
  <c r="I39" i="77"/>
  <c r="G39" i="77"/>
  <c r="M38" i="77"/>
  <c r="K38" i="77"/>
  <c r="J38" i="77"/>
  <c r="I38" i="77"/>
  <c r="G38" i="77"/>
  <c r="M37" i="77"/>
  <c r="K37" i="77"/>
  <c r="J37" i="77"/>
  <c r="I37" i="77"/>
  <c r="G37" i="77"/>
  <c r="M36" i="77"/>
  <c r="K36" i="77"/>
  <c r="J36" i="77"/>
  <c r="I36" i="77"/>
  <c r="G36" i="77"/>
  <c r="M35" i="77"/>
  <c r="K35" i="77"/>
  <c r="J35" i="77"/>
  <c r="I35" i="77"/>
  <c r="G35" i="77"/>
  <c r="M34" i="77"/>
  <c r="K34" i="77"/>
  <c r="J34" i="77"/>
  <c r="I34" i="77"/>
  <c r="G34" i="77"/>
  <c r="M33" i="77"/>
  <c r="K33" i="77"/>
  <c r="J33" i="77"/>
  <c r="I33" i="77"/>
  <c r="G33" i="77"/>
  <c r="M32" i="77"/>
  <c r="K32" i="77"/>
  <c r="J32" i="77"/>
  <c r="I32" i="77"/>
  <c r="G32" i="77"/>
  <c r="M31" i="77"/>
  <c r="K31" i="77"/>
  <c r="J31" i="77"/>
  <c r="I31" i="77"/>
  <c r="G31" i="77"/>
  <c r="M30" i="77"/>
  <c r="K30" i="77"/>
  <c r="J30" i="77"/>
  <c r="I30" i="77"/>
  <c r="G30" i="77"/>
  <c r="M29" i="77"/>
  <c r="K29" i="77"/>
  <c r="J29" i="77"/>
  <c r="I29" i="77"/>
  <c r="G29" i="77"/>
  <c r="M28" i="77"/>
  <c r="K28" i="77"/>
  <c r="J28" i="77"/>
  <c r="I28" i="77"/>
  <c r="G28" i="77"/>
  <c r="M27" i="77"/>
  <c r="K27" i="77"/>
  <c r="J27" i="77"/>
  <c r="I27" i="77"/>
  <c r="G27" i="77"/>
  <c r="M26" i="77"/>
  <c r="K26" i="77"/>
  <c r="J26" i="77"/>
  <c r="I26" i="77"/>
  <c r="G26" i="77"/>
  <c r="M25" i="77"/>
  <c r="K25" i="77"/>
  <c r="J25" i="77"/>
  <c r="I25" i="77"/>
  <c r="G25" i="77"/>
  <c r="M24" i="77"/>
  <c r="K24" i="77"/>
  <c r="J24" i="77"/>
  <c r="I24" i="77"/>
  <c r="G24" i="77"/>
  <c r="M23" i="77"/>
  <c r="K23" i="77"/>
  <c r="J23" i="77"/>
  <c r="I23" i="77"/>
  <c r="G23" i="77"/>
  <c r="M22" i="77"/>
  <c r="K22" i="77"/>
  <c r="J22" i="77"/>
  <c r="I22" i="77"/>
  <c r="G22" i="77"/>
  <c r="M21" i="77"/>
  <c r="K21" i="77"/>
  <c r="J21" i="77"/>
  <c r="I21" i="77"/>
  <c r="G21" i="77"/>
  <c r="M20" i="77"/>
  <c r="K20" i="77"/>
  <c r="J20" i="77"/>
  <c r="I20" i="77"/>
  <c r="G20" i="77"/>
  <c r="M19" i="77"/>
  <c r="K19" i="77"/>
  <c r="J19" i="77"/>
  <c r="I19" i="77"/>
  <c r="G19" i="77"/>
  <c r="M18" i="77"/>
  <c r="K18" i="77"/>
  <c r="J18" i="77"/>
  <c r="I18" i="77"/>
  <c r="G18" i="77"/>
  <c r="M17" i="77"/>
  <c r="K17" i="77"/>
  <c r="J17" i="77"/>
  <c r="I17" i="77"/>
  <c r="G17" i="77"/>
  <c r="M16" i="77"/>
  <c r="K16" i="77"/>
  <c r="J16" i="77"/>
  <c r="I16" i="77"/>
  <c r="G16" i="77"/>
  <c r="M15" i="77"/>
  <c r="K15" i="77"/>
  <c r="J15" i="77"/>
  <c r="I15" i="77"/>
  <c r="G15" i="77"/>
  <c r="M14" i="77"/>
  <c r="K14" i="77"/>
  <c r="J14" i="77"/>
  <c r="I14" i="77"/>
  <c r="G14" i="77"/>
  <c r="M13" i="77"/>
  <c r="K13" i="77"/>
  <c r="J13" i="77"/>
  <c r="I13" i="77"/>
  <c r="G13" i="77"/>
  <c r="M12" i="77"/>
  <c r="K12" i="77"/>
  <c r="J12" i="77"/>
  <c r="I12" i="77"/>
  <c r="G12" i="77"/>
  <c r="M11" i="77"/>
  <c r="K11" i="77"/>
  <c r="J11" i="77"/>
  <c r="I11" i="77"/>
  <c r="G11" i="77"/>
  <c r="M10" i="77"/>
  <c r="K10" i="77"/>
  <c r="J10" i="77"/>
  <c r="I10" i="77"/>
  <c r="G10" i="77"/>
  <c r="M9" i="77"/>
  <c r="K9" i="77"/>
  <c r="J9" i="77"/>
  <c r="I9" i="77"/>
  <c r="G9" i="77"/>
  <c r="M8" i="77"/>
  <c r="K8" i="77"/>
  <c r="J8" i="77"/>
  <c r="I8" i="77"/>
  <c r="G8" i="77"/>
  <c r="M10" i="76"/>
  <c r="L10" i="76"/>
  <c r="K10" i="76"/>
  <c r="J10" i="76"/>
  <c r="I10" i="76"/>
  <c r="H10" i="76"/>
  <c r="G10" i="76"/>
  <c r="F10" i="76"/>
  <c r="M9" i="76"/>
  <c r="K9" i="76"/>
  <c r="I9" i="76"/>
  <c r="G9" i="76"/>
  <c r="M8" i="76"/>
  <c r="K8" i="76"/>
  <c r="I8" i="76"/>
  <c r="G8" i="76"/>
  <c r="M7" i="76"/>
  <c r="K7" i="76"/>
  <c r="I7" i="76"/>
  <c r="G7" i="76"/>
  <c r="M87" i="75"/>
  <c r="K87" i="75"/>
  <c r="I87" i="75"/>
  <c r="G87" i="75"/>
  <c r="F87" i="75"/>
  <c r="M86" i="75"/>
  <c r="K86" i="75"/>
  <c r="J86" i="75"/>
  <c r="I86" i="75"/>
  <c r="G86" i="75"/>
  <c r="M85" i="75"/>
  <c r="K85" i="75"/>
  <c r="J85" i="75"/>
  <c r="I85" i="75"/>
  <c r="G85" i="75"/>
  <c r="M84" i="75"/>
  <c r="K84" i="75"/>
  <c r="J84" i="75"/>
  <c r="I84" i="75"/>
  <c r="G84" i="75"/>
  <c r="M83" i="75"/>
  <c r="K83" i="75"/>
  <c r="J83" i="75"/>
  <c r="I83" i="75"/>
  <c r="G83" i="75"/>
  <c r="M82" i="75"/>
  <c r="K82" i="75"/>
  <c r="J82" i="75"/>
  <c r="I82" i="75"/>
  <c r="G82" i="75"/>
  <c r="M81" i="75"/>
  <c r="K81" i="75"/>
  <c r="J81" i="75"/>
  <c r="I81" i="75"/>
  <c r="G81" i="75"/>
  <c r="M80" i="75"/>
  <c r="K80" i="75"/>
  <c r="J80" i="75"/>
  <c r="I80" i="75"/>
  <c r="G80" i="75"/>
  <c r="M79" i="75"/>
  <c r="K79" i="75"/>
  <c r="J79" i="75"/>
  <c r="I79" i="75"/>
  <c r="G79" i="75"/>
  <c r="M78" i="75"/>
  <c r="K78" i="75"/>
  <c r="J78" i="75"/>
  <c r="I78" i="75"/>
  <c r="G78" i="75"/>
  <c r="M77" i="75"/>
  <c r="K77" i="75"/>
  <c r="J77" i="75"/>
  <c r="I77" i="75"/>
  <c r="G77" i="75"/>
  <c r="M76" i="75"/>
  <c r="K76" i="75"/>
  <c r="J76" i="75"/>
  <c r="I76" i="75"/>
  <c r="G76" i="75"/>
  <c r="M75" i="75"/>
  <c r="K75" i="75"/>
  <c r="J75" i="75"/>
  <c r="I75" i="75"/>
  <c r="G75" i="75"/>
  <c r="M74" i="75"/>
  <c r="K74" i="75"/>
  <c r="J74" i="75"/>
  <c r="I74" i="75"/>
  <c r="G74" i="75"/>
  <c r="M73" i="75"/>
  <c r="K73" i="75"/>
  <c r="J73" i="75"/>
  <c r="I73" i="75"/>
  <c r="G73" i="75"/>
  <c r="M72" i="75"/>
  <c r="K72" i="75"/>
  <c r="J72" i="75"/>
  <c r="I72" i="75"/>
  <c r="G72" i="75"/>
  <c r="M71" i="75"/>
  <c r="K71" i="75"/>
  <c r="J71" i="75"/>
  <c r="I71" i="75"/>
  <c r="G71" i="75"/>
  <c r="M70" i="75"/>
  <c r="K70" i="75"/>
  <c r="J70" i="75"/>
  <c r="I70" i="75"/>
  <c r="G70" i="75"/>
  <c r="M69" i="75"/>
  <c r="K69" i="75"/>
  <c r="J69" i="75"/>
  <c r="I69" i="75"/>
  <c r="G69" i="75"/>
  <c r="M68" i="75"/>
  <c r="K68" i="75"/>
  <c r="J68" i="75"/>
  <c r="I68" i="75"/>
  <c r="G68" i="75"/>
  <c r="M67" i="75"/>
  <c r="K67" i="75"/>
  <c r="J67" i="75"/>
  <c r="I67" i="75"/>
  <c r="G67" i="75"/>
  <c r="M66" i="75"/>
  <c r="K66" i="75"/>
  <c r="I66" i="75"/>
  <c r="G66" i="75"/>
  <c r="M65" i="75"/>
  <c r="K65" i="75"/>
  <c r="I65" i="75"/>
  <c r="G65" i="75"/>
  <c r="M64" i="75"/>
  <c r="K64" i="75"/>
  <c r="I64" i="75"/>
  <c r="G64" i="75"/>
  <c r="M63" i="75"/>
  <c r="K63" i="75"/>
  <c r="I63" i="75"/>
  <c r="G63" i="75"/>
  <c r="M62" i="75"/>
  <c r="K62" i="75"/>
  <c r="I62" i="75"/>
  <c r="G62" i="75"/>
  <c r="M61" i="75"/>
  <c r="K61" i="75"/>
  <c r="J61" i="75"/>
  <c r="I61" i="75"/>
  <c r="G61" i="75"/>
  <c r="M60" i="75"/>
  <c r="K60" i="75"/>
  <c r="J60" i="75"/>
  <c r="I60" i="75"/>
  <c r="G60" i="75"/>
  <c r="M59" i="75"/>
  <c r="K59" i="75"/>
  <c r="J59" i="75"/>
  <c r="I59" i="75"/>
  <c r="G59" i="75"/>
  <c r="M58" i="75"/>
  <c r="K58" i="75"/>
  <c r="J58" i="75"/>
  <c r="I58" i="75"/>
  <c r="G58" i="75"/>
  <c r="M57" i="75"/>
  <c r="K57" i="75"/>
  <c r="J57" i="75"/>
  <c r="I57" i="75"/>
  <c r="G57" i="75"/>
  <c r="M56" i="75"/>
  <c r="K56" i="75"/>
  <c r="J56" i="75"/>
  <c r="I56" i="75"/>
  <c r="G56" i="75"/>
  <c r="M55" i="75"/>
  <c r="K55" i="75"/>
  <c r="J55" i="75"/>
  <c r="I55" i="75"/>
  <c r="G55" i="75"/>
  <c r="M54" i="75"/>
  <c r="K54" i="75"/>
  <c r="J54" i="75"/>
  <c r="I54" i="75"/>
  <c r="G54" i="75"/>
  <c r="M53" i="75"/>
  <c r="K53" i="75"/>
  <c r="J53" i="75"/>
  <c r="I53" i="75"/>
  <c r="G53" i="75"/>
  <c r="M52" i="75"/>
  <c r="K52" i="75"/>
  <c r="J52" i="75"/>
  <c r="I52" i="75"/>
  <c r="G52" i="75"/>
  <c r="M51" i="75"/>
  <c r="K51" i="75"/>
  <c r="J51" i="75"/>
  <c r="I51" i="75"/>
  <c r="G51" i="75"/>
  <c r="M50" i="75"/>
  <c r="K50" i="75"/>
  <c r="J50" i="75"/>
  <c r="I50" i="75"/>
  <c r="G50" i="75"/>
  <c r="M49" i="75"/>
  <c r="K49" i="75"/>
  <c r="J49" i="75"/>
  <c r="I49" i="75"/>
  <c r="G49" i="75"/>
  <c r="M48" i="75"/>
  <c r="K48" i="75"/>
  <c r="J48" i="75"/>
  <c r="I48" i="75"/>
  <c r="G48" i="75"/>
  <c r="M47" i="75"/>
  <c r="K47" i="75"/>
  <c r="J47" i="75"/>
  <c r="I47" i="75"/>
  <c r="G47" i="75"/>
  <c r="M46" i="75"/>
  <c r="K46" i="75"/>
  <c r="I46" i="75"/>
  <c r="G46" i="75"/>
  <c r="M45" i="75"/>
  <c r="K45" i="75"/>
  <c r="J45" i="75"/>
  <c r="I45" i="75"/>
  <c r="G45" i="75"/>
  <c r="M44" i="75"/>
  <c r="K44" i="75"/>
  <c r="J44" i="75"/>
  <c r="I44" i="75"/>
  <c r="G44" i="75"/>
  <c r="M43" i="75"/>
  <c r="K43" i="75"/>
  <c r="J43" i="75"/>
  <c r="I43" i="75"/>
  <c r="G43" i="75"/>
  <c r="M42" i="75"/>
  <c r="K42" i="75"/>
  <c r="J42" i="75"/>
  <c r="I42" i="75"/>
  <c r="G42" i="75"/>
  <c r="M41" i="75"/>
  <c r="K41" i="75"/>
  <c r="J41" i="75"/>
  <c r="I41" i="75"/>
  <c r="G41" i="75"/>
  <c r="M40" i="75"/>
  <c r="K40" i="75"/>
  <c r="J40" i="75"/>
  <c r="I40" i="75"/>
  <c r="G40" i="75"/>
  <c r="M39" i="75"/>
  <c r="K39" i="75"/>
  <c r="J39" i="75"/>
  <c r="I39" i="75"/>
  <c r="G39" i="75"/>
  <c r="M38" i="75"/>
  <c r="K38" i="75"/>
  <c r="J38" i="75"/>
  <c r="I38" i="75"/>
  <c r="G38" i="75"/>
  <c r="M37" i="75"/>
  <c r="K37" i="75"/>
  <c r="J37" i="75"/>
  <c r="I37" i="75"/>
  <c r="G37" i="75"/>
  <c r="M36" i="75"/>
  <c r="K36" i="75"/>
  <c r="J36" i="75"/>
  <c r="I36" i="75"/>
  <c r="G36" i="75"/>
  <c r="M35" i="75"/>
  <c r="K35" i="75"/>
  <c r="J35" i="75"/>
  <c r="I35" i="75"/>
  <c r="G35" i="75"/>
  <c r="M34" i="75"/>
  <c r="K34" i="75"/>
  <c r="J34" i="75"/>
  <c r="I34" i="75"/>
  <c r="G34" i="75"/>
  <c r="M33" i="75"/>
  <c r="K33" i="75"/>
  <c r="J33" i="75"/>
  <c r="I33" i="75"/>
  <c r="G33" i="75"/>
  <c r="M32" i="75"/>
  <c r="K32" i="75"/>
  <c r="J32" i="75"/>
  <c r="I32" i="75"/>
  <c r="G32" i="75"/>
  <c r="M31" i="75"/>
  <c r="K31" i="75"/>
  <c r="J31" i="75"/>
  <c r="I31" i="75"/>
  <c r="G31" i="75"/>
  <c r="M30" i="75"/>
  <c r="K30" i="75"/>
  <c r="J30" i="75"/>
  <c r="I30" i="75"/>
  <c r="G30" i="75"/>
  <c r="M29" i="75"/>
  <c r="K29" i="75"/>
  <c r="J29" i="75"/>
  <c r="I29" i="75"/>
  <c r="G29" i="75"/>
  <c r="M28" i="75"/>
  <c r="K28" i="75"/>
  <c r="J28" i="75"/>
  <c r="I28" i="75"/>
  <c r="G28" i="75"/>
  <c r="M27" i="75"/>
  <c r="K27" i="75"/>
  <c r="J27" i="75"/>
  <c r="I27" i="75"/>
  <c r="G27" i="75"/>
  <c r="M26" i="75"/>
  <c r="K26" i="75"/>
  <c r="J26" i="75"/>
  <c r="I26" i="75"/>
  <c r="G26" i="75"/>
  <c r="M25" i="75"/>
  <c r="K25" i="75"/>
  <c r="J25" i="75"/>
  <c r="I25" i="75"/>
  <c r="G25" i="75"/>
  <c r="M24" i="75"/>
  <c r="K24" i="75"/>
  <c r="J24" i="75"/>
  <c r="I24" i="75"/>
  <c r="G24" i="75"/>
  <c r="M23" i="75"/>
  <c r="K23" i="75"/>
  <c r="J23" i="75"/>
  <c r="I23" i="75"/>
  <c r="G23" i="75"/>
  <c r="M22" i="75"/>
  <c r="K22" i="75"/>
  <c r="J22" i="75"/>
  <c r="I22" i="75"/>
  <c r="G22" i="75"/>
  <c r="M21" i="75"/>
  <c r="K21" i="75"/>
  <c r="J21" i="75"/>
  <c r="I21" i="75"/>
  <c r="G21" i="75"/>
  <c r="M20" i="75"/>
  <c r="K20" i="75"/>
  <c r="J20" i="75"/>
  <c r="I20" i="75"/>
  <c r="G20" i="75"/>
  <c r="M19" i="75"/>
  <c r="K19" i="75"/>
  <c r="J19" i="75"/>
  <c r="I19" i="75"/>
  <c r="G19" i="75"/>
  <c r="M18" i="75"/>
  <c r="K18" i="75"/>
  <c r="J18" i="75"/>
  <c r="I18" i="75"/>
  <c r="G18" i="75"/>
  <c r="M17" i="75"/>
  <c r="K17" i="75"/>
  <c r="J17" i="75"/>
  <c r="I17" i="75"/>
  <c r="G17" i="75"/>
  <c r="M16" i="75"/>
  <c r="K16" i="75"/>
  <c r="J16" i="75"/>
  <c r="I16" i="75"/>
  <c r="G16" i="75"/>
  <c r="M15" i="75"/>
  <c r="K15" i="75"/>
  <c r="J15" i="75"/>
  <c r="I15" i="75"/>
  <c r="G15" i="75"/>
  <c r="M14" i="75"/>
  <c r="K14" i="75"/>
  <c r="J14" i="75"/>
  <c r="I14" i="75"/>
  <c r="G14" i="75"/>
  <c r="M13" i="75"/>
  <c r="K13" i="75"/>
  <c r="J13" i="75"/>
  <c r="I13" i="75"/>
  <c r="G13" i="75"/>
  <c r="M12" i="75"/>
  <c r="K12" i="75"/>
  <c r="J12" i="75"/>
  <c r="I12" i="75"/>
  <c r="G12" i="75"/>
  <c r="M11" i="75"/>
  <c r="K11" i="75"/>
  <c r="J11" i="75"/>
  <c r="I11" i="75"/>
  <c r="G11" i="75"/>
  <c r="M10" i="75"/>
  <c r="K10" i="75"/>
  <c r="J10" i="75"/>
  <c r="I10" i="75"/>
  <c r="G10" i="75"/>
  <c r="M9" i="75"/>
  <c r="K9" i="75"/>
  <c r="J9" i="75"/>
  <c r="I9" i="75"/>
  <c r="G9" i="75"/>
  <c r="M8" i="75"/>
  <c r="K8" i="75"/>
  <c r="J8" i="75"/>
  <c r="I8" i="75"/>
  <c r="G8" i="75"/>
  <c r="M10" i="74"/>
  <c r="L10" i="74"/>
  <c r="K10" i="74"/>
  <c r="J10" i="74"/>
  <c r="I10" i="74"/>
  <c r="H10" i="74"/>
  <c r="G10" i="74"/>
  <c r="F10" i="74"/>
  <c r="M9" i="74"/>
  <c r="K9" i="74"/>
  <c r="I9" i="74"/>
  <c r="G9" i="74"/>
  <c r="M8" i="74"/>
  <c r="K8" i="74"/>
  <c r="I8" i="74"/>
  <c r="G8" i="74"/>
  <c r="M7" i="74"/>
  <c r="K7" i="74"/>
  <c r="I7" i="74"/>
  <c r="G7" i="74"/>
  <c r="M87" i="73"/>
  <c r="K87" i="73"/>
  <c r="I87" i="73"/>
  <c r="G87" i="73"/>
  <c r="F87" i="73"/>
  <c r="M86" i="73"/>
  <c r="K86" i="73"/>
  <c r="J86" i="73"/>
  <c r="I86" i="73"/>
  <c r="G86" i="73"/>
  <c r="M85" i="73"/>
  <c r="K85" i="73"/>
  <c r="J85" i="73"/>
  <c r="I85" i="73"/>
  <c r="G85" i="73"/>
  <c r="M84" i="73"/>
  <c r="K84" i="73"/>
  <c r="J84" i="73"/>
  <c r="I84" i="73"/>
  <c r="G84" i="73"/>
  <c r="M83" i="73"/>
  <c r="K83" i="73"/>
  <c r="J83" i="73"/>
  <c r="I83" i="73"/>
  <c r="G83" i="73"/>
  <c r="M82" i="73"/>
  <c r="K82" i="73"/>
  <c r="J82" i="73"/>
  <c r="I82" i="73"/>
  <c r="G82" i="73"/>
  <c r="M81" i="73"/>
  <c r="K81" i="73"/>
  <c r="J81" i="73"/>
  <c r="I81" i="73"/>
  <c r="G81" i="73"/>
  <c r="M80" i="73"/>
  <c r="K80" i="73"/>
  <c r="J80" i="73"/>
  <c r="I80" i="73"/>
  <c r="G80" i="73"/>
  <c r="M79" i="73"/>
  <c r="K79" i="73"/>
  <c r="J79" i="73"/>
  <c r="I79" i="73"/>
  <c r="G79" i="73"/>
  <c r="M78" i="73"/>
  <c r="K78" i="73"/>
  <c r="J78" i="73"/>
  <c r="I78" i="73"/>
  <c r="G78" i="73"/>
  <c r="M77" i="73"/>
  <c r="K77" i="73"/>
  <c r="J77" i="73"/>
  <c r="I77" i="73"/>
  <c r="G77" i="73"/>
  <c r="M76" i="73"/>
  <c r="K76" i="73"/>
  <c r="J76" i="73"/>
  <c r="I76" i="73"/>
  <c r="G76" i="73"/>
  <c r="M75" i="73"/>
  <c r="K75" i="73"/>
  <c r="J75" i="73"/>
  <c r="I75" i="73"/>
  <c r="G75" i="73"/>
  <c r="M74" i="73"/>
  <c r="K74" i="73"/>
  <c r="J74" i="73"/>
  <c r="I74" i="73"/>
  <c r="G74" i="73"/>
  <c r="M73" i="73"/>
  <c r="K73" i="73"/>
  <c r="J73" i="73"/>
  <c r="I73" i="73"/>
  <c r="G73" i="73"/>
  <c r="M72" i="73"/>
  <c r="K72" i="73"/>
  <c r="J72" i="73"/>
  <c r="I72" i="73"/>
  <c r="G72" i="73"/>
  <c r="M71" i="73"/>
  <c r="K71" i="73"/>
  <c r="J71" i="73"/>
  <c r="I71" i="73"/>
  <c r="G71" i="73"/>
  <c r="M70" i="73"/>
  <c r="K70" i="73"/>
  <c r="J70" i="73"/>
  <c r="I70" i="73"/>
  <c r="G70" i="73"/>
  <c r="M69" i="73"/>
  <c r="K69" i="73"/>
  <c r="J69" i="73"/>
  <c r="I69" i="73"/>
  <c r="G69" i="73"/>
  <c r="M68" i="73"/>
  <c r="K68" i="73"/>
  <c r="J68" i="73"/>
  <c r="I68" i="73"/>
  <c r="G68" i="73"/>
  <c r="M67" i="73"/>
  <c r="K67" i="73"/>
  <c r="J67" i="73"/>
  <c r="I67" i="73"/>
  <c r="G67" i="73"/>
  <c r="M66" i="73"/>
  <c r="K66" i="73"/>
  <c r="I66" i="73"/>
  <c r="G66" i="73"/>
  <c r="M65" i="73"/>
  <c r="K65" i="73"/>
  <c r="I65" i="73"/>
  <c r="G65" i="73"/>
  <c r="M64" i="73"/>
  <c r="K64" i="73"/>
  <c r="I64" i="73"/>
  <c r="G64" i="73"/>
  <c r="M63" i="73"/>
  <c r="K63" i="73"/>
  <c r="I63" i="73"/>
  <c r="G63" i="73"/>
  <c r="M62" i="73"/>
  <c r="K62" i="73"/>
  <c r="I62" i="73"/>
  <c r="G62" i="73"/>
  <c r="M61" i="73"/>
  <c r="K61" i="73"/>
  <c r="J61" i="73"/>
  <c r="I61" i="73"/>
  <c r="G61" i="73"/>
  <c r="M60" i="73"/>
  <c r="K60" i="73"/>
  <c r="J60" i="73"/>
  <c r="I60" i="73"/>
  <c r="G60" i="73"/>
  <c r="M59" i="73"/>
  <c r="K59" i="73"/>
  <c r="J59" i="73"/>
  <c r="I59" i="73"/>
  <c r="G59" i="73"/>
  <c r="M58" i="73"/>
  <c r="K58" i="73"/>
  <c r="J58" i="73"/>
  <c r="I58" i="73"/>
  <c r="G58" i="73"/>
  <c r="M57" i="73"/>
  <c r="K57" i="73"/>
  <c r="J57" i="73"/>
  <c r="I57" i="73"/>
  <c r="G57" i="73"/>
  <c r="M56" i="73"/>
  <c r="K56" i="73"/>
  <c r="J56" i="73"/>
  <c r="I56" i="73"/>
  <c r="G56" i="73"/>
  <c r="M55" i="73"/>
  <c r="K55" i="73"/>
  <c r="J55" i="73"/>
  <c r="I55" i="73"/>
  <c r="G55" i="73"/>
  <c r="M54" i="73"/>
  <c r="K54" i="73"/>
  <c r="J54" i="73"/>
  <c r="I54" i="73"/>
  <c r="G54" i="73"/>
  <c r="M53" i="73"/>
  <c r="K53" i="73"/>
  <c r="J53" i="73"/>
  <c r="I53" i="73"/>
  <c r="G53" i="73"/>
  <c r="M52" i="73"/>
  <c r="K52" i="73"/>
  <c r="J52" i="73"/>
  <c r="I52" i="73"/>
  <c r="G52" i="73"/>
  <c r="M51" i="73"/>
  <c r="K51" i="73"/>
  <c r="J51" i="73"/>
  <c r="I51" i="73"/>
  <c r="G51" i="73"/>
  <c r="M50" i="73"/>
  <c r="K50" i="73"/>
  <c r="J50" i="73"/>
  <c r="I50" i="73"/>
  <c r="G50" i="73"/>
  <c r="M49" i="73"/>
  <c r="K49" i="73"/>
  <c r="J49" i="73"/>
  <c r="I49" i="73"/>
  <c r="G49" i="73"/>
  <c r="M48" i="73"/>
  <c r="K48" i="73"/>
  <c r="J48" i="73"/>
  <c r="I48" i="73"/>
  <c r="G48" i="73"/>
  <c r="M47" i="73"/>
  <c r="K47" i="73"/>
  <c r="J47" i="73"/>
  <c r="I47" i="73"/>
  <c r="G47" i="73"/>
  <c r="M46" i="73"/>
  <c r="K46" i="73"/>
  <c r="I46" i="73"/>
  <c r="G46" i="73"/>
  <c r="M45" i="73"/>
  <c r="K45" i="73"/>
  <c r="J45" i="73"/>
  <c r="I45" i="73"/>
  <c r="G45" i="73"/>
  <c r="M44" i="73"/>
  <c r="K44" i="73"/>
  <c r="J44" i="73"/>
  <c r="I44" i="73"/>
  <c r="G44" i="73"/>
  <c r="M43" i="73"/>
  <c r="K43" i="73"/>
  <c r="J43" i="73"/>
  <c r="I43" i="73"/>
  <c r="G43" i="73"/>
  <c r="M42" i="73"/>
  <c r="K42" i="73"/>
  <c r="J42" i="73"/>
  <c r="I42" i="73"/>
  <c r="G42" i="73"/>
  <c r="M41" i="73"/>
  <c r="K41" i="73"/>
  <c r="J41" i="73"/>
  <c r="I41" i="73"/>
  <c r="G41" i="73"/>
  <c r="M40" i="73"/>
  <c r="K40" i="73"/>
  <c r="J40" i="73"/>
  <c r="I40" i="73"/>
  <c r="G40" i="73"/>
  <c r="M39" i="73"/>
  <c r="K39" i="73"/>
  <c r="J39" i="73"/>
  <c r="I39" i="73"/>
  <c r="G39" i="73"/>
  <c r="M38" i="73"/>
  <c r="K38" i="73"/>
  <c r="J38" i="73"/>
  <c r="I38" i="73"/>
  <c r="G38" i="73"/>
  <c r="M37" i="73"/>
  <c r="K37" i="73"/>
  <c r="J37" i="73"/>
  <c r="I37" i="73"/>
  <c r="G37" i="73"/>
  <c r="M36" i="73"/>
  <c r="K36" i="73"/>
  <c r="J36" i="73"/>
  <c r="I36" i="73"/>
  <c r="G36" i="73"/>
  <c r="M35" i="73"/>
  <c r="K35" i="73"/>
  <c r="J35" i="73"/>
  <c r="I35" i="73"/>
  <c r="G35" i="73"/>
  <c r="M34" i="73"/>
  <c r="K34" i="73"/>
  <c r="J34" i="73"/>
  <c r="I34" i="73"/>
  <c r="G34" i="73"/>
  <c r="M33" i="73"/>
  <c r="K33" i="73"/>
  <c r="J33" i="73"/>
  <c r="I33" i="73"/>
  <c r="G33" i="73"/>
  <c r="M32" i="73"/>
  <c r="K32" i="73"/>
  <c r="J32" i="73"/>
  <c r="I32" i="73"/>
  <c r="G32" i="73"/>
  <c r="M31" i="73"/>
  <c r="K31" i="73"/>
  <c r="J31" i="73"/>
  <c r="I31" i="73"/>
  <c r="G31" i="73"/>
  <c r="M30" i="73"/>
  <c r="K30" i="73"/>
  <c r="J30" i="73"/>
  <c r="I30" i="73"/>
  <c r="G30" i="73"/>
  <c r="M29" i="73"/>
  <c r="K29" i="73"/>
  <c r="J29" i="73"/>
  <c r="I29" i="73"/>
  <c r="G29" i="73"/>
  <c r="M28" i="73"/>
  <c r="K28" i="73"/>
  <c r="J28" i="73"/>
  <c r="I28" i="73"/>
  <c r="G28" i="73"/>
  <c r="M27" i="73"/>
  <c r="K27" i="73"/>
  <c r="J27" i="73"/>
  <c r="I27" i="73"/>
  <c r="G27" i="73"/>
  <c r="M26" i="73"/>
  <c r="K26" i="73"/>
  <c r="J26" i="73"/>
  <c r="I26" i="73"/>
  <c r="G26" i="73"/>
  <c r="M25" i="73"/>
  <c r="K25" i="73"/>
  <c r="J25" i="73"/>
  <c r="I25" i="73"/>
  <c r="G25" i="73"/>
  <c r="M24" i="73"/>
  <c r="K24" i="73"/>
  <c r="J24" i="73"/>
  <c r="I24" i="73"/>
  <c r="G24" i="73"/>
  <c r="M23" i="73"/>
  <c r="K23" i="73"/>
  <c r="J23" i="73"/>
  <c r="I23" i="73"/>
  <c r="G23" i="73"/>
  <c r="M22" i="73"/>
  <c r="K22" i="73"/>
  <c r="J22" i="73"/>
  <c r="I22" i="73"/>
  <c r="G22" i="73"/>
  <c r="M21" i="73"/>
  <c r="K21" i="73"/>
  <c r="J21" i="73"/>
  <c r="I21" i="73"/>
  <c r="G21" i="73"/>
  <c r="M20" i="73"/>
  <c r="K20" i="73"/>
  <c r="J20" i="73"/>
  <c r="I20" i="73"/>
  <c r="G20" i="73"/>
  <c r="M19" i="73"/>
  <c r="K19" i="73"/>
  <c r="J19" i="73"/>
  <c r="I19" i="73"/>
  <c r="G19" i="73"/>
  <c r="M18" i="73"/>
  <c r="K18" i="73"/>
  <c r="J18" i="73"/>
  <c r="I18" i="73"/>
  <c r="G18" i="73"/>
  <c r="M17" i="73"/>
  <c r="K17" i="73"/>
  <c r="J17" i="73"/>
  <c r="I17" i="73"/>
  <c r="G17" i="73"/>
  <c r="M16" i="73"/>
  <c r="K16" i="73"/>
  <c r="J16" i="73"/>
  <c r="I16" i="73"/>
  <c r="G16" i="73"/>
  <c r="M15" i="73"/>
  <c r="K15" i="73"/>
  <c r="J15" i="73"/>
  <c r="I15" i="73"/>
  <c r="G15" i="73"/>
  <c r="M14" i="73"/>
  <c r="K14" i="73"/>
  <c r="J14" i="73"/>
  <c r="I14" i="73"/>
  <c r="G14" i="73"/>
  <c r="M13" i="73"/>
  <c r="K13" i="73"/>
  <c r="J13" i="73"/>
  <c r="I13" i="73"/>
  <c r="G13" i="73"/>
  <c r="M12" i="73"/>
  <c r="K12" i="73"/>
  <c r="J12" i="73"/>
  <c r="I12" i="73"/>
  <c r="G12" i="73"/>
  <c r="M11" i="73"/>
  <c r="K11" i="73"/>
  <c r="J11" i="73"/>
  <c r="I11" i="73"/>
  <c r="G11" i="73"/>
  <c r="M10" i="73"/>
  <c r="K10" i="73"/>
  <c r="J10" i="73"/>
  <c r="I10" i="73"/>
  <c r="G10" i="73"/>
  <c r="M9" i="73"/>
  <c r="K9" i="73"/>
  <c r="J9" i="73"/>
  <c r="I9" i="73"/>
  <c r="G9" i="73"/>
  <c r="M8" i="73"/>
  <c r="K8" i="73"/>
  <c r="J8" i="73"/>
  <c r="I8" i="73"/>
  <c r="G8" i="73"/>
  <c r="M10" i="72"/>
  <c r="L10" i="72"/>
  <c r="K10" i="72"/>
  <c r="J10" i="72"/>
  <c r="I10" i="72"/>
  <c r="H10" i="72"/>
  <c r="G10" i="72"/>
  <c r="F10" i="72"/>
  <c r="M9" i="72"/>
  <c r="K9" i="72"/>
  <c r="I9" i="72"/>
  <c r="G9" i="72"/>
  <c r="M8" i="72"/>
  <c r="K8" i="72"/>
  <c r="I8" i="72"/>
  <c r="G8" i="72"/>
  <c r="M7" i="72"/>
  <c r="K7" i="72"/>
  <c r="I7" i="72"/>
  <c r="G7" i="72"/>
  <c r="M87" i="71"/>
  <c r="K87" i="71"/>
  <c r="I87" i="71"/>
  <c r="G87" i="71"/>
  <c r="F87" i="71"/>
  <c r="M86" i="71"/>
  <c r="K86" i="71"/>
  <c r="J86" i="71"/>
  <c r="I86" i="71"/>
  <c r="G86" i="71"/>
  <c r="M85" i="71"/>
  <c r="K85" i="71"/>
  <c r="J85" i="71"/>
  <c r="I85" i="71"/>
  <c r="G85" i="71"/>
  <c r="M84" i="71"/>
  <c r="K84" i="71"/>
  <c r="J84" i="71"/>
  <c r="I84" i="71"/>
  <c r="G84" i="71"/>
  <c r="M83" i="71"/>
  <c r="K83" i="71"/>
  <c r="J83" i="71"/>
  <c r="I83" i="71"/>
  <c r="G83" i="71"/>
  <c r="M82" i="71"/>
  <c r="K82" i="71"/>
  <c r="J82" i="71"/>
  <c r="I82" i="71"/>
  <c r="G82" i="71"/>
  <c r="M81" i="71"/>
  <c r="K81" i="71"/>
  <c r="J81" i="71"/>
  <c r="I81" i="71"/>
  <c r="G81" i="71"/>
  <c r="M80" i="71"/>
  <c r="K80" i="71"/>
  <c r="J80" i="71"/>
  <c r="I80" i="71"/>
  <c r="G80" i="71"/>
  <c r="M79" i="71"/>
  <c r="K79" i="71"/>
  <c r="J79" i="71"/>
  <c r="I79" i="71"/>
  <c r="G79" i="71"/>
  <c r="M78" i="71"/>
  <c r="K78" i="71"/>
  <c r="J78" i="71"/>
  <c r="I78" i="71"/>
  <c r="G78" i="71"/>
  <c r="M77" i="71"/>
  <c r="K77" i="71"/>
  <c r="J77" i="71"/>
  <c r="I77" i="71"/>
  <c r="G77" i="71"/>
  <c r="M76" i="71"/>
  <c r="K76" i="71"/>
  <c r="J76" i="71"/>
  <c r="I76" i="71"/>
  <c r="G76" i="71"/>
  <c r="M75" i="71"/>
  <c r="K75" i="71"/>
  <c r="J75" i="71"/>
  <c r="I75" i="71"/>
  <c r="G75" i="71"/>
  <c r="M74" i="71"/>
  <c r="K74" i="71"/>
  <c r="J74" i="71"/>
  <c r="I74" i="71"/>
  <c r="G74" i="71"/>
  <c r="M73" i="71"/>
  <c r="K73" i="71"/>
  <c r="J73" i="71"/>
  <c r="I73" i="71"/>
  <c r="G73" i="71"/>
  <c r="M72" i="71"/>
  <c r="K72" i="71"/>
  <c r="J72" i="71"/>
  <c r="I72" i="71"/>
  <c r="G72" i="71"/>
  <c r="M71" i="71"/>
  <c r="K71" i="71"/>
  <c r="J71" i="71"/>
  <c r="I71" i="71"/>
  <c r="G71" i="71"/>
  <c r="M70" i="71"/>
  <c r="K70" i="71"/>
  <c r="J70" i="71"/>
  <c r="I70" i="71"/>
  <c r="G70" i="71"/>
  <c r="M69" i="71"/>
  <c r="K69" i="71"/>
  <c r="J69" i="71"/>
  <c r="I69" i="71"/>
  <c r="G69" i="71"/>
  <c r="M68" i="71"/>
  <c r="K68" i="71"/>
  <c r="J68" i="71"/>
  <c r="I68" i="71"/>
  <c r="G68" i="71"/>
  <c r="M67" i="71"/>
  <c r="K67" i="71"/>
  <c r="J67" i="71"/>
  <c r="I67" i="71"/>
  <c r="G67" i="71"/>
  <c r="M66" i="71"/>
  <c r="K66" i="71"/>
  <c r="I66" i="71"/>
  <c r="G66" i="71"/>
  <c r="M65" i="71"/>
  <c r="K65" i="71"/>
  <c r="I65" i="71"/>
  <c r="G65" i="71"/>
  <c r="M64" i="71"/>
  <c r="K64" i="71"/>
  <c r="I64" i="71"/>
  <c r="G64" i="71"/>
  <c r="M63" i="71"/>
  <c r="K63" i="71"/>
  <c r="I63" i="71"/>
  <c r="G63" i="71"/>
  <c r="M62" i="71"/>
  <c r="K62" i="71"/>
  <c r="I62" i="71"/>
  <c r="G62" i="71"/>
  <c r="M61" i="71"/>
  <c r="K61" i="71"/>
  <c r="J61" i="71"/>
  <c r="I61" i="71"/>
  <c r="G61" i="71"/>
  <c r="M60" i="71"/>
  <c r="K60" i="71"/>
  <c r="J60" i="71"/>
  <c r="I60" i="71"/>
  <c r="G60" i="71"/>
  <c r="M59" i="71"/>
  <c r="K59" i="71"/>
  <c r="J59" i="71"/>
  <c r="I59" i="71"/>
  <c r="G59" i="71"/>
  <c r="M58" i="71"/>
  <c r="K58" i="71"/>
  <c r="J58" i="71"/>
  <c r="I58" i="71"/>
  <c r="G58" i="71"/>
  <c r="M57" i="71"/>
  <c r="K57" i="71"/>
  <c r="J57" i="71"/>
  <c r="I57" i="71"/>
  <c r="G57" i="71"/>
  <c r="M56" i="71"/>
  <c r="K56" i="71"/>
  <c r="J56" i="71"/>
  <c r="I56" i="71"/>
  <c r="G56" i="71"/>
  <c r="M55" i="71"/>
  <c r="K55" i="71"/>
  <c r="J55" i="71"/>
  <c r="I55" i="71"/>
  <c r="G55" i="71"/>
  <c r="M54" i="71"/>
  <c r="K54" i="71"/>
  <c r="J54" i="71"/>
  <c r="I54" i="71"/>
  <c r="G54" i="71"/>
  <c r="M53" i="71"/>
  <c r="K53" i="71"/>
  <c r="J53" i="71"/>
  <c r="I53" i="71"/>
  <c r="G53" i="71"/>
  <c r="M52" i="71"/>
  <c r="K52" i="71"/>
  <c r="J52" i="71"/>
  <c r="I52" i="71"/>
  <c r="G52" i="71"/>
  <c r="M51" i="71"/>
  <c r="K51" i="71"/>
  <c r="J51" i="71"/>
  <c r="I51" i="71"/>
  <c r="G51" i="71"/>
  <c r="M50" i="71"/>
  <c r="K50" i="71"/>
  <c r="J50" i="71"/>
  <c r="I50" i="71"/>
  <c r="G50" i="71"/>
  <c r="M49" i="71"/>
  <c r="K49" i="71"/>
  <c r="J49" i="71"/>
  <c r="I49" i="71"/>
  <c r="G49" i="71"/>
  <c r="M48" i="71"/>
  <c r="K48" i="71"/>
  <c r="J48" i="71"/>
  <c r="I48" i="71"/>
  <c r="G48" i="71"/>
  <c r="M47" i="71"/>
  <c r="K47" i="71"/>
  <c r="J47" i="71"/>
  <c r="I47" i="71"/>
  <c r="G47" i="71"/>
  <c r="M46" i="71"/>
  <c r="K46" i="71"/>
  <c r="I46" i="71"/>
  <c r="G46" i="71"/>
  <c r="M45" i="71"/>
  <c r="K45" i="71"/>
  <c r="J45" i="71"/>
  <c r="I45" i="71"/>
  <c r="G45" i="71"/>
  <c r="M44" i="71"/>
  <c r="K44" i="71"/>
  <c r="J44" i="71"/>
  <c r="I44" i="71"/>
  <c r="G44" i="71"/>
  <c r="M43" i="71"/>
  <c r="K43" i="71"/>
  <c r="J43" i="71"/>
  <c r="I43" i="71"/>
  <c r="G43" i="71"/>
  <c r="M42" i="71"/>
  <c r="K42" i="71"/>
  <c r="J42" i="71"/>
  <c r="I42" i="71"/>
  <c r="G42" i="71"/>
  <c r="M41" i="71"/>
  <c r="K41" i="71"/>
  <c r="J41" i="71"/>
  <c r="I41" i="71"/>
  <c r="G41" i="71"/>
  <c r="M40" i="71"/>
  <c r="K40" i="71"/>
  <c r="J40" i="71"/>
  <c r="I40" i="71"/>
  <c r="G40" i="71"/>
  <c r="M39" i="71"/>
  <c r="K39" i="71"/>
  <c r="J39" i="71"/>
  <c r="I39" i="71"/>
  <c r="G39" i="71"/>
  <c r="M38" i="71"/>
  <c r="K38" i="71"/>
  <c r="J38" i="71"/>
  <c r="I38" i="71"/>
  <c r="G38" i="71"/>
  <c r="M37" i="71"/>
  <c r="K37" i="71"/>
  <c r="J37" i="71"/>
  <c r="I37" i="71"/>
  <c r="G37" i="71"/>
  <c r="M36" i="71"/>
  <c r="K36" i="71"/>
  <c r="J36" i="71"/>
  <c r="I36" i="71"/>
  <c r="G36" i="71"/>
  <c r="M35" i="71"/>
  <c r="K35" i="71"/>
  <c r="J35" i="71"/>
  <c r="I35" i="71"/>
  <c r="G35" i="71"/>
  <c r="M34" i="71"/>
  <c r="K34" i="71"/>
  <c r="J34" i="71"/>
  <c r="I34" i="71"/>
  <c r="G34" i="71"/>
  <c r="M33" i="71"/>
  <c r="K33" i="71"/>
  <c r="J33" i="71"/>
  <c r="I33" i="71"/>
  <c r="G33" i="71"/>
  <c r="M32" i="71"/>
  <c r="K32" i="71"/>
  <c r="J32" i="71"/>
  <c r="I32" i="71"/>
  <c r="G32" i="71"/>
  <c r="M31" i="71"/>
  <c r="K31" i="71"/>
  <c r="J31" i="71"/>
  <c r="I31" i="71"/>
  <c r="G31" i="71"/>
  <c r="M30" i="71"/>
  <c r="K30" i="71"/>
  <c r="J30" i="71"/>
  <c r="I30" i="71"/>
  <c r="G30" i="71"/>
  <c r="M29" i="71"/>
  <c r="K29" i="71"/>
  <c r="J29" i="71"/>
  <c r="I29" i="71"/>
  <c r="G29" i="71"/>
  <c r="M28" i="71"/>
  <c r="K28" i="71"/>
  <c r="J28" i="71"/>
  <c r="I28" i="71"/>
  <c r="G28" i="71"/>
  <c r="M27" i="71"/>
  <c r="K27" i="71"/>
  <c r="J27" i="71"/>
  <c r="I27" i="71"/>
  <c r="G27" i="71"/>
  <c r="M26" i="71"/>
  <c r="K26" i="71"/>
  <c r="J26" i="71"/>
  <c r="I26" i="71"/>
  <c r="G26" i="71"/>
  <c r="M25" i="71"/>
  <c r="K25" i="71"/>
  <c r="J25" i="71"/>
  <c r="I25" i="71"/>
  <c r="G25" i="71"/>
  <c r="M24" i="71"/>
  <c r="K24" i="71"/>
  <c r="J24" i="71"/>
  <c r="I24" i="71"/>
  <c r="G24" i="71"/>
  <c r="M23" i="71"/>
  <c r="K23" i="71"/>
  <c r="J23" i="71"/>
  <c r="I23" i="71"/>
  <c r="G23" i="71"/>
  <c r="M22" i="71"/>
  <c r="K22" i="71"/>
  <c r="J22" i="71"/>
  <c r="I22" i="71"/>
  <c r="G22" i="71"/>
  <c r="M21" i="71"/>
  <c r="K21" i="71"/>
  <c r="J21" i="71"/>
  <c r="I21" i="71"/>
  <c r="G21" i="71"/>
  <c r="M20" i="71"/>
  <c r="K20" i="71"/>
  <c r="J20" i="71"/>
  <c r="I20" i="71"/>
  <c r="G20" i="71"/>
  <c r="M19" i="71"/>
  <c r="K19" i="71"/>
  <c r="J19" i="71"/>
  <c r="I19" i="71"/>
  <c r="G19" i="71"/>
  <c r="M18" i="71"/>
  <c r="K18" i="71"/>
  <c r="J18" i="71"/>
  <c r="I18" i="71"/>
  <c r="G18" i="71"/>
  <c r="M17" i="71"/>
  <c r="K17" i="71"/>
  <c r="J17" i="71"/>
  <c r="I17" i="71"/>
  <c r="G17" i="71"/>
  <c r="M16" i="71"/>
  <c r="K16" i="71"/>
  <c r="J16" i="71"/>
  <c r="I16" i="71"/>
  <c r="G16" i="71"/>
  <c r="M15" i="71"/>
  <c r="K15" i="71"/>
  <c r="J15" i="71"/>
  <c r="I15" i="71"/>
  <c r="G15" i="71"/>
  <c r="M14" i="71"/>
  <c r="K14" i="71"/>
  <c r="J14" i="71"/>
  <c r="I14" i="71"/>
  <c r="G14" i="71"/>
  <c r="M13" i="71"/>
  <c r="K13" i="71"/>
  <c r="J13" i="71"/>
  <c r="I13" i="71"/>
  <c r="G13" i="71"/>
  <c r="M12" i="71"/>
  <c r="K12" i="71"/>
  <c r="J12" i="71"/>
  <c r="I12" i="71"/>
  <c r="G12" i="71"/>
  <c r="M11" i="71"/>
  <c r="K11" i="71"/>
  <c r="J11" i="71"/>
  <c r="I11" i="71"/>
  <c r="G11" i="71"/>
  <c r="M10" i="71"/>
  <c r="K10" i="71"/>
  <c r="J10" i="71"/>
  <c r="I10" i="71"/>
  <c r="G10" i="71"/>
  <c r="M9" i="71"/>
  <c r="K9" i="71"/>
  <c r="J9" i="71"/>
  <c r="I9" i="71"/>
  <c r="G9" i="71"/>
  <c r="M8" i="71"/>
  <c r="K8" i="71"/>
  <c r="J8" i="71"/>
  <c r="I8" i="71"/>
  <c r="G8" i="71"/>
  <c r="M10" i="70"/>
  <c r="L10" i="70"/>
  <c r="K10" i="70"/>
  <c r="J10" i="70"/>
  <c r="I10" i="70"/>
  <c r="H10" i="70"/>
  <c r="G10" i="70"/>
  <c r="F10" i="70"/>
  <c r="M9" i="70"/>
  <c r="K9" i="70"/>
  <c r="I9" i="70"/>
  <c r="G9" i="70"/>
  <c r="M8" i="70"/>
  <c r="K8" i="70"/>
  <c r="I8" i="70"/>
  <c r="G8" i="70"/>
  <c r="M7" i="70"/>
  <c r="K7" i="70"/>
  <c r="I7" i="70"/>
  <c r="G7" i="70"/>
  <c r="M87" i="69"/>
  <c r="K87" i="69"/>
  <c r="I87" i="69"/>
  <c r="G87" i="69"/>
  <c r="F87" i="69"/>
  <c r="M86" i="69"/>
  <c r="K86" i="69"/>
  <c r="J86" i="69"/>
  <c r="I86" i="69"/>
  <c r="G86" i="69"/>
  <c r="M85" i="69"/>
  <c r="K85" i="69"/>
  <c r="J85" i="69"/>
  <c r="I85" i="69"/>
  <c r="G85" i="69"/>
  <c r="M84" i="69"/>
  <c r="K84" i="69"/>
  <c r="J84" i="69"/>
  <c r="I84" i="69"/>
  <c r="G84" i="69"/>
  <c r="M83" i="69"/>
  <c r="K83" i="69"/>
  <c r="J83" i="69"/>
  <c r="I83" i="69"/>
  <c r="G83" i="69"/>
  <c r="M82" i="69"/>
  <c r="K82" i="69"/>
  <c r="J82" i="69"/>
  <c r="I82" i="69"/>
  <c r="G82" i="69"/>
  <c r="M81" i="69"/>
  <c r="K81" i="69"/>
  <c r="J81" i="69"/>
  <c r="I81" i="69"/>
  <c r="G81" i="69"/>
  <c r="M80" i="69"/>
  <c r="K80" i="69"/>
  <c r="J80" i="69"/>
  <c r="I80" i="69"/>
  <c r="G80" i="69"/>
  <c r="M79" i="69"/>
  <c r="K79" i="69"/>
  <c r="J79" i="69"/>
  <c r="I79" i="69"/>
  <c r="G79" i="69"/>
  <c r="M78" i="69"/>
  <c r="K78" i="69"/>
  <c r="J78" i="69"/>
  <c r="I78" i="69"/>
  <c r="G78" i="69"/>
  <c r="M77" i="69"/>
  <c r="K77" i="69"/>
  <c r="J77" i="69"/>
  <c r="I77" i="69"/>
  <c r="G77" i="69"/>
  <c r="M76" i="69"/>
  <c r="K76" i="69"/>
  <c r="J76" i="69"/>
  <c r="I76" i="69"/>
  <c r="G76" i="69"/>
  <c r="M75" i="69"/>
  <c r="K75" i="69"/>
  <c r="J75" i="69"/>
  <c r="I75" i="69"/>
  <c r="G75" i="69"/>
  <c r="M74" i="69"/>
  <c r="K74" i="69"/>
  <c r="J74" i="69"/>
  <c r="I74" i="69"/>
  <c r="G74" i="69"/>
  <c r="M73" i="69"/>
  <c r="K73" i="69"/>
  <c r="J73" i="69"/>
  <c r="I73" i="69"/>
  <c r="G73" i="69"/>
  <c r="M72" i="69"/>
  <c r="K72" i="69"/>
  <c r="J72" i="69"/>
  <c r="I72" i="69"/>
  <c r="G72" i="69"/>
  <c r="M71" i="69"/>
  <c r="K71" i="69"/>
  <c r="J71" i="69"/>
  <c r="I71" i="69"/>
  <c r="G71" i="69"/>
  <c r="M70" i="69"/>
  <c r="K70" i="69"/>
  <c r="J70" i="69"/>
  <c r="I70" i="69"/>
  <c r="G70" i="69"/>
  <c r="M69" i="69"/>
  <c r="K69" i="69"/>
  <c r="J69" i="69"/>
  <c r="I69" i="69"/>
  <c r="G69" i="69"/>
  <c r="M68" i="69"/>
  <c r="K68" i="69"/>
  <c r="J68" i="69"/>
  <c r="I68" i="69"/>
  <c r="G68" i="69"/>
  <c r="M67" i="69"/>
  <c r="K67" i="69"/>
  <c r="J67" i="69"/>
  <c r="I67" i="69"/>
  <c r="G67" i="69"/>
  <c r="M66" i="69"/>
  <c r="K66" i="69"/>
  <c r="I66" i="69"/>
  <c r="G66" i="69"/>
  <c r="M65" i="69"/>
  <c r="K65" i="69"/>
  <c r="I65" i="69"/>
  <c r="G65" i="69"/>
  <c r="M64" i="69"/>
  <c r="K64" i="69"/>
  <c r="I64" i="69"/>
  <c r="G64" i="69"/>
  <c r="M63" i="69"/>
  <c r="K63" i="69"/>
  <c r="I63" i="69"/>
  <c r="G63" i="69"/>
  <c r="M62" i="69"/>
  <c r="K62" i="69"/>
  <c r="I62" i="69"/>
  <c r="G62" i="69"/>
  <c r="M61" i="69"/>
  <c r="K61" i="69"/>
  <c r="J61" i="69"/>
  <c r="I61" i="69"/>
  <c r="G61" i="69"/>
  <c r="M60" i="69"/>
  <c r="K60" i="69"/>
  <c r="J60" i="69"/>
  <c r="I60" i="69"/>
  <c r="G60" i="69"/>
  <c r="M59" i="69"/>
  <c r="K59" i="69"/>
  <c r="J59" i="69"/>
  <c r="I59" i="69"/>
  <c r="G59" i="69"/>
  <c r="M58" i="69"/>
  <c r="K58" i="69"/>
  <c r="J58" i="69"/>
  <c r="I58" i="69"/>
  <c r="G58" i="69"/>
  <c r="M57" i="69"/>
  <c r="K57" i="69"/>
  <c r="J57" i="69"/>
  <c r="I57" i="69"/>
  <c r="G57" i="69"/>
  <c r="M56" i="69"/>
  <c r="K56" i="69"/>
  <c r="J56" i="69"/>
  <c r="I56" i="69"/>
  <c r="G56" i="69"/>
  <c r="M55" i="69"/>
  <c r="K55" i="69"/>
  <c r="J55" i="69"/>
  <c r="I55" i="69"/>
  <c r="G55" i="69"/>
  <c r="M54" i="69"/>
  <c r="K54" i="69"/>
  <c r="J54" i="69"/>
  <c r="I54" i="69"/>
  <c r="G54" i="69"/>
  <c r="M53" i="69"/>
  <c r="K53" i="69"/>
  <c r="J53" i="69"/>
  <c r="I53" i="69"/>
  <c r="G53" i="69"/>
  <c r="M52" i="69"/>
  <c r="K52" i="69"/>
  <c r="J52" i="69"/>
  <c r="I52" i="69"/>
  <c r="G52" i="69"/>
  <c r="M51" i="69"/>
  <c r="K51" i="69"/>
  <c r="J51" i="69"/>
  <c r="I51" i="69"/>
  <c r="G51" i="69"/>
  <c r="M50" i="69"/>
  <c r="K50" i="69"/>
  <c r="J50" i="69"/>
  <c r="I50" i="69"/>
  <c r="G50" i="69"/>
  <c r="M49" i="69"/>
  <c r="K49" i="69"/>
  <c r="J49" i="69"/>
  <c r="I49" i="69"/>
  <c r="G49" i="69"/>
  <c r="M48" i="69"/>
  <c r="K48" i="69"/>
  <c r="J48" i="69"/>
  <c r="I48" i="69"/>
  <c r="G48" i="69"/>
  <c r="M47" i="69"/>
  <c r="K47" i="69"/>
  <c r="J47" i="69"/>
  <c r="I47" i="69"/>
  <c r="G47" i="69"/>
  <c r="M46" i="69"/>
  <c r="K46" i="69"/>
  <c r="I46" i="69"/>
  <c r="G46" i="69"/>
  <c r="M45" i="69"/>
  <c r="K45" i="69"/>
  <c r="J45" i="69"/>
  <c r="I45" i="69"/>
  <c r="G45" i="69"/>
  <c r="M44" i="69"/>
  <c r="K44" i="69"/>
  <c r="J44" i="69"/>
  <c r="I44" i="69"/>
  <c r="G44" i="69"/>
  <c r="M43" i="69"/>
  <c r="K43" i="69"/>
  <c r="J43" i="69"/>
  <c r="I43" i="69"/>
  <c r="G43" i="69"/>
  <c r="M42" i="69"/>
  <c r="K42" i="69"/>
  <c r="J42" i="69"/>
  <c r="I42" i="69"/>
  <c r="G42" i="69"/>
  <c r="M41" i="69"/>
  <c r="K41" i="69"/>
  <c r="J41" i="69"/>
  <c r="I41" i="69"/>
  <c r="G41" i="69"/>
  <c r="M40" i="69"/>
  <c r="K40" i="69"/>
  <c r="J40" i="69"/>
  <c r="I40" i="69"/>
  <c r="G40" i="69"/>
  <c r="M39" i="69"/>
  <c r="K39" i="69"/>
  <c r="J39" i="69"/>
  <c r="I39" i="69"/>
  <c r="G39" i="69"/>
  <c r="M38" i="69"/>
  <c r="K38" i="69"/>
  <c r="J38" i="69"/>
  <c r="I38" i="69"/>
  <c r="G38" i="69"/>
  <c r="M37" i="69"/>
  <c r="K37" i="69"/>
  <c r="J37" i="69"/>
  <c r="I37" i="69"/>
  <c r="G37" i="69"/>
  <c r="M36" i="69"/>
  <c r="K36" i="69"/>
  <c r="J36" i="69"/>
  <c r="I36" i="69"/>
  <c r="G36" i="69"/>
  <c r="M35" i="69"/>
  <c r="K35" i="69"/>
  <c r="J35" i="69"/>
  <c r="I35" i="69"/>
  <c r="G35" i="69"/>
  <c r="M34" i="69"/>
  <c r="K34" i="69"/>
  <c r="J34" i="69"/>
  <c r="I34" i="69"/>
  <c r="G34" i="69"/>
  <c r="M33" i="69"/>
  <c r="K33" i="69"/>
  <c r="J33" i="69"/>
  <c r="I33" i="69"/>
  <c r="G33" i="69"/>
  <c r="M32" i="69"/>
  <c r="K32" i="69"/>
  <c r="J32" i="69"/>
  <c r="I32" i="69"/>
  <c r="G32" i="69"/>
  <c r="M31" i="69"/>
  <c r="K31" i="69"/>
  <c r="J31" i="69"/>
  <c r="I31" i="69"/>
  <c r="G31" i="69"/>
  <c r="M30" i="69"/>
  <c r="K30" i="69"/>
  <c r="J30" i="69"/>
  <c r="I30" i="69"/>
  <c r="G30" i="69"/>
  <c r="M29" i="69"/>
  <c r="K29" i="69"/>
  <c r="J29" i="69"/>
  <c r="I29" i="69"/>
  <c r="G29" i="69"/>
  <c r="M28" i="69"/>
  <c r="K28" i="69"/>
  <c r="J28" i="69"/>
  <c r="I28" i="69"/>
  <c r="G28" i="69"/>
  <c r="M27" i="69"/>
  <c r="K27" i="69"/>
  <c r="J27" i="69"/>
  <c r="I27" i="69"/>
  <c r="G27" i="69"/>
  <c r="M26" i="69"/>
  <c r="K26" i="69"/>
  <c r="J26" i="69"/>
  <c r="I26" i="69"/>
  <c r="G26" i="69"/>
  <c r="M25" i="69"/>
  <c r="K25" i="69"/>
  <c r="J25" i="69"/>
  <c r="I25" i="69"/>
  <c r="G25" i="69"/>
  <c r="M24" i="69"/>
  <c r="K24" i="69"/>
  <c r="J24" i="69"/>
  <c r="I24" i="69"/>
  <c r="G24" i="69"/>
  <c r="M23" i="69"/>
  <c r="K23" i="69"/>
  <c r="J23" i="69"/>
  <c r="I23" i="69"/>
  <c r="G23" i="69"/>
  <c r="M22" i="69"/>
  <c r="K22" i="69"/>
  <c r="J22" i="69"/>
  <c r="I22" i="69"/>
  <c r="G22" i="69"/>
  <c r="M21" i="69"/>
  <c r="K21" i="69"/>
  <c r="J21" i="69"/>
  <c r="I21" i="69"/>
  <c r="G21" i="69"/>
  <c r="M20" i="69"/>
  <c r="K20" i="69"/>
  <c r="J20" i="69"/>
  <c r="I20" i="69"/>
  <c r="G20" i="69"/>
  <c r="M19" i="69"/>
  <c r="K19" i="69"/>
  <c r="J19" i="69"/>
  <c r="I19" i="69"/>
  <c r="G19" i="69"/>
  <c r="M18" i="69"/>
  <c r="K18" i="69"/>
  <c r="J18" i="69"/>
  <c r="I18" i="69"/>
  <c r="G18" i="69"/>
  <c r="M17" i="69"/>
  <c r="K17" i="69"/>
  <c r="J17" i="69"/>
  <c r="I17" i="69"/>
  <c r="G17" i="69"/>
  <c r="M16" i="69"/>
  <c r="K16" i="69"/>
  <c r="J16" i="69"/>
  <c r="I16" i="69"/>
  <c r="G16" i="69"/>
  <c r="M15" i="69"/>
  <c r="K15" i="69"/>
  <c r="J15" i="69"/>
  <c r="I15" i="69"/>
  <c r="G15" i="69"/>
  <c r="M14" i="69"/>
  <c r="K14" i="69"/>
  <c r="J14" i="69"/>
  <c r="I14" i="69"/>
  <c r="G14" i="69"/>
  <c r="M13" i="69"/>
  <c r="K13" i="69"/>
  <c r="J13" i="69"/>
  <c r="I13" i="69"/>
  <c r="G13" i="69"/>
  <c r="M12" i="69"/>
  <c r="K12" i="69"/>
  <c r="J12" i="69"/>
  <c r="I12" i="69"/>
  <c r="G12" i="69"/>
  <c r="M11" i="69"/>
  <c r="K11" i="69"/>
  <c r="J11" i="69"/>
  <c r="I11" i="69"/>
  <c r="G11" i="69"/>
  <c r="M10" i="69"/>
  <c r="K10" i="69"/>
  <c r="J10" i="69"/>
  <c r="I10" i="69"/>
  <c r="G10" i="69"/>
  <c r="M9" i="69"/>
  <c r="K9" i="69"/>
  <c r="J9" i="69"/>
  <c r="I9" i="69"/>
  <c r="G9" i="69"/>
  <c r="M8" i="69"/>
  <c r="K8" i="69"/>
  <c r="J8" i="69"/>
  <c r="I8" i="69"/>
  <c r="G8" i="69"/>
  <c r="M10" i="68"/>
  <c r="L10" i="68"/>
  <c r="K10" i="68"/>
  <c r="J10" i="68"/>
  <c r="I10" i="68"/>
  <c r="H10" i="68"/>
  <c r="G10" i="68"/>
  <c r="F10" i="68"/>
  <c r="M9" i="68"/>
  <c r="K9" i="68"/>
  <c r="I9" i="68"/>
  <c r="G9" i="68"/>
  <c r="M8" i="68"/>
  <c r="K8" i="68"/>
  <c r="I8" i="68"/>
  <c r="G8" i="68"/>
  <c r="M7" i="68"/>
  <c r="K7" i="68"/>
  <c r="I7" i="68"/>
  <c r="G7" i="68"/>
  <c r="M87" i="67"/>
  <c r="K87" i="67"/>
  <c r="I87" i="67"/>
  <c r="G87" i="67"/>
  <c r="F87" i="67"/>
  <c r="M86" i="67"/>
  <c r="K86" i="67"/>
  <c r="J86" i="67"/>
  <c r="I86" i="67"/>
  <c r="G86" i="67"/>
  <c r="M85" i="67"/>
  <c r="K85" i="67"/>
  <c r="J85" i="67"/>
  <c r="I85" i="67"/>
  <c r="G85" i="67"/>
  <c r="M84" i="67"/>
  <c r="K84" i="67"/>
  <c r="J84" i="67"/>
  <c r="I84" i="67"/>
  <c r="G84" i="67"/>
  <c r="M83" i="67"/>
  <c r="K83" i="67"/>
  <c r="J83" i="67"/>
  <c r="I83" i="67"/>
  <c r="G83" i="67"/>
  <c r="M82" i="67"/>
  <c r="K82" i="67"/>
  <c r="J82" i="67"/>
  <c r="I82" i="67"/>
  <c r="G82" i="67"/>
  <c r="M81" i="67"/>
  <c r="K81" i="67"/>
  <c r="J81" i="67"/>
  <c r="I81" i="67"/>
  <c r="G81" i="67"/>
  <c r="M80" i="67"/>
  <c r="K80" i="67"/>
  <c r="J80" i="67"/>
  <c r="I80" i="67"/>
  <c r="G80" i="67"/>
  <c r="M79" i="67"/>
  <c r="K79" i="67"/>
  <c r="J79" i="67"/>
  <c r="I79" i="67"/>
  <c r="G79" i="67"/>
  <c r="M78" i="67"/>
  <c r="K78" i="67"/>
  <c r="J78" i="67"/>
  <c r="I78" i="67"/>
  <c r="G78" i="67"/>
  <c r="M77" i="67"/>
  <c r="K77" i="67"/>
  <c r="J77" i="67"/>
  <c r="I77" i="67"/>
  <c r="G77" i="67"/>
  <c r="M76" i="67"/>
  <c r="K76" i="67"/>
  <c r="J76" i="67"/>
  <c r="I76" i="67"/>
  <c r="G76" i="67"/>
  <c r="M75" i="67"/>
  <c r="K75" i="67"/>
  <c r="J75" i="67"/>
  <c r="I75" i="67"/>
  <c r="G75" i="67"/>
  <c r="M74" i="67"/>
  <c r="K74" i="67"/>
  <c r="J74" i="67"/>
  <c r="I74" i="67"/>
  <c r="G74" i="67"/>
  <c r="M73" i="67"/>
  <c r="K73" i="67"/>
  <c r="J73" i="67"/>
  <c r="I73" i="67"/>
  <c r="G73" i="67"/>
  <c r="M72" i="67"/>
  <c r="K72" i="67"/>
  <c r="J72" i="67"/>
  <c r="I72" i="67"/>
  <c r="G72" i="67"/>
  <c r="M71" i="67"/>
  <c r="K71" i="67"/>
  <c r="J71" i="67"/>
  <c r="I71" i="67"/>
  <c r="G71" i="67"/>
  <c r="M70" i="67"/>
  <c r="K70" i="67"/>
  <c r="J70" i="67"/>
  <c r="I70" i="67"/>
  <c r="G70" i="67"/>
  <c r="M69" i="67"/>
  <c r="K69" i="67"/>
  <c r="J69" i="67"/>
  <c r="I69" i="67"/>
  <c r="G69" i="67"/>
  <c r="M68" i="67"/>
  <c r="K68" i="67"/>
  <c r="J68" i="67"/>
  <c r="I68" i="67"/>
  <c r="G68" i="67"/>
  <c r="M67" i="67"/>
  <c r="K67" i="67"/>
  <c r="J67" i="67"/>
  <c r="I67" i="67"/>
  <c r="G67" i="67"/>
  <c r="M66" i="67"/>
  <c r="K66" i="67"/>
  <c r="I66" i="67"/>
  <c r="G66" i="67"/>
  <c r="M65" i="67"/>
  <c r="K65" i="67"/>
  <c r="I65" i="67"/>
  <c r="G65" i="67"/>
  <c r="M64" i="67"/>
  <c r="K64" i="67"/>
  <c r="I64" i="67"/>
  <c r="G64" i="67"/>
  <c r="M63" i="67"/>
  <c r="K63" i="67"/>
  <c r="I63" i="67"/>
  <c r="G63" i="67"/>
  <c r="M62" i="67"/>
  <c r="K62" i="67"/>
  <c r="I62" i="67"/>
  <c r="G62" i="67"/>
  <c r="M61" i="67"/>
  <c r="K61" i="67"/>
  <c r="J61" i="67"/>
  <c r="I61" i="67"/>
  <c r="G61" i="67"/>
  <c r="M60" i="67"/>
  <c r="K60" i="67"/>
  <c r="J60" i="67"/>
  <c r="I60" i="67"/>
  <c r="G60" i="67"/>
  <c r="M59" i="67"/>
  <c r="K59" i="67"/>
  <c r="J59" i="67"/>
  <c r="I59" i="67"/>
  <c r="G59" i="67"/>
  <c r="M58" i="67"/>
  <c r="K58" i="67"/>
  <c r="J58" i="67"/>
  <c r="I58" i="67"/>
  <c r="G58" i="67"/>
  <c r="M57" i="67"/>
  <c r="K57" i="67"/>
  <c r="J57" i="67"/>
  <c r="I57" i="67"/>
  <c r="G57" i="67"/>
  <c r="M56" i="67"/>
  <c r="K56" i="67"/>
  <c r="J56" i="67"/>
  <c r="I56" i="67"/>
  <c r="G56" i="67"/>
  <c r="M55" i="67"/>
  <c r="K55" i="67"/>
  <c r="J55" i="67"/>
  <c r="I55" i="67"/>
  <c r="G55" i="67"/>
  <c r="M54" i="67"/>
  <c r="K54" i="67"/>
  <c r="J54" i="67"/>
  <c r="I54" i="67"/>
  <c r="G54" i="67"/>
  <c r="M53" i="67"/>
  <c r="K53" i="67"/>
  <c r="J53" i="67"/>
  <c r="I53" i="67"/>
  <c r="G53" i="67"/>
  <c r="M52" i="67"/>
  <c r="K52" i="67"/>
  <c r="J52" i="67"/>
  <c r="I52" i="67"/>
  <c r="G52" i="67"/>
  <c r="M51" i="67"/>
  <c r="K51" i="67"/>
  <c r="J51" i="67"/>
  <c r="I51" i="67"/>
  <c r="G51" i="67"/>
  <c r="M50" i="67"/>
  <c r="K50" i="67"/>
  <c r="J50" i="67"/>
  <c r="I50" i="67"/>
  <c r="G50" i="67"/>
  <c r="M49" i="67"/>
  <c r="K49" i="67"/>
  <c r="J49" i="67"/>
  <c r="I49" i="67"/>
  <c r="G49" i="67"/>
  <c r="M48" i="67"/>
  <c r="K48" i="67"/>
  <c r="J48" i="67"/>
  <c r="I48" i="67"/>
  <c r="G48" i="67"/>
  <c r="M47" i="67"/>
  <c r="K47" i="67"/>
  <c r="J47" i="67"/>
  <c r="I47" i="67"/>
  <c r="G47" i="67"/>
  <c r="M46" i="67"/>
  <c r="K46" i="67"/>
  <c r="I46" i="67"/>
  <c r="G46" i="67"/>
  <c r="M45" i="67"/>
  <c r="K45" i="67"/>
  <c r="J45" i="67"/>
  <c r="I45" i="67"/>
  <c r="G45" i="67"/>
  <c r="M44" i="67"/>
  <c r="K44" i="67"/>
  <c r="J44" i="67"/>
  <c r="I44" i="67"/>
  <c r="G44" i="67"/>
  <c r="M43" i="67"/>
  <c r="K43" i="67"/>
  <c r="J43" i="67"/>
  <c r="I43" i="67"/>
  <c r="G43" i="67"/>
  <c r="M42" i="67"/>
  <c r="K42" i="67"/>
  <c r="J42" i="67"/>
  <c r="I42" i="67"/>
  <c r="G42" i="67"/>
  <c r="M41" i="67"/>
  <c r="K41" i="67"/>
  <c r="J41" i="67"/>
  <c r="I41" i="67"/>
  <c r="G41" i="67"/>
  <c r="M40" i="67"/>
  <c r="K40" i="67"/>
  <c r="J40" i="67"/>
  <c r="I40" i="67"/>
  <c r="G40" i="67"/>
  <c r="M39" i="67"/>
  <c r="K39" i="67"/>
  <c r="J39" i="67"/>
  <c r="I39" i="67"/>
  <c r="G39" i="67"/>
  <c r="M38" i="67"/>
  <c r="K38" i="67"/>
  <c r="J38" i="67"/>
  <c r="I38" i="67"/>
  <c r="G38" i="67"/>
  <c r="M37" i="67"/>
  <c r="K37" i="67"/>
  <c r="J37" i="67"/>
  <c r="I37" i="67"/>
  <c r="G37" i="67"/>
  <c r="M36" i="67"/>
  <c r="K36" i="67"/>
  <c r="J36" i="67"/>
  <c r="I36" i="67"/>
  <c r="G36" i="67"/>
  <c r="M35" i="67"/>
  <c r="K35" i="67"/>
  <c r="J35" i="67"/>
  <c r="I35" i="67"/>
  <c r="G35" i="67"/>
  <c r="M34" i="67"/>
  <c r="K34" i="67"/>
  <c r="J34" i="67"/>
  <c r="I34" i="67"/>
  <c r="G34" i="67"/>
  <c r="M33" i="67"/>
  <c r="K33" i="67"/>
  <c r="J33" i="67"/>
  <c r="I33" i="67"/>
  <c r="G33" i="67"/>
  <c r="M32" i="67"/>
  <c r="K32" i="67"/>
  <c r="J32" i="67"/>
  <c r="I32" i="67"/>
  <c r="G32" i="67"/>
  <c r="M31" i="67"/>
  <c r="K31" i="67"/>
  <c r="J31" i="67"/>
  <c r="I31" i="67"/>
  <c r="G31" i="67"/>
  <c r="M30" i="67"/>
  <c r="K30" i="67"/>
  <c r="J30" i="67"/>
  <c r="I30" i="67"/>
  <c r="G30" i="67"/>
  <c r="M29" i="67"/>
  <c r="K29" i="67"/>
  <c r="J29" i="67"/>
  <c r="I29" i="67"/>
  <c r="G29" i="67"/>
  <c r="M28" i="67"/>
  <c r="K28" i="67"/>
  <c r="J28" i="67"/>
  <c r="I28" i="67"/>
  <c r="G28" i="67"/>
  <c r="M27" i="67"/>
  <c r="K27" i="67"/>
  <c r="J27" i="67"/>
  <c r="I27" i="67"/>
  <c r="G27" i="67"/>
  <c r="M26" i="67"/>
  <c r="K26" i="67"/>
  <c r="J26" i="67"/>
  <c r="I26" i="67"/>
  <c r="G26" i="67"/>
  <c r="M25" i="67"/>
  <c r="K25" i="67"/>
  <c r="J25" i="67"/>
  <c r="I25" i="67"/>
  <c r="G25" i="67"/>
  <c r="M24" i="67"/>
  <c r="K24" i="67"/>
  <c r="J24" i="67"/>
  <c r="I24" i="67"/>
  <c r="G24" i="67"/>
  <c r="M23" i="67"/>
  <c r="K23" i="67"/>
  <c r="J23" i="67"/>
  <c r="I23" i="67"/>
  <c r="G23" i="67"/>
  <c r="M22" i="67"/>
  <c r="K22" i="67"/>
  <c r="J22" i="67"/>
  <c r="I22" i="67"/>
  <c r="G22" i="67"/>
  <c r="M21" i="67"/>
  <c r="K21" i="67"/>
  <c r="J21" i="67"/>
  <c r="I21" i="67"/>
  <c r="G21" i="67"/>
  <c r="M20" i="67"/>
  <c r="K20" i="67"/>
  <c r="J20" i="67"/>
  <c r="I20" i="67"/>
  <c r="G20" i="67"/>
  <c r="M19" i="67"/>
  <c r="K19" i="67"/>
  <c r="J19" i="67"/>
  <c r="I19" i="67"/>
  <c r="G19" i="67"/>
  <c r="M18" i="67"/>
  <c r="K18" i="67"/>
  <c r="J18" i="67"/>
  <c r="I18" i="67"/>
  <c r="G18" i="67"/>
  <c r="M17" i="67"/>
  <c r="K17" i="67"/>
  <c r="J17" i="67"/>
  <c r="I17" i="67"/>
  <c r="G17" i="67"/>
  <c r="M16" i="67"/>
  <c r="K16" i="67"/>
  <c r="J16" i="67"/>
  <c r="I16" i="67"/>
  <c r="G16" i="67"/>
  <c r="M15" i="67"/>
  <c r="K15" i="67"/>
  <c r="J15" i="67"/>
  <c r="I15" i="67"/>
  <c r="G15" i="67"/>
  <c r="M14" i="67"/>
  <c r="K14" i="67"/>
  <c r="J14" i="67"/>
  <c r="I14" i="67"/>
  <c r="G14" i="67"/>
  <c r="M13" i="67"/>
  <c r="K13" i="67"/>
  <c r="J13" i="67"/>
  <c r="I13" i="67"/>
  <c r="G13" i="67"/>
  <c r="M12" i="67"/>
  <c r="K12" i="67"/>
  <c r="J12" i="67"/>
  <c r="I12" i="67"/>
  <c r="G12" i="67"/>
  <c r="M11" i="67"/>
  <c r="K11" i="67"/>
  <c r="J11" i="67"/>
  <c r="I11" i="67"/>
  <c r="G11" i="67"/>
  <c r="M10" i="67"/>
  <c r="K10" i="67"/>
  <c r="J10" i="67"/>
  <c r="I10" i="67"/>
  <c r="G10" i="67"/>
  <c r="M9" i="67"/>
  <c r="K9" i="67"/>
  <c r="J9" i="67"/>
  <c r="I9" i="67"/>
  <c r="G9" i="67"/>
  <c r="M8" i="67"/>
  <c r="K8" i="67"/>
  <c r="J8" i="67"/>
  <c r="I8" i="67"/>
  <c r="G8" i="67"/>
  <c r="M10" i="66"/>
  <c r="L10" i="66"/>
  <c r="K10" i="66"/>
  <c r="J10" i="66"/>
  <c r="I10" i="66"/>
  <c r="H10" i="66"/>
  <c r="G10" i="66"/>
  <c r="F10" i="66"/>
  <c r="M9" i="66"/>
  <c r="K9" i="66"/>
  <c r="I9" i="66"/>
  <c r="G9" i="66"/>
  <c r="M8" i="66"/>
  <c r="K8" i="66"/>
  <c r="I8" i="66"/>
  <c r="G8" i="66"/>
  <c r="M7" i="66"/>
  <c r="K7" i="66"/>
  <c r="I7" i="66"/>
  <c r="G7" i="66"/>
  <c r="M87" i="65"/>
  <c r="K87" i="65"/>
  <c r="I87" i="65"/>
  <c r="G87" i="65"/>
  <c r="F87" i="65"/>
  <c r="M86" i="65"/>
  <c r="K86" i="65"/>
  <c r="J86" i="65"/>
  <c r="I86" i="65"/>
  <c r="G86" i="65"/>
  <c r="M85" i="65"/>
  <c r="K85" i="65"/>
  <c r="J85" i="65"/>
  <c r="I85" i="65"/>
  <c r="G85" i="65"/>
  <c r="M84" i="65"/>
  <c r="K84" i="65"/>
  <c r="J84" i="65"/>
  <c r="I84" i="65"/>
  <c r="G84" i="65"/>
  <c r="M83" i="65"/>
  <c r="K83" i="65"/>
  <c r="J83" i="65"/>
  <c r="I83" i="65"/>
  <c r="G83" i="65"/>
  <c r="M82" i="65"/>
  <c r="K82" i="65"/>
  <c r="J82" i="65"/>
  <c r="I82" i="65"/>
  <c r="G82" i="65"/>
  <c r="M81" i="65"/>
  <c r="K81" i="65"/>
  <c r="J81" i="65"/>
  <c r="I81" i="65"/>
  <c r="G81" i="65"/>
  <c r="M80" i="65"/>
  <c r="K80" i="65"/>
  <c r="J80" i="65"/>
  <c r="I80" i="65"/>
  <c r="G80" i="65"/>
  <c r="M79" i="65"/>
  <c r="K79" i="65"/>
  <c r="J79" i="65"/>
  <c r="I79" i="65"/>
  <c r="G79" i="65"/>
  <c r="M78" i="65"/>
  <c r="K78" i="65"/>
  <c r="J78" i="65"/>
  <c r="I78" i="65"/>
  <c r="G78" i="65"/>
  <c r="M77" i="65"/>
  <c r="K77" i="65"/>
  <c r="J77" i="65"/>
  <c r="I77" i="65"/>
  <c r="G77" i="65"/>
  <c r="M76" i="65"/>
  <c r="K76" i="65"/>
  <c r="J76" i="65"/>
  <c r="I76" i="65"/>
  <c r="G76" i="65"/>
  <c r="M75" i="65"/>
  <c r="K75" i="65"/>
  <c r="J75" i="65"/>
  <c r="I75" i="65"/>
  <c r="G75" i="65"/>
  <c r="M74" i="65"/>
  <c r="K74" i="65"/>
  <c r="J74" i="65"/>
  <c r="I74" i="65"/>
  <c r="G74" i="65"/>
  <c r="M73" i="65"/>
  <c r="K73" i="65"/>
  <c r="J73" i="65"/>
  <c r="I73" i="65"/>
  <c r="G73" i="65"/>
  <c r="M72" i="65"/>
  <c r="K72" i="65"/>
  <c r="J72" i="65"/>
  <c r="I72" i="65"/>
  <c r="G72" i="65"/>
  <c r="M71" i="65"/>
  <c r="K71" i="65"/>
  <c r="J71" i="65"/>
  <c r="I71" i="65"/>
  <c r="G71" i="65"/>
  <c r="M70" i="65"/>
  <c r="K70" i="65"/>
  <c r="J70" i="65"/>
  <c r="I70" i="65"/>
  <c r="G70" i="65"/>
  <c r="M69" i="65"/>
  <c r="K69" i="65"/>
  <c r="J69" i="65"/>
  <c r="I69" i="65"/>
  <c r="G69" i="65"/>
  <c r="M68" i="65"/>
  <c r="K68" i="65"/>
  <c r="J68" i="65"/>
  <c r="I68" i="65"/>
  <c r="G68" i="65"/>
  <c r="M67" i="65"/>
  <c r="K67" i="65"/>
  <c r="J67" i="65"/>
  <c r="I67" i="65"/>
  <c r="G67" i="65"/>
  <c r="M66" i="65"/>
  <c r="K66" i="65"/>
  <c r="I66" i="65"/>
  <c r="G66" i="65"/>
  <c r="M65" i="65"/>
  <c r="K65" i="65"/>
  <c r="I65" i="65"/>
  <c r="G65" i="65"/>
  <c r="M64" i="65"/>
  <c r="K64" i="65"/>
  <c r="I64" i="65"/>
  <c r="G64" i="65"/>
  <c r="M63" i="65"/>
  <c r="K63" i="65"/>
  <c r="I63" i="65"/>
  <c r="G63" i="65"/>
  <c r="M62" i="65"/>
  <c r="K62" i="65"/>
  <c r="I62" i="65"/>
  <c r="G62" i="65"/>
  <c r="M61" i="65"/>
  <c r="K61" i="65"/>
  <c r="J61" i="65"/>
  <c r="I61" i="65"/>
  <c r="G61" i="65"/>
  <c r="M60" i="65"/>
  <c r="K60" i="65"/>
  <c r="J60" i="65"/>
  <c r="I60" i="65"/>
  <c r="G60" i="65"/>
  <c r="M59" i="65"/>
  <c r="K59" i="65"/>
  <c r="J59" i="65"/>
  <c r="I59" i="65"/>
  <c r="G59" i="65"/>
  <c r="M58" i="65"/>
  <c r="K58" i="65"/>
  <c r="J58" i="65"/>
  <c r="I58" i="65"/>
  <c r="G58" i="65"/>
  <c r="M57" i="65"/>
  <c r="K57" i="65"/>
  <c r="J57" i="65"/>
  <c r="I57" i="65"/>
  <c r="G57" i="65"/>
  <c r="M56" i="65"/>
  <c r="K56" i="65"/>
  <c r="J56" i="65"/>
  <c r="I56" i="65"/>
  <c r="G56" i="65"/>
  <c r="M55" i="65"/>
  <c r="K55" i="65"/>
  <c r="J55" i="65"/>
  <c r="I55" i="65"/>
  <c r="G55" i="65"/>
  <c r="M54" i="65"/>
  <c r="K54" i="65"/>
  <c r="J54" i="65"/>
  <c r="I54" i="65"/>
  <c r="G54" i="65"/>
  <c r="M53" i="65"/>
  <c r="K53" i="65"/>
  <c r="J53" i="65"/>
  <c r="I53" i="65"/>
  <c r="G53" i="65"/>
  <c r="M52" i="65"/>
  <c r="K52" i="65"/>
  <c r="J52" i="65"/>
  <c r="I52" i="65"/>
  <c r="G52" i="65"/>
  <c r="M51" i="65"/>
  <c r="K51" i="65"/>
  <c r="J51" i="65"/>
  <c r="I51" i="65"/>
  <c r="G51" i="65"/>
  <c r="M50" i="65"/>
  <c r="K50" i="65"/>
  <c r="J50" i="65"/>
  <c r="I50" i="65"/>
  <c r="G50" i="65"/>
  <c r="M49" i="65"/>
  <c r="K49" i="65"/>
  <c r="J49" i="65"/>
  <c r="I49" i="65"/>
  <c r="G49" i="65"/>
  <c r="M48" i="65"/>
  <c r="K48" i="65"/>
  <c r="J48" i="65"/>
  <c r="I48" i="65"/>
  <c r="G48" i="65"/>
  <c r="M47" i="65"/>
  <c r="K47" i="65"/>
  <c r="J47" i="65"/>
  <c r="I47" i="65"/>
  <c r="G47" i="65"/>
  <c r="M46" i="65"/>
  <c r="K46" i="65"/>
  <c r="I46" i="65"/>
  <c r="G46" i="65"/>
  <c r="M45" i="65"/>
  <c r="K45" i="65"/>
  <c r="J45" i="65"/>
  <c r="I45" i="65"/>
  <c r="G45" i="65"/>
  <c r="M44" i="65"/>
  <c r="K44" i="65"/>
  <c r="J44" i="65"/>
  <c r="I44" i="65"/>
  <c r="G44" i="65"/>
  <c r="M43" i="65"/>
  <c r="K43" i="65"/>
  <c r="J43" i="65"/>
  <c r="I43" i="65"/>
  <c r="G43" i="65"/>
  <c r="M42" i="65"/>
  <c r="K42" i="65"/>
  <c r="J42" i="65"/>
  <c r="I42" i="65"/>
  <c r="G42" i="65"/>
  <c r="M41" i="65"/>
  <c r="K41" i="65"/>
  <c r="J41" i="65"/>
  <c r="I41" i="65"/>
  <c r="G41" i="65"/>
  <c r="M40" i="65"/>
  <c r="K40" i="65"/>
  <c r="J40" i="65"/>
  <c r="I40" i="65"/>
  <c r="G40" i="65"/>
  <c r="M39" i="65"/>
  <c r="K39" i="65"/>
  <c r="J39" i="65"/>
  <c r="I39" i="65"/>
  <c r="G39" i="65"/>
  <c r="M38" i="65"/>
  <c r="K38" i="65"/>
  <c r="J38" i="65"/>
  <c r="I38" i="65"/>
  <c r="G38" i="65"/>
  <c r="M37" i="65"/>
  <c r="K37" i="65"/>
  <c r="J37" i="65"/>
  <c r="I37" i="65"/>
  <c r="G37" i="65"/>
  <c r="M36" i="65"/>
  <c r="K36" i="65"/>
  <c r="J36" i="65"/>
  <c r="I36" i="65"/>
  <c r="G36" i="65"/>
  <c r="M35" i="65"/>
  <c r="K35" i="65"/>
  <c r="J35" i="65"/>
  <c r="I35" i="65"/>
  <c r="G35" i="65"/>
  <c r="M34" i="65"/>
  <c r="K34" i="65"/>
  <c r="J34" i="65"/>
  <c r="I34" i="65"/>
  <c r="G34" i="65"/>
  <c r="M33" i="65"/>
  <c r="K33" i="65"/>
  <c r="J33" i="65"/>
  <c r="I33" i="65"/>
  <c r="G33" i="65"/>
  <c r="M32" i="65"/>
  <c r="K32" i="65"/>
  <c r="J32" i="65"/>
  <c r="I32" i="65"/>
  <c r="G32" i="65"/>
  <c r="M31" i="65"/>
  <c r="K31" i="65"/>
  <c r="J31" i="65"/>
  <c r="I31" i="65"/>
  <c r="G31" i="65"/>
  <c r="M30" i="65"/>
  <c r="K30" i="65"/>
  <c r="J30" i="65"/>
  <c r="I30" i="65"/>
  <c r="G30" i="65"/>
  <c r="M29" i="65"/>
  <c r="K29" i="65"/>
  <c r="J29" i="65"/>
  <c r="I29" i="65"/>
  <c r="G29" i="65"/>
  <c r="M28" i="65"/>
  <c r="K28" i="65"/>
  <c r="J28" i="65"/>
  <c r="I28" i="65"/>
  <c r="G28" i="65"/>
  <c r="M27" i="65"/>
  <c r="K27" i="65"/>
  <c r="J27" i="65"/>
  <c r="I27" i="65"/>
  <c r="G27" i="65"/>
  <c r="M26" i="65"/>
  <c r="K26" i="65"/>
  <c r="J26" i="65"/>
  <c r="I26" i="65"/>
  <c r="G26" i="65"/>
  <c r="M25" i="65"/>
  <c r="K25" i="65"/>
  <c r="J25" i="65"/>
  <c r="I25" i="65"/>
  <c r="G25" i="65"/>
  <c r="M24" i="65"/>
  <c r="K24" i="65"/>
  <c r="J24" i="65"/>
  <c r="I24" i="65"/>
  <c r="G24" i="65"/>
  <c r="M23" i="65"/>
  <c r="K23" i="65"/>
  <c r="J23" i="65"/>
  <c r="I23" i="65"/>
  <c r="G23" i="65"/>
  <c r="M22" i="65"/>
  <c r="K22" i="65"/>
  <c r="J22" i="65"/>
  <c r="I22" i="65"/>
  <c r="G22" i="65"/>
  <c r="M21" i="65"/>
  <c r="K21" i="65"/>
  <c r="J21" i="65"/>
  <c r="I21" i="65"/>
  <c r="G21" i="65"/>
  <c r="M20" i="65"/>
  <c r="K20" i="65"/>
  <c r="J20" i="65"/>
  <c r="I20" i="65"/>
  <c r="G20" i="65"/>
  <c r="M19" i="65"/>
  <c r="K19" i="65"/>
  <c r="J19" i="65"/>
  <c r="I19" i="65"/>
  <c r="G19" i="65"/>
  <c r="M18" i="65"/>
  <c r="K18" i="65"/>
  <c r="J18" i="65"/>
  <c r="I18" i="65"/>
  <c r="G18" i="65"/>
  <c r="M17" i="65"/>
  <c r="K17" i="65"/>
  <c r="J17" i="65"/>
  <c r="I17" i="65"/>
  <c r="G17" i="65"/>
  <c r="M16" i="65"/>
  <c r="K16" i="65"/>
  <c r="J16" i="65"/>
  <c r="I16" i="65"/>
  <c r="G16" i="65"/>
  <c r="M15" i="65"/>
  <c r="K15" i="65"/>
  <c r="J15" i="65"/>
  <c r="I15" i="65"/>
  <c r="G15" i="65"/>
  <c r="M14" i="65"/>
  <c r="K14" i="65"/>
  <c r="J14" i="65"/>
  <c r="I14" i="65"/>
  <c r="G14" i="65"/>
  <c r="M13" i="65"/>
  <c r="K13" i="65"/>
  <c r="J13" i="65"/>
  <c r="I13" i="65"/>
  <c r="G13" i="65"/>
  <c r="M12" i="65"/>
  <c r="K12" i="65"/>
  <c r="J12" i="65"/>
  <c r="I12" i="65"/>
  <c r="G12" i="65"/>
  <c r="M11" i="65"/>
  <c r="K11" i="65"/>
  <c r="J11" i="65"/>
  <c r="I11" i="65"/>
  <c r="G11" i="65"/>
  <c r="M10" i="65"/>
  <c r="K10" i="65"/>
  <c r="J10" i="65"/>
  <c r="I10" i="65"/>
  <c r="G10" i="65"/>
  <c r="M9" i="65"/>
  <c r="K9" i="65"/>
  <c r="J9" i="65"/>
  <c r="I9" i="65"/>
  <c r="G9" i="65"/>
  <c r="M8" i="65"/>
  <c r="K8" i="65"/>
  <c r="J8" i="65"/>
  <c r="I8" i="65"/>
  <c r="G8" i="65"/>
  <c r="M10" i="64"/>
  <c r="L10" i="64"/>
  <c r="K10" i="64"/>
  <c r="J10" i="64"/>
  <c r="I10" i="64"/>
  <c r="H10" i="64"/>
  <c r="G10" i="64"/>
  <c r="F10" i="64"/>
  <c r="M9" i="64"/>
  <c r="K9" i="64"/>
  <c r="I9" i="64"/>
  <c r="G9" i="64"/>
  <c r="M8" i="64"/>
  <c r="K8" i="64"/>
  <c r="I8" i="64"/>
  <c r="G8" i="64"/>
  <c r="M7" i="64"/>
  <c r="K7" i="64"/>
  <c r="I7" i="64"/>
  <c r="G7" i="64"/>
  <c r="M87" i="63"/>
  <c r="K87" i="63"/>
  <c r="I87" i="63"/>
  <c r="G87" i="63"/>
  <c r="F87" i="63"/>
  <c r="M86" i="63"/>
  <c r="K86" i="63"/>
  <c r="J86" i="63"/>
  <c r="I86" i="63"/>
  <c r="G86" i="63"/>
  <c r="M85" i="63"/>
  <c r="K85" i="63"/>
  <c r="J85" i="63"/>
  <c r="I85" i="63"/>
  <c r="G85" i="63"/>
  <c r="M84" i="63"/>
  <c r="K84" i="63"/>
  <c r="J84" i="63"/>
  <c r="I84" i="63"/>
  <c r="G84" i="63"/>
  <c r="M83" i="63"/>
  <c r="K83" i="63"/>
  <c r="J83" i="63"/>
  <c r="I83" i="63"/>
  <c r="G83" i="63"/>
  <c r="M82" i="63"/>
  <c r="K82" i="63"/>
  <c r="J82" i="63"/>
  <c r="I82" i="63"/>
  <c r="G82" i="63"/>
  <c r="M81" i="63"/>
  <c r="K81" i="63"/>
  <c r="J81" i="63"/>
  <c r="I81" i="63"/>
  <c r="G81" i="63"/>
  <c r="M80" i="63"/>
  <c r="K80" i="63"/>
  <c r="J80" i="63"/>
  <c r="I80" i="63"/>
  <c r="G80" i="63"/>
  <c r="M79" i="63"/>
  <c r="K79" i="63"/>
  <c r="J79" i="63"/>
  <c r="I79" i="63"/>
  <c r="G79" i="63"/>
  <c r="M78" i="63"/>
  <c r="K78" i="63"/>
  <c r="J78" i="63"/>
  <c r="I78" i="63"/>
  <c r="G78" i="63"/>
  <c r="M77" i="63"/>
  <c r="K77" i="63"/>
  <c r="J77" i="63"/>
  <c r="I77" i="63"/>
  <c r="G77" i="63"/>
  <c r="M76" i="63"/>
  <c r="K76" i="63"/>
  <c r="J76" i="63"/>
  <c r="I76" i="63"/>
  <c r="G76" i="63"/>
  <c r="M75" i="63"/>
  <c r="K75" i="63"/>
  <c r="J75" i="63"/>
  <c r="I75" i="63"/>
  <c r="G75" i="63"/>
  <c r="M74" i="63"/>
  <c r="K74" i="63"/>
  <c r="J74" i="63"/>
  <c r="I74" i="63"/>
  <c r="G74" i="63"/>
  <c r="M73" i="63"/>
  <c r="K73" i="63"/>
  <c r="J73" i="63"/>
  <c r="I73" i="63"/>
  <c r="G73" i="63"/>
  <c r="M72" i="63"/>
  <c r="K72" i="63"/>
  <c r="J72" i="63"/>
  <c r="I72" i="63"/>
  <c r="G72" i="63"/>
  <c r="M71" i="63"/>
  <c r="K71" i="63"/>
  <c r="J71" i="63"/>
  <c r="I71" i="63"/>
  <c r="G71" i="63"/>
  <c r="M70" i="63"/>
  <c r="K70" i="63"/>
  <c r="J70" i="63"/>
  <c r="I70" i="63"/>
  <c r="G70" i="63"/>
  <c r="M69" i="63"/>
  <c r="K69" i="63"/>
  <c r="J69" i="63"/>
  <c r="I69" i="63"/>
  <c r="G69" i="63"/>
  <c r="M68" i="63"/>
  <c r="K68" i="63"/>
  <c r="J68" i="63"/>
  <c r="I68" i="63"/>
  <c r="G68" i="63"/>
  <c r="M67" i="63"/>
  <c r="K67" i="63"/>
  <c r="J67" i="63"/>
  <c r="I67" i="63"/>
  <c r="G67" i="63"/>
  <c r="M66" i="63"/>
  <c r="K66" i="63"/>
  <c r="I66" i="63"/>
  <c r="G66" i="63"/>
  <c r="M65" i="63"/>
  <c r="K65" i="63"/>
  <c r="I65" i="63"/>
  <c r="G65" i="63"/>
  <c r="M64" i="63"/>
  <c r="K64" i="63"/>
  <c r="I64" i="63"/>
  <c r="G64" i="63"/>
  <c r="M63" i="63"/>
  <c r="K63" i="63"/>
  <c r="I63" i="63"/>
  <c r="G63" i="63"/>
  <c r="M62" i="63"/>
  <c r="K62" i="63"/>
  <c r="I62" i="63"/>
  <c r="G62" i="63"/>
  <c r="M61" i="63"/>
  <c r="K61" i="63"/>
  <c r="J61" i="63"/>
  <c r="I61" i="63"/>
  <c r="G61" i="63"/>
  <c r="M60" i="63"/>
  <c r="K60" i="63"/>
  <c r="J60" i="63"/>
  <c r="I60" i="63"/>
  <c r="G60" i="63"/>
  <c r="M59" i="63"/>
  <c r="K59" i="63"/>
  <c r="J59" i="63"/>
  <c r="I59" i="63"/>
  <c r="G59" i="63"/>
  <c r="M58" i="63"/>
  <c r="K58" i="63"/>
  <c r="J58" i="63"/>
  <c r="I58" i="63"/>
  <c r="G58" i="63"/>
  <c r="M57" i="63"/>
  <c r="K57" i="63"/>
  <c r="J57" i="63"/>
  <c r="I57" i="63"/>
  <c r="G57" i="63"/>
  <c r="M56" i="63"/>
  <c r="K56" i="63"/>
  <c r="J56" i="63"/>
  <c r="I56" i="63"/>
  <c r="G56" i="63"/>
  <c r="M55" i="63"/>
  <c r="K55" i="63"/>
  <c r="J55" i="63"/>
  <c r="I55" i="63"/>
  <c r="G55" i="63"/>
  <c r="M54" i="63"/>
  <c r="K54" i="63"/>
  <c r="J54" i="63"/>
  <c r="I54" i="63"/>
  <c r="G54" i="63"/>
  <c r="M53" i="63"/>
  <c r="K53" i="63"/>
  <c r="J53" i="63"/>
  <c r="I53" i="63"/>
  <c r="G53" i="63"/>
  <c r="M52" i="63"/>
  <c r="K52" i="63"/>
  <c r="J52" i="63"/>
  <c r="I52" i="63"/>
  <c r="G52" i="63"/>
  <c r="M51" i="63"/>
  <c r="K51" i="63"/>
  <c r="J51" i="63"/>
  <c r="I51" i="63"/>
  <c r="G51" i="63"/>
  <c r="M50" i="63"/>
  <c r="K50" i="63"/>
  <c r="J50" i="63"/>
  <c r="I50" i="63"/>
  <c r="G50" i="63"/>
  <c r="M49" i="63"/>
  <c r="K49" i="63"/>
  <c r="J49" i="63"/>
  <c r="I49" i="63"/>
  <c r="G49" i="63"/>
  <c r="M48" i="63"/>
  <c r="K48" i="63"/>
  <c r="J48" i="63"/>
  <c r="I48" i="63"/>
  <c r="G48" i="63"/>
  <c r="M47" i="63"/>
  <c r="K47" i="63"/>
  <c r="J47" i="63"/>
  <c r="I47" i="63"/>
  <c r="G47" i="63"/>
  <c r="M46" i="63"/>
  <c r="K46" i="63"/>
  <c r="I46" i="63"/>
  <c r="G46" i="63"/>
  <c r="M45" i="63"/>
  <c r="K45" i="63"/>
  <c r="J45" i="63"/>
  <c r="I45" i="63"/>
  <c r="G45" i="63"/>
  <c r="M44" i="63"/>
  <c r="K44" i="63"/>
  <c r="J44" i="63"/>
  <c r="I44" i="63"/>
  <c r="G44" i="63"/>
  <c r="M43" i="63"/>
  <c r="K43" i="63"/>
  <c r="J43" i="63"/>
  <c r="I43" i="63"/>
  <c r="G43" i="63"/>
  <c r="M42" i="63"/>
  <c r="K42" i="63"/>
  <c r="J42" i="63"/>
  <c r="I42" i="63"/>
  <c r="G42" i="63"/>
  <c r="M41" i="63"/>
  <c r="K41" i="63"/>
  <c r="J41" i="63"/>
  <c r="I41" i="63"/>
  <c r="G41" i="63"/>
  <c r="M40" i="63"/>
  <c r="K40" i="63"/>
  <c r="J40" i="63"/>
  <c r="I40" i="63"/>
  <c r="G40" i="63"/>
  <c r="M39" i="63"/>
  <c r="K39" i="63"/>
  <c r="J39" i="63"/>
  <c r="I39" i="63"/>
  <c r="G39" i="63"/>
  <c r="M38" i="63"/>
  <c r="K38" i="63"/>
  <c r="J38" i="63"/>
  <c r="I38" i="63"/>
  <c r="G38" i="63"/>
  <c r="M37" i="63"/>
  <c r="K37" i="63"/>
  <c r="J37" i="63"/>
  <c r="I37" i="63"/>
  <c r="G37" i="63"/>
  <c r="M36" i="63"/>
  <c r="K36" i="63"/>
  <c r="J36" i="63"/>
  <c r="I36" i="63"/>
  <c r="G36" i="63"/>
  <c r="M35" i="63"/>
  <c r="K35" i="63"/>
  <c r="J35" i="63"/>
  <c r="I35" i="63"/>
  <c r="G35" i="63"/>
  <c r="M34" i="63"/>
  <c r="K34" i="63"/>
  <c r="J34" i="63"/>
  <c r="I34" i="63"/>
  <c r="G34" i="63"/>
  <c r="M33" i="63"/>
  <c r="K33" i="63"/>
  <c r="J33" i="63"/>
  <c r="I33" i="63"/>
  <c r="G33" i="63"/>
  <c r="M32" i="63"/>
  <c r="K32" i="63"/>
  <c r="J32" i="63"/>
  <c r="I32" i="63"/>
  <c r="G32" i="63"/>
  <c r="M31" i="63"/>
  <c r="K31" i="63"/>
  <c r="J31" i="63"/>
  <c r="I31" i="63"/>
  <c r="G31" i="63"/>
  <c r="M30" i="63"/>
  <c r="K30" i="63"/>
  <c r="J30" i="63"/>
  <c r="I30" i="63"/>
  <c r="G30" i="63"/>
  <c r="M29" i="63"/>
  <c r="K29" i="63"/>
  <c r="J29" i="63"/>
  <c r="I29" i="63"/>
  <c r="G29" i="63"/>
  <c r="M28" i="63"/>
  <c r="K28" i="63"/>
  <c r="J28" i="63"/>
  <c r="I28" i="63"/>
  <c r="G28" i="63"/>
  <c r="M27" i="63"/>
  <c r="K27" i="63"/>
  <c r="J27" i="63"/>
  <c r="I27" i="63"/>
  <c r="G27" i="63"/>
  <c r="M26" i="63"/>
  <c r="K26" i="63"/>
  <c r="J26" i="63"/>
  <c r="I26" i="63"/>
  <c r="G26" i="63"/>
  <c r="M25" i="63"/>
  <c r="K25" i="63"/>
  <c r="J25" i="63"/>
  <c r="I25" i="63"/>
  <c r="G25" i="63"/>
  <c r="M24" i="63"/>
  <c r="K24" i="63"/>
  <c r="J24" i="63"/>
  <c r="I24" i="63"/>
  <c r="G24" i="63"/>
  <c r="M23" i="63"/>
  <c r="K23" i="63"/>
  <c r="J23" i="63"/>
  <c r="I23" i="63"/>
  <c r="G23" i="63"/>
  <c r="M22" i="63"/>
  <c r="K22" i="63"/>
  <c r="J22" i="63"/>
  <c r="I22" i="63"/>
  <c r="G22" i="63"/>
  <c r="M21" i="63"/>
  <c r="K21" i="63"/>
  <c r="J21" i="63"/>
  <c r="I21" i="63"/>
  <c r="G21" i="63"/>
  <c r="M20" i="63"/>
  <c r="K20" i="63"/>
  <c r="J20" i="63"/>
  <c r="I20" i="63"/>
  <c r="G20" i="63"/>
  <c r="M19" i="63"/>
  <c r="K19" i="63"/>
  <c r="J19" i="63"/>
  <c r="I19" i="63"/>
  <c r="G19" i="63"/>
  <c r="M18" i="63"/>
  <c r="K18" i="63"/>
  <c r="J18" i="63"/>
  <c r="I18" i="63"/>
  <c r="G18" i="63"/>
  <c r="M17" i="63"/>
  <c r="K17" i="63"/>
  <c r="J17" i="63"/>
  <c r="I17" i="63"/>
  <c r="G17" i="63"/>
  <c r="M16" i="63"/>
  <c r="K16" i="63"/>
  <c r="J16" i="63"/>
  <c r="I16" i="63"/>
  <c r="G16" i="63"/>
  <c r="M15" i="63"/>
  <c r="K15" i="63"/>
  <c r="J15" i="63"/>
  <c r="I15" i="63"/>
  <c r="G15" i="63"/>
  <c r="M14" i="63"/>
  <c r="K14" i="63"/>
  <c r="J14" i="63"/>
  <c r="I14" i="63"/>
  <c r="G14" i="63"/>
  <c r="M13" i="63"/>
  <c r="K13" i="63"/>
  <c r="J13" i="63"/>
  <c r="I13" i="63"/>
  <c r="G13" i="63"/>
  <c r="M12" i="63"/>
  <c r="K12" i="63"/>
  <c r="J12" i="63"/>
  <c r="I12" i="63"/>
  <c r="G12" i="63"/>
  <c r="M11" i="63"/>
  <c r="K11" i="63"/>
  <c r="J11" i="63"/>
  <c r="I11" i="63"/>
  <c r="G11" i="63"/>
  <c r="M10" i="63"/>
  <c r="K10" i="63"/>
  <c r="J10" i="63"/>
  <c r="I10" i="63"/>
  <c r="G10" i="63"/>
  <c r="M9" i="63"/>
  <c r="K9" i="63"/>
  <c r="J9" i="63"/>
  <c r="I9" i="63"/>
  <c r="G9" i="63"/>
  <c r="M8" i="63"/>
  <c r="K8" i="63"/>
  <c r="J8" i="63"/>
  <c r="I8" i="63"/>
  <c r="G8" i="63"/>
  <c r="M10" i="62"/>
  <c r="L10" i="62"/>
  <c r="K10" i="62"/>
  <c r="J10" i="62"/>
  <c r="I10" i="62"/>
  <c r="H10" i="62"/>
  <c r="G10" i="62"/>
  <c r="F10" i="62"/>
  <c r="M9" i="62"/>
  <c r="K9" i="62"/>
  <c r="I9" i="62"/>
  <c r="G9" i="62"/>
  <c r="M8" i="62"/>
  <c r="K8" i="62"/>
  <c r="I8" i="62"/>
  <c r="G8" i="62"/>
  <c r="M7" i="62"/>
  <c r="K7" i="62"/>
  <c r="I7" i="62"/>
  <c r="G7" i="62"/>
  <c r="M87" i="61"/>
  <c r="K87" i="61"/>
  <c r="I87" i="61"/>
  <c r="G87" i="61"/>
  <c r="F87" i="61"/>
  <c r="M86" i="61"/>
  <c r="K86" i="61"/>
  <c r="J86" i="61"/>
  <c r="I86" i="61"/>
  <c r="G86" i="61"/>
  <c r="M85" i="61"/>
  <c r="K85" i="61"/>
  <c r="J85" i="61"/>
  <c r="I85" i="61"/>
  <c r="G85" i="61"/>
  <c r="M84" i="61"/>
  <c r="K84" i="61"/>
  <c r="J84" i="61"/>
  <c r="I84" i="61"/>
  <c r="G84" i="61"/>
  <c r="M83" i="61"/>
  <c r="K83" i="61"/>
  <c r="J83" i="61"/>
  <c r="I83" i="61"/>
  <c r="G83" i="61"/>
  <c r="M82" i="61"/>
  <c r="K82" i="61"/>
  <c r="J82" i="61"/>
  <c r="I82" i="61"/>
  <c r="G82" i="61"/>
  <c r="M81" i="61"/>
  <c r="K81" i="61"/>
  <c r="J81" i="61"/>
  <c r="I81" i="61"/>
  <c r="G81" i="61"/>
  <c r="M80" i="61"/>
  <c r="K80" i="61"/>
  <c r="J80" i="61"/>
  <c r="I80" i="61"/>
  <c r="G80" i="61"/>
  <c r="M79" i="61"/>
  <c r="K79" i="61"/>
  <c r="J79" i="61"/>
  <c r="I79" i="61"/>
  <c r="G79" i="61"/>
  <c r="M78" i="61"/>
  <c r="K78" i="61"/>
  <c r="J78" i="61"/>
  <c r="I78" i="61"/>
  <c r="G78" i="61"/>
  <c r="M77" i="61"/>
  <c r="K77" i="61"/>
  <c r="J77" i="61"/>
  <c r="I77" i="61"/>
  <c r="G77" i="61"/>
  <c r="M76" i="61"/>
  <c r="K76" i="61"/>
  <c r="J76" i="61"/>
  <c r="I76" i="61"/>
  <c r="G76" i="61"/>
  <c r="M75" i="61"/>
  <c r="K75" i="61"/>
  <c r="J75" i="61"/>
  <c r="I75" i="61"/>
  <c r="G75" i="61"/>
  <c r="M74" i="61"/>
  <c r="K74" i="61"/>
  <c r="J74" i="61"/>
  <c r="I74" i="61"/>
  <c r="G74" i="61"/>
  <c r="M73" i="61"/>
  <c r="K73" i="61"/>
  <c r="J73" i="61"/>
  <c r="I73" i="61"/>
  <c r="G73" i="61"/>
  <c r="M72" i="61"/>
  <c r="K72" i="61"/>
  <c r="J72" i="61"/>
  <c r="I72" i="61"/>
  <c r="G72" i="61"/>
  <c r="M71" i="61"/>
  <c r="K71" i="61"/>
  <c r="J71" i="61"/>
  <c r="I71" i="61"/>
  <c r="G71" i="61"/>
  <c r="M70" i="61"/>
  <c r="K70" i="61"/>
  <c r="J70" i="61"/>
  <c r="I70" i="61"/>
  <c r="G70" i="61"/>
  <c r="M69" i="61"/>
  <c r="K69" i="61"/>
  <c r="J69" i="61"/>
  <c r="I69" i="61"/>
  <c r="G69" i="61"/>
  <c r="M68" i="61"/>
  <c r="K68" i="61"/>
  <c r="J68" i="61"/>
  <c r="I68" i="61"/>
  <c r="G68" i="61"/>
  <c r="M67" i="61"/>
  <c r="K67" i="61"/>
  <c r="J67" i="61"/>
  <c r="I67" i="61"/>
  <c r="G67" i="61"/>
  <c r="M66" i="61"/>
  <c r="K66" i="61"/>
  <c r="I66" i="61"/>
  <c r="G66" i="61"/>
  <c r="M65" i="61"/>
  <c r="K65" i="61"/>
  <c r="I65" i="61"/>
  <c r="G65" i="61"/>
  <c r="M64" i="61"/>
  <c r="K64" i="61"/>
  <c r="I64" i="61"/>
  <c r="G64" i="61"/>
  <c r="M63" i="61"/>
  <c r="K63" i="61"/>
  <c r="I63" i="61"/>
  <c r="G63" i="61"/>
  <c r="M62" i="61"/>
  <c r="K62" i="61"/>
  <c r="I62" i="61"/>
  <c r="G62" i="61"/>
  <c r="M61" i="61"/>
  <c r="K61" i="61"/>
  <c r="J61" i="61"/>
  <c r="I61" i="61"/>
  <c r="G61" i="61"/>
  <c r="M60" i="61"/>
  <c r="K60" i="61"/>
  <c r="J60" i="61"/>
  <c r="I60" i="61"/>
  <c r="G60" i="61"/>
  <c r="M59" i="61"/>
  <c r="K59" i="61"/>
  <c r="J59" i="61"/>
  <c r="I59" i="61"/>
  <c r="G59" i="61"/>
  <c r="M58" i="61"/>
  <c r="K58" i="61"/>
  <c r="J58" i="61"/>
  <c r="I58" i="61"/>
  <c r="G58" i="61"/>
  <c r="M57" i="61"/>
  <c r="K57" i="61"/>
  <c r="J57" i="61"/>
  <c r="I57" i="61"/>
  <c r="G57" i="61"/>
  <c r="M56" i="61"/>
  <c r="K56" i="61"/>
  <c r="J56" i="61"/>
  <c r="I56" i="61"/>
  <c r="G56" i="61"/>
  <c r="M55" i="61"/>
  <c r="K55" i="61"/>
  <c r="J55" i="61"/>
  <c r="I55" i="61"/>
  <c r="G55" i="61"/>
  <c r="M54" i="61"/>
  <c r="K54" i="61"/>
  <c r="J54" i="61"/>
  <c r="I54" i="61"/>
  <c r="G54" i="61"/>
  <c r="M53" i="61"/>
  <c r="K53" i="61"/>
  <c r="J53" i="61"/>
  <c r="I53" i="61"/>
  <c r="G53" i="61"/>
  <c r="M52" i="61"/>
  <c r="K52" i="61"/>
  <c r="J52" i="61"/>
  <c r="I52" i="61"/>
  <c r="G52" i="61"/>
  <c r="M51" i="61"/>
  <c r="K51" i="61"/>
  <c r="J51" i="61"/>
  <c r="I51" i="61"/>
  <c r="G51" i="61"/>
  <c r="M50" i="61"/>
  <c r="K50" i="61"/>
  <c r="J50" i="61"/>
  <c r="I50" i="61"/>
  <c r="G50" i="61"/>
  <c r="M49" i="61"/>
  <c r="K49" i="61"/>
  <c r="J49" i="61"/>
  <c r="I49" i="61"/>
  <c r="G49" i="61"/>
  <c r="M48" i="61"/>
  <c r="K48" i="61"/>
  <c r="J48" i="61"/>
  <c r="I48" i="61"/>
  <c r="G48" i="61"/>
  <c r="M47" i="61"/>
  <c r="K47" i="61"/>
  <c r="J47" i="61"/>
  <c r="I47" i="61"/>
  <c r="G47" i="61"/>
  <c r="M46" i="61"/>
  <c r="K46" i="61"/>
  <c r="I46" i="61"/>
  <c r="G46" i="61"/>
  <c r="M45" i="61"/>
  <c r="K45" i="61"/>
  <c r="J45" i="61"/>
  <c r="I45" i="61"/>
  <c r="G45" i="61"/>
  <c r="M44" i="61"/>
  <c r="K44" i="61"/>
  <c r="J44" i="61"/>
  <c r="I44" i="61"/>
  <c r="G44" i="61"/>
  <c r="M43" i="61"/>
  <c r="K43" i="61"/>
  <c r="J43" i="61"/>
  <c r="I43" i="61"/>
  <c r="G43" i="61"/>
  <c r="M42" i="61"/>
  <c r="K42" i="61"/>
  <c r="J42" i="61"/>
  <c r="I42" i="61"/>
  <c r="G42" i="61"/>
  <c r="M41" i="61"/>
  <c r="K41" i="61"/>
  <c r="J41" i="61"/>
  <c r="I41" i="61"/>
  <c r="G41" i="61"/>
  <c r="M40" i="61"/>
  <c r="K40" i="61"/>
  <c r="J40" i="61"/>
  <c r="I40" i="61"/>
  <c r="G40" i="61"/>
  <c r="M39" i="61"/>
  <c r="K39" i="61"/>
  <c r="J39" i="61"/>
  <c r="I39" i="61"/>
  <c r="G39" i="61"/>
  <c r="M38" i="61"/>
  <c r="K38" i="61"/>
  <c r="J38" i="61"/>
  <c r="I38" i="61"/>
  <c r="G38" i="61"/>
  <c r="M37" i="61"/>
  <c r="K37" i="61"/>
  <c r="J37" i="61"/>
  <c r="I37" i="61"/>
  <c r="G37" i="61"/>
  <c r="M36" i="61"/>
  <c r="K36" i="61"/>
  <c r="J36" i="61"/>
  <c r="I36" i="61"/>
  <c r="G36" i="61"/>
  <c r="M35" i="61"/>
  <c r="K35" i="61"/>
  <c r="J35" i="61"/>
  <c r="I35" i="61"/>
  <c r="G35" i="61"/>
  <c r="M34" i="61"/>
  <c r="K34" i="61"/>
  <c r="J34" i="61"/>
  <c r="I34" i="61"/>
  <c r="G34" i="61"/>
  <c r="M33" i="61"/>
  <c r="K33" i="61"/>
  <c r="J33" i="61"/>
  <c r="I33" i="61"/>
  <c r="G33" i="61"/>
  <c r="M32" i="61"/>
  <c r="K32" i="61"/>
  <c r="J32" i="61"/>
  <c r="I32" i="61"/>
  <c r="G32" i="61"/>
  <c r="M31" i="61"/>
  <c r="K31" i="61"/>
  <c r="J31" i="61"/>
  <c r="I31" i="61"/>
  <c r="G31" i="61"/>
  <c r="M30" i="61"/>
  <c r="K30" i="61"/>
  <c r="J30" i="61"/>
  <c r="I30" i="61"/>
  <c r="G30" i="61"/>
  <c r="M29" i="61"/>
  <c r="K29" i="61"/>
  <c r="J29" i="61"/>
  <c r="I29" i="61"/>
  <c r="G29" i="61"/>
  <c r="M28" i="61"/>
  <c r="K28" i="61"/>
  <c r="J28" i="61"/>
  <c r="I28" i="61"/>
  <c r="G28" i="61"/>
  <c r="M27" i="61"/>
  <c r="K27" i="61"/>
  <c r="J27" i="61"/>
  <c r="I27" i="61"/>
  <c r="G27" i="61"/>
  <c r="M26" i="61"/>
  <c r="K26" i="61"/>
  <c r="J26" i="61"/>
  <c r="I26" i="61"/>
  <c r="G26" i="61"/>
  <c r="M25" i="61"/>
  <c r="K25" i="61"/>
  <c r="J25" i="61"/>
  <c r="I25" i="61"/>
  <c r="G25" i="61"/>
  <c r="M24" i="61"/>
  <c r="K24" i="61"/>
  <c r="J24" i="61"/>
  <c r="I24" i="61"/>
  <c r="G24" i="61"/>
  <c r="M23" i="61"/>
  <c r="K23" i="61"/>
  <c r="J23" i="61"/>
  <c r="I23" i="61"/>
  <c r="G23" i="61"/>
  <c r="M22" i="61"/>
  <c r="K22" i="61"/>
  <c r="J22" i="61"/>
  <c r="I22" i="61"/>
  <c r="G22" i="61"/>
  <c r="M21" i="61"/>
  <c r="K21" i="61"/>
  <c r="J21" i="61"/>
  <c r="I21" i="61"/>
  <c r="G21" i="61"/>
  <c r="M20" i="61"/>
  <c r="K20" i="61"/>
  <c r="J20" i="61"/>
  <c r="I20" i="61"/>
  <c r="G20" i="61"/>
  <c r="M19" i="61"/>
  <c r="K19" i="61"/>
  <c r="J19" i="61"/>
  <c r="I19" i="61"/>
  <c r="G19" i="61"/>
  <c r="M18" i="61"/>
  <c r="K18" i="61"/>
  <c r="J18" i="61"/>
  <c r="I18" i="61"/>
  <c r="G18" i="61"/>
  <c r="M17" i="61"/>
  <c r="K17" i="61"/>
  <c r="J17" i="61"/>
  <c r="I17" i="61"/>
  <c r="G17" i="61"/>
  <c r="M16" i="61"/>
  <c r="K16" i="61"/>
  <c r="J16" i="61"/>
  <c r="I16" i="61"/>
  <c r="G16" i="61"/>
  <c r="M15" i="61"/>
  <c r="K15" i="61"/>
  <c r="J15" i="61"/>
  <c r="I15" i="61"/>
  <c r="G15" i="61"/>
  <c r="M14" i="61"/>
  <c r="K14" i="61"/>
  <c r="J14" i="61"/>
  <c r="I14" i="61"/>
  <c r="G14" i="61"/>
  <c r="M13" i="61"/>
  <c r="K13" i="61"/>
  <c r="J13" i="61"/>
  <c r="I13" i="61"/>
  <c r="G13" i="61"/>
  <c r="M12" i="61"/>
  <c r="K12" i="61"/>
  <c r="J12" i="61"/>
  <c r="I12" i="61"/>
  <c r="G12" i="61"/>
  <c r="M11" i="61"/>
  <c r="K11" i="61"/>
  <c r="J11" i="61"/>
  <c r="I11" i="61"/>
  <c r="G11" i="61"/>
  <c r="M10" i="61"/>
  <c r="K10" i="61"/>
  <c r="J10" i="61"/>
  <c r="I10" i="61"/>
  <c r="G10" i="61"/>
  <c r="M9" i="61"/>
  <c r="K9" i="61"/>
  <c r="J9" i="61"/>
  <c r="I9" i="61"/>
  <c r="G9" i="61"/>
  <c r="M8" i="61"/>
  <c r="K8" i="61"/>
  <c r="J8" i="61"/>
  <c r="I8" i="61"/>
  <c r="G8" i="61"/>
  <c r="M10" i="60"/>
  <c r="L10" i="60"/>
  <c r="K10" i="60"/>
  <c r="J10" i="60"/>
  <c r="I10" i="60"/>
  <c r="H10" i="60"/>
  <c r="G10" i="60"/>
  <c r="F10" i="60"/>
  <c r="M9" i="60"/>
  <c r="K9" i="60"/>
  <c r="I9" i="60"/>
  <c r="G9" i="60"/>
  <c r="M8" i="60"/>
  <c r="K8" i="60"/>
  <c r="I8" i="60"/>
  <c r="G8" i="60"/>
  <c r="M7" i="60"/>
  <c r="K7" i="60"/>
  <c r="I7" i="60"/>
  <c r="G7" i="60"/>
  <c r="M87" i="59"/>
  <c r="K87" i="59"/>
  <c r="I87" i="59"/>
  <c r="G87" i="59"/>
  <c r="F87" i="59"/>
  <c r="M86" i="59"/>
  <c r="K86" i="59"/>
  <c r="J86" i="59"/>
  <c r="I86" i="59"/>
  <c r="G86" i="59"/>
  <c r="M85" i="59"/>
  <c r="K85" i="59"/>
  <c r="J85" i="59"/>
  <c r="I85" i="59"/>
  <c r="G85" i="59"/>
  <c r="M84" i="59"/>
  <c r="K84" i="59"/>
  <c r="J84" i="59"/>
  <c r="I84" i="59"/>
  <c r="G84" i="59"/>
  <c r="M83" i="59"/>
  <c r="K83" i="59"/>
  <c r="J83" i="59"/>
  <c r="I83" i="59"/>
  <c r="G83" i="59"/>
  <c r="M82" i="59"/>
  <c r="K82" i="59"/>
  <c r="J82" i="59"/>
  <c r="I82" i="59"/>
  <c r="G82" i="59"/>
  <c r="M81" i="59"/>
  <c r="K81" i="59"/>
  <c r="J81" i="59"/>
  <c r="I81" i="59"/>
  <c r="G81" i="59"/>
  <c r="M80" i="59"/>
  <c r="K80" i="59"/>
  <c r="J80" i="59"/>
  <c r="I80" i="59"/>
  <c r="G80" i="59"/>
  <c r="M79" i="59"/>
  <c r="K79" i="59"/>
  <c r="J79" i="59"/>
  <c r="I79" i="59"/>
  <c r="G79" i="59"/>
  <c r="M78" i="59"/>
  <c r="K78" i="59"/>
  <c r="J78" i="59"/>
  <c r="I78" i="59"/>
  <c r="G78" i="59"/>
  <c r="M77" i="59"/>
  <c r="K77" i="59"/>
  <c r="J77" i="59"/>
  <c r="I77" i="59"/>
  <c r="G77" i="59"/>
  <c r="M76" i="59"/>
  <c r="K76" i="59"/>
  <c r="J76" i="59"/>
  <c r="I76" i="59"/>
  <c r="G76" i="59"/>
  <c r="M75" i="59"/>
  <c r="K75" i="59"/>
  <c r="J75" i="59"/>
  <c r="I75" i="59"/>
  <c r="G75" i="59"/>
  <c r="M74" i="59"/>
  <c r="K74" i="59"/>
  <c r="J74" i="59"/>
  <c r="I74" i="59"/>
  <c r="G74" i="59"/>
  <c r="M73" i="59"/>
  <c r="K73" i="59"/>
  <c r="J73" i="59"/>
  <c r="I73" i="59"/>
  <c r="G73" i="59"/>
  <c r="M72" i="59"/>
  <c r="K72" i="59"/>
  <c r="J72" i="59"/>
  <c r="I72" i="59"/>
  <c r="G72" i="59"/>
  <c r="M71" i="59"/>
  <c r="K71" i="59"/>
  <c r="J71" i="59"/>
  <c r="I71" i="59"/>
  <c r="G71" i="59"/>
  <c r="M70" i="59"/>
  <c r="K70" i="59"/>
  <c r="J70" i="59"/>
  <c r="I70" i="59"/>
  <c r="G70" i="59"/>
  <c r="M69" i="59"/>
  <c r="K69" i="59"/>
  <c r="J69" i="59"/>
  <c r="I69" i="59"/>
  <c r="G69" i="59"/>
  <c r="M68" i="59"/>
  <c r="K68" i="59"/>
  <c r="J68" i="59"/>
  <c r="I68" i="59"/>
  <c r="G68" i="59"/>
  <c r="M67" i="59"/>
  <c r="K67" i="59"/>
  <c r="J67" i="59"/>
  <c r="I67" i="59"/>
  <c r="G67" i="59"/>
  <c r="M66" i="59"/>
  <c r="K66" i="59"/>
  <c r="I66" i="59"/>
  <c r="G66" i="59"/>
  <c r="M65" i="59"/>
  <c r="K65" i="59"/>
  <c r="I65" i="59"/>
  <c r="G65" i="59"/>
  <c r="M64" i="59"/>
  <c r="K64" i="59"/>
  <c r="I64" i="59"/>
  <c r="G64" i="59"/>
  <c r="M63" i="59"/>
  <c r="K63" i="59"/>
  <c r="I63" i="59"/>
  <c r="G63" i="59"/>
  <c r="M62" i="59"/>
  <c r="K62" i="59"/>
  <c r="I62" i="59"/>
  <c r="G62" i="59"/>
  <c r="M61" i="59"/>
  <c r="K61" i="59"/>
  <c r="J61" i="59"/>
  <c r="I61" i="59"/>
  <c r="G61" i="59"/>
  <c r="M60" i="59"/>
  <c r="K60" i="59"/>
  <c r="J60" i="59"/>
  <c r="I60" i="59"/>
  <c r="G60" i="59"/>
  <c r="M59" i="59"/>
  <c r="K59" i="59"/>
  <c r="J59" i="59"/>
  <c r="I59" i="59"/>
  <c r="G59" i="59"/>
  <c r="M58" i="59"/>
  <c r="K58" i="59"/>
  <c r="J58" i="59"/>
  <c r="I58" i="59"/>
  <c r="G58" i="59"/>
  <c r="M57" i="59"/>
  <c r="K57" i="59"/>
  <c r="J57" i="59"/>
  <c r="I57" i="59"/>
  <c r="G57" i="59"/>
  <c r="M56" i="59"/>
  <c r="K56" i="59"/>
  <c r="J56" i="59"/>
  <c r="I56" i="59"/>
  <c r="G56" i="59"/>
  <c r="M55" i="59"/>
  <c r="K55" i="59"/>
  <c r="J55" i="59"/>
  <c r="I55" i="59"/>
  <c r="G55" i="59"/>
  <c r="M54" i="59"/>
  <c r="K54" i="59"/>
  <c r="J54" i="59"/>
  <c r="I54" i="59"/>
  <c r="G54" i="59"/>
  <c r="M53" i="59"/>
  <c r="K53" i="59"/>
  <c r="J53" i="59"/>
  <c r="I53" i="59"/>
  <c r="G53" i="59"/>
  <c r="M52" i="59"/>
  <c r="K52" i="59"/>
  <c r="J52" i="59"/>
  <c r="I52" i="59"/>
  <c r="G52" i="59"/>
  <c r="M51" i="59"/>
  <c r="K51" i="59"/>
  <c r="J51" i="59"/>
  <c r="I51" i="59"/>
  <c r="G51" i="59"/>
  <c r="M50" i="59"/>
  <c r="K50" i="59"/>
  <c r="J50" i="59"/>
  <c r="I50" i="59"/>
  <c r="G50" i="59"/>
  <c r="M49" i="59"/>
  <c r="K49" i="59"/>
  <c r="J49" i="59"/>
  <c r="I49" i="59"/>
  <c r="G49" i="59"/>
  <c r="M48" i="59"/>
  <c r="K48" i="59"/>
  <c r="J48" i="59"/>
  <c r="I48" i="59"/>
  <c r="G48" i="59"/>
  <c r="M47" i="59"/>
  <c r="K47" i="59"/>
  <c r="J47" i="59"/>
  <c r="I47" i="59"/>
  <c r="G47" i="59"/>
  <c r="M46" i="59"/>
  <c r="K46" i="59"/>
  <c r="I46" i="59"/>
  <c r="G46" i="59"/>
  <c r="M45" i="59"/>
  <c r="K45" i="59"/>
  <c r="J45" i="59"/>
  <c r="I45" i="59"/>
  <c r="G45" i="59"/>
  <c r="M44" i="59"/>
  <c r="K44" i="59"/>
  <c r="J44" i="59"/>
  <c r="I44" i="59"/>
  <c r="G44" i="59"/>
  <c r="M43" i="59"/>
  <c r="K43" i="59"/>
  <c r="J43" i="59"/>
  <c r="I43" i="59"/>
  <c r="G43" i="59"/>
  <c r="M42" i="59"/>
  <c r="K42" i="59"/>
  <c r="J42" i="59"/>
  <c r="I42" i="59"/>
  <c r="G42" i="59"/>
  <c r="M41" i="59"/>
  <c r="K41" i="59"/>
  <c r="J41" i="59"/>
  <c r="I41" i="59"/>
  <c r="G41" i="59"/>
  <c r="M40" i="59"/>
  <c r="K40" i="59"/>
  <c r="J40" i="59"/>
  <c r="I40" i="59"/>
  <c r="G40" i="59"/>
  <c r="M39" i="59"/>
  <c r="K39" i="59"/>
  <c r="J39" i="59"/>
  <c r="I39" i="59"/>
  <c r="G39" i="59"/>
  <c r="M38" i="59"/>
  <c r="K38" i="59"/>
  <c r="J38" i="59"/>
  <c r="I38" i="59"/>
  <c r="G38" i="59"/>
  <c r="M37" i="59"/>
  <c r="K37" i="59"/>
  <c r="J37" i="59"/>
  <c r="I37" i="59"/>
  <c r="G37" i="59"/>
  <c r="M36" i="59"/>
  <c r="K36" i="59"/>
  <c r="J36" i="59"/>
  <c r="I36" i="59"/>
  <c r="G36" i="59"/>
  <c r="M35" i="59"/>
  <c r="K35" i="59"/>
  <c r="J35" i="59"/>
  <c r="I35" i="59"/>
  <c r="G35" i="59"/>
  <c r="M34" i="59"/>
  <c r="K34" i="59"/>
  <c r="J34" i="59"/>
  <c r="I34" i="59"/>
  <c r="G34" i="59"/>
  <c r="M33" i="59"/>
  <c r="K33" i="59"/>
  <c r="J33" i="59"/>
  <c r="I33" i="59"/>
  <c r="G33" i="59"/>
  <c r="M32" i="59"/>
  <c r="K32" i="59"/>
  <c r="J32" i="59"/>
  <c r="I32" i="59"/>
  <c r="G32" i="59"/>
  <c r="M31" i="59"/>
  <c r="K31" i="59"/>
  <c r="J31" i="59"/>
  <c r="I31" i="59"/>
  <c r="G31" i="59"/>
  <c r="M30" i="59"/>
  <c r="K30" i="59"/>
  <c r="J30" i="59"/>
  <c r="I30" i="59"/>
  <c r="G30" i="59"/>
  <c r="M29" i="59"/>
  <c r="K29" i="59"/>
  <c r="J29" i="59"/>
  <c r="I29" i="59"/>
  <c r="G29" i="59"/>
  <c r="M28" i="59"/>
  <c r="K28" i="59"/>
  <c r="J28" i="59"/>
  <c r="I28" i="59"/>
  <c r="G28" i="59"/>
  <c r="M27" i="59"/>
  <c r="K27" i="59"/>
  <c r="J27" i="59"/>
  <c r="I27" i="59"/>
  <c r="G27" i="59"/>
  <c r="M26" i="59"/>
  <c r="K26" i="59"/>
  <c r="J26" i="59"/>
  <c r="I26" i="59"/>
  <c r="G26" i="59"/>
  <c r="M25" i="59"/>
  <c r="K25" i="59"/>
  <c r="J25" i="59"/>
  <c r="I25" i="59"/>
  <c r="G25" i="59"/>
  <c r="M24" i="59"/>
  <c r="K24" i="59"/>
  <c r="J24" i="59"/>
  <c r="I24" i="59"/>
  <c r="G24" i="59"/>
  <c r="M23" i="59"/>
  <c r="K23" i="59"/>
  <c r="J23" i="59"/>
  <c r="I23" i="59"/>
  <c r="G23" i="59"/>
  <c r="M22" i="59"/>
  <c r="K22" i="59"/>
  <c r="J22" i="59"/>
  <c r="I22" i="59"/>
  <c r="G22" i="59"/>
  <c r="M21" i="59"/>
  <c r="K21" i="59"/>
  <c r="J21" i="59"/>
  <c r="I21" i="59"/>
  <c r="G21" i="59"/>
  <c r="M20" i="59"/>
  <c r="K20" i="59"/>
  <c r="J20" i="59"/>
  <c r="I20" i="59"/>
  <c r="G20" i="59"/>
  <c r="M19" i="59"/>
  <c r="K19" i="59"/>
  <c r="J19" i="59"/>
  <c r="I19" i="59"/>
  <c r="G19" i="59"/>
  <c r="M18" i="59"/>
  <c r="K18" i="59"/>
  <c r="J18" i="59"/>
  <c r="I18" i="59"/>
  <c r="G18" i="59"/>
  <c r="M17" i="59"/>
  <c r="K17" i="59"/>
  <c r="J17" i="59"/>
  <c r="I17" i="59"/>
  <c r="G17" i="59"/>
  <c r="M16" i="59"/>
  <c r="K16" i="59"/>
  <c r="J16" i="59"/>
  <c r="I16" i="59"/>
  <c r="G16" i="59"/>
  <c r="M15" i="59"/>
  <c r="K15" i="59"/>
  <c r="J15" i="59"/>
  <c r="I15" i="59"/>
  <c r="G15" i="59"/>
  <c r="M14" i="59"/>
  <c r="K14" i="59"/>
  <c r="J14" i="59"/>
  <c r="I14" i="59"/>
  <c r="G14" i="59"/>
  <c r="M13" i="59"/>
  <c r="K13" i="59"/>
  <c r="J13" i="59"/>
  <c r="I13" i="59"/>
  <c r="G13" i="59"/>
  <c r="M12" i="59"/>
  <c r="K12" i="59"/>
  <c r="J12" i="59"/>
  <c r="I12" i="59"/>
  <c r="G12" i="59"/>
  <c r="M11" i="59"/>
  <c r="K11" i="59"/>
  <c r="J11" i="59"/>
  <c r="I11" i="59"/>
  <c r="G11" i="59"/>
  <c r="M10" i="59"/>
  <c r="K10" i="59"/>
  <c r="J10" i="59"/>
  <c r="I10" i="59"/>
  <c r="G10" i="59"/>
  <c r="M9" i="59"/>
  <c r="K9" i="59"/>
  <c r="J9" i="59"/>
  <c r="I9" i="59"/>
  <c r="G9" i="59"/>
  <c r="M8" i="59"/>
  <c r="K8" i="59"/>
  <c r="J8" i="59"/>
  <c r="I8" i="59"/>
  <c r="G8" i="59"/>
  <c r="M10" i="58"/>
  <c r="L10" i="58"/>
  <c r="K10" i="58"/>
  <c r="J10" i="58"/>
  <c r="I10" i="58"/>
  <c r="H10" i="58"/>
  <c r="G10" i="58"/>
  <c r="F10" i="58"/>
  <c r="M9" i="58"/>
  <c r="K9" i="58"/>
  <c r="I9" i="58"/>
  <c r="G9" i="58"/>
  <c r="M8" i="58"/>
  <c r="K8" i="58"/>
  <c r="I8" i="58"/>
  <c r="G8" i="58"/>
  <c r="M7" i="58"/>
  <c r="K7" i="58"/>
  <c r="I7" i="58"/>
  <c r="G7" i="58"/>
  <c r="M87" i="57"/>
  <c r="K87" i="57"/>
  <c r="I87" i="57"/>
  <c r="G87" i="57"/>
  <c r="F87" i="57"/>
  <c r="M86" i="57"/>
  <c r="K86" i="57"/>
  <c r="J86" i="57"/>
  <c r="I86" i="57"/>
  <c r="G86" i="57"/>
  <c r="M85" i="57"/>
  <c r="K85" i="57"/>
  <c r="J85" i="57"/>
  <c r="I85" i="57"/>
  <c r="G85" i="57"/>
  <c r="M84" i="57"/>
  <c r="K84" i="57"/>
  <c r="J84" i="57"/>
  <c r="I84" i="57"/>
  <c r="G84" i="57"/>
  <c r="M83" i="57"/>
  <c r="K83" i="57"/>
  <c r="J83" i="57"/>
  <c r="I83" i="57"/>
  <c r="G83" i="57"/>
  <c r="M82" i="57"/>
  <c r="K82" i="57"/>
  <c r="J82" i="57"/>
  <c r="I82" i="57"/>
  <c r="G82" i="57"/>
  <c r="M81" i="57"/>
  <c r="K81" i="57"/>
  <c r="J81" i="57"/>
  <c r="I81" i="57"/>
  <c r="G81" i="57"/>
  <c r="M80" i="57"/>
  <c r="K80" i="57"/>
  <c r="J80" i="57"/>
  <c r="I80" i="57"/>
  <c r="G80" i="57"/>
  <c r="M79" i="57"/>
  <c r="K79" i="57"/>
  <c r="J79" i="57"/>
  <c r="I79" i="57"/>
  <c r="G79" i="57"/>
  <c r="M78" i="57"/>
  <c r="K78" i="57"/>
  <c r="J78" i="57"/>
  <c r="I78" i="57"/>
  <c r="G78" i="57"/>
  <c r="M77" i="57"/>
  <c r="K77" i="57"/>
  <c r="J77" i="57"/>
  <c r="I77" i="57"/>
  <c r="G77" i="57"/>
  <c r="M76" i="57"/>
  <c r="K76" i="57"/>
  <c r="J76" i="57"/>
  <c r="I76" i="57"/>
  <c r="G76" i="57"/>
  <c r="M75" i="57"/>
  <c r="K75" i="57"/>
  <c r="J75" i="57"/>
  <c r="I75" i="57"/>
  <c r="G75" i="57"/>
  <c r="M74" i="57"/>
  <c r="K74" i="57"/>
  <c r="J74" i="57"/>
  <c r="I74" i="57"/>
  <c r="G74" i="57"/>
  <c r="M73" i="57"/>
  <c r="K73" i="57"/>
  <c r="J73" i="57"/>
  <c r="I73" i="57"/>
  <c r="G73" i="57"/>
  <c r="M72" i="57"/>
  <c r="K72" i="57"/>
  <c r="J72" i="57"/>
  <c r="I72" i="57"/>
  <c r="G72" i="57"/>
  <c r="M71" i="57"/>
  <c r="K71" i="57"/>
  <c r="J71" i="57"/>
  <c r="I71" i="57"/>
  <c r="G71" i="57"/>
  <c r="M70" i="57"/>
  <c r="K70" i="57"/>
  <c r="J70" i="57"/>
  <c r="I70" i="57"/>
  <c r="G70" i="57"/>
  <c r="M69" i="57"/>
  <c r="K69" i="57"/>
  <c r="J69" i="57"/>
  <c r="I69" i="57"/>
  <c r="G69" i="57"/>
  <c r="M68" i="57"/>
  <c r="K68" i="57"/>
  <c r="J68" i="57"/>
  <c r="I68" i="57"/>
  <c r="G68" i="57"/>
  <c r="M67" i="57"/>
  <c r="K67" i="57"/>
  <c r="J67" i="57"/>
  <c r="I67" i="57"/>
  <c r="G67" i="57"/>
  <c r="M66" i="57"/>
  <c r="K66" i="57"/>
  <c r="I66" i="57"/>
  <c r="G66" i="57"/>
  <c r="M65" i="57"/>
  <c r="K65" i="57"/>
  <c r="I65" i="57"/>
  <c r="G65" i="57"/>
  <c r="M64" i="57"/>
  <c r="K64" i="57"/>
  <c r="I64" i="57"/>
  <c r="G64" i="57"/>
  <c r="M63" i="57"/>
  <c r="K63" i="57"/>
  <c r="I63" i="57"/>
  <c r="G63" i="57"/>
  <c r="M62" i="57"/>
  <c r="K62" i="57"/>
  <c r="I62" i="57"/>
  <c r="G62" i="57"/>
  <c r="M61" i="57"/>
  <c r="K61" i="57"/>
  <c r="J61" i="57"/>
  <c r="I61" i="57"/>
  <c r="G61" i="57"/>
  <c r="M60" i="57"/>
  <c r="K60" i="57"/>
  <c r="J60" i="57"/>
  <c r="I60" i="57"/>
  <c r="G60" i="57"/>
  <c r="M59" i="57"/>
  <c r="K59" i="57"/>
  <c r="J59" i="57"/>
  <c r="I59" i="57"/>
  <c r="G59" i="57"/>
  <c r="M58" i="57"/>
  <c r="K58" i="57"/>
  <c r="J58" i="57"/>
  <c r="I58" i="57"/>
  <c r="G58" i="57"/>
  <c r="M57" i="57"/>
  <c r="K57" i="57"/>
  <c r="J57" i="57"/>
  <c r="I57" i="57"/>
  <c r="G57" i="57"/>
  <c r="M56" i="57"/>
  <c r="K56" i="57"/>
  <c r="J56" i="57"/>
  <c r="I56" i="57"/>
  <c r="G56" i="57"/>
  <c r="M55" i="57"/>
  <c r="K55" i="57"/>
  <c r="J55" i="57"/>
  <c r="I55" i="57"/>
  <c r="G55" i="57"/>
  <c r="M54" i="57"/>
  <c r="K54" i="57"/>
  <c r="J54" i="57"/>
  <c r="I54" i="57"/>
  <c r="G54" i="57"/>
  <c r="M53" i="57"/>
  <c r="K53" i="57"/>
  <c r="J53" i="57"/>
  <c r="I53" i="57"/>
  <c r="G53" i="57"/>
  <c r="M52" i="57"/>
  <c r="K52" i="57"/>
  <c r="J52" i="57"/>
  <c r="I52" i="57"/>
  <c r="G52" i="57"/>
  <c r="M51" i="57"/>
  <c r="K51" i="57"/>
  <c r="J51" i="57"/>
  <c r="I51" i="57"/>
  <c r="G51" i="57"/>
  <c r="M50" i="57"/>
  <c r="K50" i="57"/>
  <c r="J50" i="57"/>
  <c r="I50" i="57"/>
  <c r="G50" i="57"/>
  <c r="M49" i="57"/>
  <c r="K49" i="57"/>
  <c r="J49" i="57"/>
  <c r="I49" i="57"/>
  <c r="G49" i="57"/>
  <c r="M48" i="57"/>
  <c r="K48" i="57"/>
  <c r="J48" i="57"/>
  <c r="I48" i="57"/>
  <c r="G48" i="57"/>
  <c r="M47" i="57"/>
  <c r="K47" i="57"/>
  <c r="J47" i="57"/>
  <c r="I47" i="57"/>
  <c r="G47" i="57"/>
  <c r="M46" i="57"/>
  <c r="K46" i="57"/>
  <c r="I46" i="57"/>
  <c r="G46" i="57"/>
  <c r="M45" i="57"/>
  <c r="K45" i="57"/>
  <c r="J45" i="57"/>
  <c r="I45" i="57"/>
  <c r="G45" i="57"/>
  <c r="M44" i="57"/>
  <c r="K44" i="57"/>
  <c r="J44" i="57"/>
  <c r="I44" i="57"/>
  <c r="G44" i="57"/>
  <c r="M43" i="57"/>
  <c r="K43" i="57"/>
  <c r="J43" i="57"/>
  <c r="I43" i="57"/>
  <c r="G43" i="57"/>
  <c r="M42" i="57"/>
  <c r="K42" i="57"/>
  <c r="J42" i="57"/>
  <c r="I42" i="57"/>
  <c r="G42" i="57"/>
  <c r="M41" i="57"/>
  <c r="K41" i="57"/>
  <c r="J41" i="57"/>
  <c r="I41" i="57"/>
  <c r="G41" i="57"/>
  <c r="M40" i="57"/>
  <c r="K40" i="57"/>
  <c r="J40" i="57"/>
  <c r="I40" i="57"/>
  <c r="G40" i="57"/>
  <c r="M39" i="57"/>
  <c r="K39" i="57"/>
  <c r="J39" i="57"/>
  <c r="I39" i="57"/>
  <c r="G39" i="57"/>
  <c r="M38" i="57"/>
  <c r="K38" i="57"/>
  <c r="J38" i="57"/>
  <c r="I38" i="57"/>
  <c r="G38" i="57"/>
  <c r="M37" i="57"/>
  <c r="K37" i="57"/>
  <c r="J37" i="57"/>
  <c r="I37" i="57"/>
  <c r="G37" i="57"/>
  <c r="M36" i="57"/>
  <c r="K36" i="57"/>
  <c r="J36" i="57"/>
  <c r="I36" i="57"/>
  <c r="G36" i="57"/>
  <c r="M35" i="57"/>
  <c r="K35" i="57"/>
  <c r="J35" i="57"/>
  <c r="I35" i="57"/>
  <c r="G35" i="57"/>
  <c r="M34" i="57"/>
  <c r="K34" i="57"/>
  <c r="J34" i="57"/>
  <c r="I34" i="57"/>
  <c r="G34" i="57"/>
  <c r="M33" i="57"/>
  <c r="K33" i="57"/>
  <c r="J33" i="57"/>
  <c r="I33" i="57"/>
  <c r="G33" i="57"/>
  <c r="M32" i="57"/>
  <c r="K32" i="57"/>
  <c r="J32" i="57"/>
  <c r="I32" i="57"/>
  <c r="G32" i="57"/>
  <c r="M31" i="57"/>
  <c r="K31" i="57"/>
  <c r="J31" i="57"/>
  <c r="I31" i="57"/>
  <c r="G31" i="57"/>
  <c r="M30" i="57"/>
  <c r="K30" i="57"/>
  <c r="J30" i="57"/>
  <c r="I30" i="57"/>
  <c r="G30" i="57"/>
  <c r="M29" i="57"/>
  <c r="K29" i="57"/>
  <c r="J29" i="57"/>
  <c r="I29" i="57"/>
  <c r="G29" i="57"/>
  <c r="M28" i="57"/>
  <c r="K28" i="57"/>
  <c r="J28" i="57"/>
  <c r="I28" i="57"/>
  <c r="G28" i="57"/>
  <c r="M27" i="57"/>
  <c r="K27" i="57"/>
  <c r="J27" i="57"/>
  <c r="I27" i="57"/>
  <c r="G27" i="57"/>
  <c r="M26" i="57"/>
  <c r="K26" i="57"/>
  <c r="J26" i="57"/>
  <c r="I26" i="57"/>
  <c r="G26" i="57"/>
  <c r="M25" i="57"/>
  <c r="K25" i="57"/>
  <c r="J25" i="57"/>
  <c r="I25" i="57"/>
  <c r="G25" i="57"/>
  <c r="M24" i="57"/>
  <c r="K24" i="57"/>
  <c r="J24" i="57"/>
  <c r="I24" i="57"/>
  <c r="G24" i="57"/>
  <c r="M23" i="57"/>
  <c r="K23" i="57"/>
  <c r="J23" i="57"/>
  <c r="I23" i="57"/>
  <c r="G23" i="57"/>
  <c r="M22" i="57"/>
  <c r="K22" i="57"/>
  <c r="J22" i="57"/>
  <c r="I22" i="57"/>
  <c r="G22" i="57"/>
  <c r="M21" i="57"/>
  <c r="K21" i="57"/>
  <c r="J21" i="57"/>
  <c r="I21" i="57"/>
  <c r="G21" i="57"/>
  <c r="M20" i="57"/>
  <c r="K20" i="57"/>
  <c r="J20" i="57"/>
  <c r="I20" i="57"/>
  <c r="G20" i="57"/>
  <c r="M19" i="57"/>
  <c r="K19" i="57"/>
  <c r="J19" i="57"/>
  <c r="I19" i="57"/>
  <c r="G19" i="57"/>
  <c r="M18" i="57"/>
  <c r="K18" i="57"/>
  <c r="J18" i="57"/>
  <c r="I18" i="57"/>
  <c r="G18" i="57"/>
  <c r="M17" i="57"/>
  <c r="K17" i="57"/>
  <c r="J17" i="57"/>
  <c r="I17" i="57"/>
  <c r="G17" i="57"/>
  <c r="M16" i="57"/>
  <c r="K16" i="57"/>
  <c r="J16" i="57"/>
  <c r="I16" i="57"/>
  <c r="G16" i="57"/>
  <c r="M15" i="57"/>
  <c r="K15" i="57"/>
  <c r="J15" i="57"/>
  <c r="I15" i="57"/>
  <c r="G15" i="57"/>
  <c r="M14" i="57"/>
  <c r="K14" i="57"/>
  <c r="J14" i="57"/>
  <c r="I14" i="57"/>
  <c r="G14" i="57"/>
  <c r="M13" i="57"/>
  <c r="K13" i="57"/>
  <c r="J13" i="57"/>
  <c r="I13" i="57"/>
  <c r="G13" i="57"/>
  <c r="M12" i="57"/>
  <c r="K12" i="57"/>
  <c r="J12" i="57"/>
  <c r="I12" i="57"/>
  <c r="G12" i="57"/>
  <c r="M11" i="57"/>
  <c r="K11" i="57"/>
  <c r="J11" i="57"/>
  <c r="I11" i="57"/>
  <c r="G11" i="57"/>
  <c r="M10" i="57"/>
  <c r="K10" i="57"/>
  <c r="J10" i="57"/>
  <c r="I10" i="57"/>
  <c r="G10" i="57"/>
  <c r="M9" i="57"/>
  <c r="K9" i="57"/>
  <c r="J9" i="57"/>
  <c r="I9" i="57"/>
  <c r="G9" i="57"/>
  <c r="M8" i="57"/>
  <c r="K8" i="57"/>
  <c r="J8" i="57"/>
  <c r="I8" i="57"/>
  <c r="G8" i="57"/>
  <c r="M10" i="56"/>
  <c r="L10" i="56"/>
  <c r="K10" i="56"/>
  <c r="J10" i="56"/>
  <c r="I10" i="56"/>
  <c r="H10" i="56"/>
  <c r="G10" i="56"/>
  <c r="F10" i="56"/>
  <c r="M9" i="56"/>
  <c r="K9" i="56"/>
  <c r="I9" i="56"/>
  <c r="G9" i="56"/>
  <c r="M8" i="56"/>
  <c r="K8" i="56"/>
  <c r="I8" i="56"/>
  <c r="G8" i="56"/>
  <c r="M7" i="56"/>
  <c r="K7" i="56"/>
  <c r="I7" i="56"/>
  <c r="G7" i="56"/>
  <c r="M87" i="55"/>
  <c r="K87" i="55"/>
  <c r="I87" i="55"/>
  <c r="G87" i="55"/>
  <c r="F87" i="55"/>
  <c r="M86" i="55"/>
  <c r="K86" i="55"/>
  <c r="J86" i="55"/>
  <c r="I86" i="55"/>
  <c r="G86" i="55"/>
  <c r="M85" i="55"/>
  <c r="K85" i="55"/>
  <c r="J85" i="55"/>
  <c r="I85" i="55"/>
  <c r="G85" i="55"/>
  <c r="M84" i="55"/>
  <c r="K84" i="55"/>
  <c r="J84" i="55"/>
  <c r="I84" i="55"/>
  <c r="G84" i="55"/>
  <c r="M83" i="55"/>
  <c r="K83" i="55"/>
  <c r="J83" i="55"/>
  <c r="I83" i="55"/>
  <c r="G83" i="55"/>
  <c r="M82" i="55"/>
  <c r="K82" i="55"/>
  <c r="J82" i="55"/>
  <c r="I82" i="55"/>
  <c r="G82" i="55"/>
  <c r="M81" i="55"/>
  <c r="K81" i="55"/>
  <c r="J81" i="55"/>
  <c r="I81" i="55"/>
  <c r="G81" i="55"/>
  <c r="M80" i="55"/>
  <c r="K80" i="55"/>
  <c r="J80" i="55"/>
  <c r="I80" i="55"/>
  <c r="G80" i="55"/>
  <c r="M79" i="55"/>
  <c r="K79" i="55"/>
  <c r="J79" i="55"/>
  <c r="I79" i="55"/>
  <c r="G79" i="55"/>
  <c r="M78" i="55"/>
  <c r="K78" i="55"/>
  <c r="J78" i="55"/>
  <c r="I78" i="55"/>
  <c r="G78" i="55"/>
  <c r="M77" i="55"/>
  <c r="K77" i="55"/>
  <c r="J77" i="55"/>
  <c r="I77" i="55"/>
  <c r="G77" i="55"/>
  <c r="M76" i="55"/>
  <c r="K76" i="55"/>
  <c r="J76" i="55"/>
  <c r="I76" i="55"/>
  <c r="G76" i="55"/>
  <c r="M75" i="55"/>
  <c r="K75" i="55"/>
  <c r="J75" i="55"/>
  <c r="I75" i="55"/>
  <c r="G75" i="55"/>
  <c r="M74" i="55"/>
  <c r="K74" i="55"/>
  <c r="J74" i="55"/>
  <c r="I74" i="55"/>
  <c r="G74" i="55"/>
  <c r="M73" i="55"/>
  <c r="K73" i="55"/>
  <c r="J73" i="55"/>
  <c r="I73" i="55"/>
  <c r="G73" i="55"/>
  <c r="M72" i="55"/>
  <c r="K72" i="55"/>
  <c r="J72" i="55"/>
  <c r="I72" i="55"/>
  <c r="G72" i="55"/>
  <c r="M71" i="55"/>
  <c r="K71" i="55"/>
  <c r="J71" i="55"/>
  <c r="I71" i="55"/>
  <c r="G71" i="55"/>
  <c r="M70" i="55"/>
  <c r="K70" i="55"/>
  <c r="J70" i="55"/>
  <c r="I70" i="55"/>
  <c r="G70" i="55"/>
  <c r="M69" i="55"/>
  <c r="K69" i="55"/>
  <c r="J69" i="55"/>
  <c r="I69" i="55"/>
  <c r="G69" i="55"/>
  <c r="M68" i="55"/>
  <c r="K68" i="55"/>
  <c r="J68" i="55"/>
  <c r="I68" i="55"/>
  <c r="G68" i="55"/>
  <c r="M67" i="55"/>
  <c r="K67" i="55"/>
  <c r="J67" i="55"/>
  <c r="I67" i="55"/>
  <c r="G67" i="55"/>
  <c r="M66" i="55"/>
  <c r="K66" i="55"/>
  <c r="I66" i="55"/>
  <c r="G66" i="55"/>
  <c r="M65" i="55"/>
  <c r="K65" i="55"/>
  <c r="I65" i="55"/>
  <c r="G65" i="55"/>
  <c r="M64" i="55"/>
  <c r="K64" i="55"/>
  <c r="I64" i="55"/>
  <c r="G64" i="55"/>
  <c r="M63" i="55"/>
  <c r="K63" i="55"/>
  <c r="I63" i="55"/>
  <c r="G63" i="55"/>
  <c r="M62" i="55"/>
  <c r="K62" i="55"/>
  <c r="I62" i="55"/>
  <c r="G62" i="55"/>
  <c r="M61" i="55"/>
  <c r="K61" i="55"/>
  <c r="J61" i="55"/>
  <c r="I61" i="55"/>
  <c r="G61" i="55"/>
  <c r="M60" i="55"/>
  <c r="K60" i="55"/>
  <c r="J60" i="55"/>
  <c r="I60" i="55"/>
  <c r="G60" i="55"/>
  <c r="M59" i="55"/>
  <c r="K59" i="55"/>
  <c r="J59" i="55"/>
  <c r="I59" i="55"/>
  <c r="G59" i="55"/>
  <c r="M58" i="55"/>
  <c r="K58" i="55"/>
  <c r="J58" i="55"/>
  <c r="I58" i="55"/>
  <c r="G58" i="55"/>
  <c r="M57" i="55"/>
  <c r="K57" i="55"/>
  <c r="J57" i="55"/>
  <c r="I57" i="55"/>
  <c r="G57" i="55"/>
  <c r="M56" i="55"/>
  <c r="K56" i="55"/>
  <c r="J56" i="55"/>
  <c r="I56" i="55"/>
  <c r="G56" i="55"/>
  <c r="M55" i="55"/>
  <c r="K55" i="55"/>
  <c r="J55" i="55"/>
  <c r="I55" i="55"/>
  <c r="G55" i="55"/>
  <c r="M54" i="55"/>
  <c r="K54" i="55"/>
  <c r="J54" i="55"/>
  <c r="I54" i="55"/>
  <c r="G54" i="55"/>
  <c r="M53" i="55"/>
  <c r="K53" i="55"/>
  <c r="J53" i="55"/>
  <c r="I53" i="55"/>
  <c r="G53" i="55"/>
  <c r="M52" i="55"/>
  <c r="K52" i="55"/>
  <c r="J52" i="55"/>
  <c r="I52" i="55"/>
  <c r="G52" i="55"/>
  <c r="M51" i="55"/>
  <c r="K51" i="55"/>
  <c r="J51" i="55"/>
  <c r="I51" i="55"/>
  <c r="G51" i="55"/>
  <c r="M50" i="55"/>
  <c r="K50" i="55"/>
  <c r="J50" i="55"/>
  <c r="I50" i="55"/>
  <c r="G50" i="55"/>
  <c r="M49" i="55"/>
  <c r="K49" i="55"/>
  <c r="J49" i="55"/>
  <c r="I49" i="55"/>
  <c r="G49" i="55"/>
  <c r="M48" i="55"/>
  <c r="K48" i="55"/>
  <c r="J48" i="55"/>
  <c r="I48" i="55"/>
  <c r="G48" i="55"/>
  <c r="M47" i="55"/>
  <c r="K47" i="55"/>
  <c r="J47" i="55"/>
  <c r="I47" i="55"/>
  <c r="G47" i="55"/>
  <c r="M46" i="55"/>
  <c r="K46" i="55"/>
  <c r="I46" i="55"/>
  <c r="G46" i="55"/>
  <c r="M45" i="55"/>
  <c r="K45" i="55"/>
  <c r="J45" i="55"/>
  <c r="I45" i="55"/>
  <c r="G45" i="55"/>
  <c r="M44" i="55"/>
  <c r="K44" i="55"/>
  <c r="J44" i="55"/>
  <c r="I44" i="55"/>
  <c r="G44" i="55"/>
  <c r="M43" i="55"/>
  <c r="K43" i="55"/>
  <c r="J43" i="55"/>
  <c r="I43" i="55"/>
  <c r="G43" i="55"/>
  <c r="M42" i="55"/>
  <c r="K42" i="55"/>
  <c r="J42" i="55"/>
  <c r="I42" i="55"/>
  <c r="G42" i="55"/>
  <c r="M41" i="55"/>
  <c r="K41" i="55"/>
  <c r="J41" i="55"/>
  <c r="I41" i="55"/>
  <c r="G41" i="55"/>
  <c r="M40" i="55"/>
  <c r="K40" i="55"/>
  <c r="J40" i="55"/>
  <c r="I40" i="55"/>
  <c r="G40" i="55"/>
  <c r="M39" i="55"/>
  <c r="K39" i="55"/>
  <c r="J39" i="55"/>
  <c r="I39" i="55"/>
  <c r="G39" i="55"/>
  <c r="M38" i="55"/>
  <c r="K38" i="55"/>
  <c r="J38" i="55"/>
  <c r="I38" i="55"/>
  <c r="G38" i="55"/>
  <c r="M37" i="55"/>
  <c r="K37" i="55"/>
  <c r="J37" i="55"/>
  <c r="I37" i="55"/>
  <c r="G37" i="55"/>
  <c r="M36" i="55"/>
  <c r="K36" i="55"/>
  <c r="J36" i="55"/>
  <c r="I36" i="55"/>
  <c r="G36" i="55"/>
  <c r="M35" i="55"/>
  <c r="K35" i="55"/>
  <c r="J35" i="55"/>
  <c r="I35" i="55"/>
  <c r="G35" i="55"/>
  <c r="M34" i="55"/>
  <c r="K34" i="55"/>
  <c r="J34" i="55"/>
  <c r="I34" i="55"/>
  <c r="G34" i="55"/>
  <c r="M33" i="55"/>
  <c r="K33" i="55"/>
  <c r="J33" i="55"/>
  <c r="I33" i="55"/>
  <c r="G33" i="55"/>
  <c r="M32" i="55"/>
  <c r="K32" i="55"/>
  <c r="J32" i="55"/>
  <c r="I32" i="55"/>
  <c r="G32" i="55"/>
  <c r="M31" i="55"/>
  <c r="K31" i="55"/>
  <c r="J31" i="55"/>
  <c r="I31" i="55"/>
  <c r="G31" i="55"/>
  <c r="M30" i="55"/>
  <c r="K30" i="55"/>
  <c r="J30" i="55"/>
  <c r="I30" i="55"/>
  <c r="G30" i="55"/>
  <c r="M29" i="55"/>
  <c r="K29" i="55"/>
  <c r="J29" i="55"/>
  <c r="I29" i="55"/>
  <c r="G29" i="55"/>
  <c r="M28" i="55"/>
  <c r="K28" i="55"/>
  <c r="J28" i="55"/>
  <c r="I28" i="55"/>
  <c r="G28" i="55"/>
  <c r="M27" i="55"/>
  <c r="K27" i="55"/>
  <c r="J27" i="55"/>
  <c r="I27" i="55"/>
  <c r="G27" i="55"/>
  <c r="M26" i="55"/>
  <c r="K26" i="55"/>
  <c r="J26" i="55"/>
  <c r="I26" i="55"/>
  <c r="G26" i="55"/>
  <c r="M25" i="55"/>
  <c r="K25" i="55"/>
  <c r="J25" i="55"/>
  <c r="I25" i="55"/>
  <c r="G25" i="55"/>
  <c r="M24" i="55"/>
  <c r="K24" i="55"/>
  <c r="J24" i="55"/>
  <c r="I24" i="55"/>
  <c r="G24" i="55"/>
  <c r="M23" i="55"/>
  <c r="K23" i="55"/>
  <c r="J23" i="55"/>
  <c r="I23" i="55"/>
  <c r="G23" i="55"/>
  <c r="M22" i="55"/>
  <c r="K22" i="55"/>
  <c r="J22" i="55"/>
  <c r="I22" i="55"/>
  <c r="G22" i="55"/>
  <c r="M21" i="55"/>
  <c r="K21" i="55"/>
  <c r="J21" i="55"/>
  <c r="I21" i="55"/>
  <c r="G21" i="55"/>
  <c r="M20" i="55"/>
  <c r="K20" i="55"/>
  <c r="J20" i="55"/>
  <c r="I20" i="55"/>
  <c r="G20" i="55"/>
  <c r="M19" i="55"/>
  <c r="K19" i="55"/>
  <c r="J19" i="55"/>
  <c r="I19" i="55"/>
  <c r="G19" i="55"/>
  <c r="M18" i="55"/>
  <c r="K18" i="55"/>
  <c r="J18" i="55"/>
  <c r="I18" i="55"/>
  <c r="G18" i="55"/>
  <c r="M17" i="55"/>
  <c r="K17" i="55"/>
  <c r="J17" i="55"/>
  <c r="I17" i="55"/>
  <c r="G17" i="55"/>
  <c r="M16" i="55"/>
  <c r="K16" i="55"/>
  <c r="J16" i="55"/>
  <c r="I16" i="55"/>
  <c r="G16" i="55"/>
  <c r="M15" i="55"/>
  <c r="K15" i="55"/>
  <c r="J15" i="55"/>
  <c r="I15" i="55"/>
  <c r="G15" i="55"/>
  <c r="M14" i="55"/>
  <c r="K14" i="55"/>
  <c r="J14" i="55"/>
  <c r="I14" i="55"/>
  <c r="G14" i="55"/>
  <c r="M13" i="55"/>
  <c r="K13" i="55"/>
  <c r="J13" i="55"/>
  <c r="I13" i="55"/>
  <c r="G13" i="55"/>
  <c r="M12" i="55"/>
  <c r="K12" i="55"/>
  <c r="J12" i="55"/>
  <c r="I12" i="55"/>
  <c r="G12" i="55"/>
  <c r="M11" i="55"/>
  <c r="K11" i="55"/>
  <c r="J11" i="55"/>
  <c r="I11" i="55"/>
  <c r="G11" i="55"/>
  <c r="M10" i="55"/>
  <c r="K10" i="55"/>
  <c r="J10" i="55"/>
  <c r="I10" i="55"/>
  <c r="G10" i="55"/>
  <c r="M9" i="55"/>
  <c r="K9" i="55"/>
  <c r="J9" i="55"/>
  <c r="I9" i="55"/>
  <c r="G9" i="55"/>
  <c r="M8" i="55"/>
  <c r="K8" i="55"/>
  <c r="J8" i="55"/>
  <c r="I8" i="55"/>
  <c r="G8" i="55"/>
  <c r="M10" i="54"/>
  <c r="L10" i="54"/>
  <c r="K10" i="54"/>
  <c r="J10" i="54"/>
  <c r="I10" i="54"/>
  <c r="H10" i="54"/>
  <c r="G10" i="54"/>
  <c r="F10" i="54"/>
  <c r="M9" i="54"/>
  <c r="K9" i="54"/>
  <c r="I9" i="54"/>
  <c r="G9" i="54"/>
  <c r="M8" i="54"/>
  <c r="K8" i="54"/>
  <c r="I8" i="54"/>
  <c r="G8" i="54"/>
  <c r="M7" i="54"/>
  <c r="K7" i="54"/>
  <c r="I7" i="54"/>
  <c r="G7" i="54"/>
  <c r="M10" i="53"/>
  <c r="L10" i="53"/>
  <c r="K10" i="53"/>
  <c r="J10" i="53"/>
  <c r="I10" i="53"/>
  <c r="H10" i="53"/>
  <c r="G10" i="53"/>
  <c r="F10" i="53"/>
  <c r="M9" i="53"/>
  <c r="K9" i="53"/>
  <c r="I9" i="53"/>
  <c r="G9" i="53"/>
  <c r="M8" i="53"/>
  <c r="K8" i="53"/>
  <c r="I8" i="53"/>
  <c r="G8" i="53"/>
  <c r="M7" i="53"/>
  <c r="K7" i="53"/>
  <c r="I7" i="53"/>
  <c r="G7" i="53"/>
  <c r="M87" i="51"/>
  <c r="K87" i="51"/>
  <c r="I87" i="51"/>
  <c r="G87" i="51"/>
  <c r="F87" i="51"/>
  <c r="M86" i="51"/>
  <c r="K86" i="51"/>
  <c r="J86" i="51"/>
  <c r="I86" i="51"/>
  <c r="G86" i="51"/>
  <c r="M85" i="51"/>
  <c r="K85" i="51"/>
  <c r="J85" i="51"/>
  <c r="I85" i="51"/>
  <c r="G85" i="51"/>
  <c r="M84" i="51"/>
  <c r="K84" i="51"/>
  <c r="J84" i="51"/>
  <c r="I84" i="51"/>
  <c r="G84" i="51"/>
  <c r="M83" i="51"/>
  <c r="K83" i="51"/>
  <c r="J83" i="51"/>
  <c r="I83" i="51"/>
  <c r="G83" i="51"/>
  <c r="M82" i="51"/>
  <c r="K82" i="51"/>
  <c r="J82" i="51"/>
  <c r="I82" i="51"/>
  <c r="G82" i="51"/>
  <c r="M81" i="51"/>
  <c r="K81" i="51"/>
  <c r="J81" i="51"/>
  <c r="I81" i="51"/>
  <c r="G81" i="51"/>
  <c r="M80" i="51"/>
  <c r="K80" i="51"/>
  <c r="J80" i="51"/>
  <c r="I80" i="51"/>
  <c r="G80" i="51"/>
  <c r="M79" i="51"/>
  <c r="K79" i="51"/>
  <c r="J79" i="51"/>
  <c r="I79" i="51"/>
  <c r="G79" i="51"/>
  <c r="M78" i="51"/>
  <c r="K78" i="51"/>
  <c r="J78" i="51"/>
  <c r="I78" i="51"/>
  <c r="G78" i="51"/>
  <c r="M77" i="51"/>
  <c r="K77" i="51"/>
  <c r="J77" i="51"/>
  <c r="I77" i="51"/>
  <c r="G77" i="51"/>
  <c r="M76" i="51"/>
  <c r="K76" i="51"/>
  <c r="J76" i="51"/>
  <c r="I76" i="51"/>
  <c r="G76" i="51"/>
  <c r="M75" i="51"/>
  <c r="K75" i="51"/>
  <c r="J75" i="51"/>
  <c r="I75" i="51"/>
  <c r="G75" i="51"/>
  <c r="M74" i="51"/>
  <c r="K74" i="51"/>
  <c r="J74" i="51"/>
  <c r="I74" i="51"/>
  <c r="G74" i="51"/>
  <c r="M73" i="51"/>
  <c r="K73" i="51"/>
  <c r="J73" i="51"/>
  <c r="I73" i="51"/>
  <c r="G73" i="51"/>
  <c r="M72" i="51"/>
  <c r="K72" i="51"/>
  <c r="J72" i="51"/>
  <c r="I72" i="51"/>
  <c r="G72" i="51"/>
  <c r="M71" i="51"/>
  <c r="K71" i="51"/>
  <c r="J71" i="51"/>
  <c r="I71" i="51"/>
  <c r="G71" i="51"/>
  <c r="M70" i="51"/>
  <c r="K70" i="51"/>
  <c r="J70" i="51"/>
  <c r="I70" i="51"/>
  <c r="G70" i="51"/>
  <c r="M69" i="51"/>
  <c r="K69" i="51"/>
  <c r="J69" i="51"/>
  <c r="I69" i="51"/>
  <c r="G69" i="51"/>
  <c r="M68" i="51"/>
  <c r="K68" i="51"/>
  <c r="J68" i="51"/>
  <c r="I68" i="51"/>
  <c r="G68" i="51"/>
  <c r="M67" i="51"/>
  <c r="K67" i="51"/>
  <c r="J67" i="51"/>
  <c r="I67" i="51"/>
  <c r="G67" i="51"/>
  <c r="M66" i="51"/>
  <c r="K66" i="51"/>
  <c r="I66" i="51"/>
  <c r="G66" i="51"/>
  <c r="M65" i="51"/>
  <c r="K65" i="51"/>
  <c r="I65" i="51"/>
  <c r="G65" i="51"/>
  <c r="M64" i="51"/>
  <c r="K64" i="51"/>
  <c r="I64" i="51"/>
  <c r="G64" i="51"/>
  <c r="M63" i="51"/>
  <c r="K63" i="51"/>
  <c r="I63" i="51"/>
  <c r="G63" i="51"/>
  <c r="M62" i="51"/>
  <c r="K62" i="51"/>
  <c r="I62" i="51"/>
  <c r="G62" i="51"/>
  <c r="M61" i="51"/>
  <c r="K61" i="51"/>
  <c r="J61" i="51"/>
  <c r="I61" i="51"/>
  <c r="G61" i="51"/>
  <c r="M60" i="51"/>
  <c r="K60" i="51"/>
  <c r="J60" i="51"/>
  <c r="I60" i="51"/>
  <c r="G60" i="51"/>
  <c r="M59" i="51"/>
  <c r="K59" i="51"/>
  <c r="J59" i="51"/>
  <c r="I59" i="51"/>
  <c r="G59" i="51"/>
  <c r="M58" i="51"/>
  <c r="K58" i="51"/>
  <c r="J58" i="51"/>
  <c r="I58" i="51"/>
  <c r="G58" i="51"/>
  <c r="M57" i="51"/>
  <c r="K57" i="51"/>
  <c r="J57" i="51"/>
  <c r="I57" i="51"/>
  <c r="G57" i="51"/>
  <c r="M56" i="51"/>
  <c r="K56" i="51"/>
  <c r="J56" i="51"/>
  <c r="I56" i="51"/>
  <c r="G56" i="51"/>
  <c r="M55" i="51"/>
  <c r="K55" i="51"/>
  <c r="J55" i="51"/>
  <c r="I55" i="51"/>
  <c r="G55" i="51"/>
  <c r="M54" i="51"/>
  <c r="K54" i="51"/>
  <c r="J54" i="51"/>
  <c r="I54" i="51"/>
  <c r="G54" i="51"/>
  <c r="M53" i="51"/>
  <c r="K53" i="51"/>
  <c r="J53" i="51"/>
  <c r="I53" i="51"/>
  <c r="G53" i="51"/>
  <c r="M52" i="51"/>
  <c r="K52" i="51"/>
  <c r="J52" i="51"/>
  <c r="I52" i="51"/>
  <c r="G52" i="51"/>
  <c r="M51" i="51"/>
  <c r="K51" i="51"/>
  <c r="J51" i="51"/>
  <c r="I51" i="51"/>
  <c r="G51" i="51"/>
  <c r="M50" i="51"/>
  <c r="K50" i="51"/>
  <c r="J50" i="51"/>
  <c r="I50" i="51"/>
  <c r="G50" i="51"/>
  <c r="M49" i="51"/>
  <c r="K49" i="51"/>
  <c r="J49" i="51"/>
  <c r="I49" i="51"/>
  <c r="G49" i="51"/>
  <c r="M48" i="51"/>
  <c r="K48" i="51"/>
  <c r="J48" i="51"/>
  <c r="I48" i="51"/>
  <c r="G48" i="51"/>
  <c r="M47" i="51"/>
  <c r="K47" i="51"/>
  <c r="J47" i="51"/>
  <c r="I47" i="51"/>
  <c r="G47" i="51"/>
  <c r="M46" i="51"/>
  <c r="K46" i="51"/>
  <c r="I46" i="51"/>
  <c r="G46" i="51"/>
  <c r="M45" i="51"/>
  <c r="K45" i="51"/>
  <c r="J45" i="51"/>
  <c r="I45" i="51"/>
  <c r="G45" i="51"/>
  <c r="M44" i="51"/>
  <c r="K44" i="51"/>
  <c r="J44" i="51"/>
  <c r="I44" i="51"/>
  <c r="G44" i="51"/>
  <c r="M43" i="51"/>
  <c r="K43" i="51"/>
  <c r="J43" i="51"/>
  <c r="I43" i="51"/>
  <c r="G43" i="51"/>
  <c r="M42" i="51"/>
  <c r="K42" i="51"/>
  <c r="J42" i="51"/>
  <c r="I42" i="51"/>
  <c r="G42" i="51"/>
  <c r="M41" i="51"/>
  <c r="K41" i="51"/>
  <c r="J41" i="51"/>
  <c r="I41" i="51"/>
  <c r="G41" i="51"/>
  <c r="M40" i="51"/>
  <c r="K40" i="51"/>
  <c r="J40" i="51"/>
  <c r="I40" i="51"/>
  <c r="G40" i="51"/>
  <c r="M39" i="51"/>
  <c r="K39" i="51"/>
  <c r="J39" i="51"/>
  <c r="I39" i="51"/>
  <c r="G39" i="51"/>
  <c r="M38" i="51"/>
  <c r="K38" i="51"/>
  <c r="J38" i="51"/>
  <c r="I38" i="51"/>
  <c r="G38" i="51"/>
  <c r="M37" i="51"/>
  <c r="K37" i="51"/>
  <c r="J37" i="51"/>
  <c r="I37" i="51"/>
  <c r="G37" i="51"/>
  <c r="M36" i="51"/>
  <c r="K36" i="51"/>
  <c r="J36" i="51"/>
  <c r="I36" i="51"/>
  <c r="G36" i="51"/>
  <c r="M35" i="51"/>
  <c r="K35" i="51"/>
  <c r="J35" i="51"/>
  <c r="I35" i="51"/>
  <c r="G35" i="51"/>
  <c r="M34" i="51"/>
  <c r="K34" i="51"/>
  <c r="J34" i="51"/>
  <c r="I34" i="51"/>
  <c r="G34" i="51"/>
  <c r="M33" i="51"/>
  <c r="K33" i="51"/>
  <c r="J33" i="51"/>
  <c r="I33" i="51"/>
  <c r="G33" i="51"/>
  <c r="M32" i="51"/>
  <c r="K32" i="51"/>
  <c r="J32" i="51"/>
  <c r="I32" i="51"/>
  <c r="G32" i="51"/>
  <c r="M31" i="51"/>
  <c r="K31" i="51"/>
  <c r="J31" i="51"/>
  <c r="I31" i="51"/>
  <c r="G31" i="51"/>
  <c r="M30" i="51"/>
  <c r="K30" i="51"/>
  <c r="J30" i="51"/>
  <c r="I30" i="51"/>
  <c r="G30" i="51"/>
  <c r="M29" i="51"/>
  <c r="K29" i="51"/>
  <c r="J29" i="51"/>
  <c r="I29" i="51"/>
  <c r="G29" i="51"/>
  <c r="M28" i="51"/>
  <c r="K28" i="51"/>
  <c r="J28" i="51"/>
  <c r="I28" i="51"/>
  <c r="G28" i="51"/>
  <c r="M27" i="51"/>
  <c r="K27" i="51"/>
  <c r="J27" i="51"/>
  <c r="I27" i="51"/>
  <c r="G27" i="51"/>
  <c r="M26" i="51"/>
  <c r="K26" i="51"/>
  <c r="J26" i="51"/>
  <c r="I26" i="51"/>
  <c r="G26" i="51"/>
  <c r="M25" i="51"/>
  <c r="K25" i="51"/>
  <c r="J25" i="51"/>
  <c r="I25" i="51"/>
  <c r="G25" i="51"/>
  <c r="M24" i="51"/>
  <c r="K24" i="51"/>
  <c r="J24" i="51"/>
  <c r="I24" i="51"/>
  <c r="G24" i="51"/>
  <c r="M23" i="51"/>
  <c r="K23" i="51"/>
  <c r="J23" i="51"/>
  <c r="I23" i="51"/>
  <c r="G23" i="51"/>
  <c r="M22" i="51"/>
  <c r="K22" i="51"/>
  <c r="J22" i="51"/>
  <c r="I22" i="51"/>
  <c r="G22" i="51"/>
  <c r="M21" i="51"/>
  <c r="K21" i="51"/>
  <c r="J21" i="51"/>
  <c r="I21" i="51"/>
  <c r="G21" i="51"/>
  <c r="M20" i="51"/>
  <c r="K20" i="51"/>
  <c r="J20" i="51"/>
  <c r="I20" i="51"/>
  <c r="G20" i="51"/>
  <c r="M19" i="51"/>
  <c r="K19" i="51"/>
  <c r="J19" i="51"/>
  <c r="I19" i="51"/>
  <c r="G19" i="51"/>
  <c r="M18" i="51"/>
  <c r="K18" i="51"/>
  <c r="J18" i="51"/>
  <c r="I18" i="51"/>
  <c r="G18" i="51"/>
  <c r="M17" i="51"/>
  <c r="K17" i="51"/>
  <c r="J17" i="51"/>
  <c r="I17" i="51"/>
  <c r="G17" i="51"/>
  <c r="M16" i="51"/>
  <c r="K16" i="51"/>
  <c r="J16" i="51"/>
  <c r="I16" i="51"/>
  <c r="G16" i="51"/>
  <c r="M15" i="51"/>
  <c r="K15" i="51"/>
  <c r="J15" i="51"/>
  <c r="I15" i="51"/>
  <c r="G15" i="51"/>
  <c r="M14" i="51"/>
  <c r="K14" i="51"/>
  <c r="J14" i="51"/>
  <c r="I14" i="51"/>
  <c r="G14" i="51"/>
  <c r="M13" i="51"/>
  <c r="K13" i="51"/>
  <c r="J13" i="51"/>
  <c r="I13" i="51"/>
  <c r="G13" i="51"/>
  <c r="M12" i="51"/>
  <c r="K12" i="51"/>
  <c r="J12" i="51"/>
  <c r="I12" i="51"/>
  <c r="G12" i="51"/>
  <c r="M11" i="51"/>
  <c r="K11" i="51"/>
  <c r="J11" i="51"/>
  <c r="I11" i="51"/>
  <c r="G11" i="51"/>
  <c r="M10" i="51"/>
  <c r="K10" i="51"/>
  <c r="J10" i="51"/>
  <c r="I10" i="51"/>
  <c r="G10" i="51"/>
  <c r="M9" i="51"/>
  <c r="K9" i="51"/>
  <c r="J9" i="51"/>
  <c r="I9" i="51"/>
  <c r="G9" i="51"/>
  <c r="M8" i="51"/>
  <c r="K8" i="51"/>
  <c r="J8" i="51"/>
  <c r="I8" i="51"/>
  <c r="G8" i="51"/>
  <c r="M10" i="50"/>
  <c r="L10" i="50"/>
  <c r="K10" i="50"/>
  <c r="J10" i="50"/>
  <c r="I10" i="50"/>
  <c r="H10" i="50"/>
  <c r="G10" i="50"/>
  <c r="F10" i="50"/>
  <c r="M9" i="50"/>
  <c r="K9" i="50"/>
  <c r="I9" i="50"/>
  <c r="G9" i="50"/>
  <c r="M8" i="50"/>
  <c r="K8" i="50"/>
  <c r="I8" i="50"/>
  <c r="G8" i="50"/>
  <c r="M7" i="50"/>
  <c r="K7" i="50"/>
  <c r="I7" i="50"/>
  <c r="G7" i="50"/>
  <c r="M87" i="49"/>
  <c r="K87" i="49"/>
  <c r="I87" i="49"/>
  <c r="G87" i="49"/>
  <c r="F87" i="49"/>
  <c r="M86" i="49"/>
  <c r="K86" i="49"/>
  <c r="J86" i="49"/>
  <c r="I86" i="49"/>
  <c r="G86" i="49"/>
  <c r="M85" i="49"/>
  <c r="K85" i="49"/>
  <c r="J85" i="49"/>
  <c r="I85" i="49"/>
  <c r="G85" i="49"/>
  <c r="M84" i="49"/>
  <c r="K84" i="49"/>
  <c r="J84" i="49"/>
  <c r="I84" i="49"/>
  <c r="G84" i="49"/>
  <c r="M83" i="49"/>
  <c r="K83" i="49"/>
  <c r="J83" i="49"/>
  <c r="I83" i="49"/>
  <c r="G83" i="49"/>
  <c r="M82" i="49"/>
  <c r="K82" i="49"/>
  <c r="J82" i="49"/>
  <c r="I82" i="49"/>
  <c r="G82" i="49"/>
  <c r="M81" i="49"/>
  <c r="K81" i="49"/>
  <c r="J81" i="49"/>
  <c r="I81" i="49"/>
  <c r="G81" i="49"/>
  <c r="M80" i="49"/>
  <c r="K80" i="49"/>
  <c r="J80" i="49"/>
  <c r="I80" i="49"/>
  <c r="G80" i="49"/>
  <c r="M79" i="49"/>
  <c r="K79" i="49"/>
  <c r="J79" i="49"/>
  <c r="I79" i="49"/>
  <c r="G79" i="49"/>
  <c r="M78" i="49"/>
  <c r="K78" i="49"/>
  <c r="J78" i="49"/>
  <c r="I78" i="49"/>
  <c r="G78" i="49"/>
  <c r="M77" i="49"/>
  <c r="K77" i="49"/>
  <c r="J77" i="49"/>
  <c r="I77" i="49"/>
  <c r="G77" i="49"/>
  <c r="M76" i="49"/>
  <c r="K76" i="49"/>
  <c r="J76" i="49"/>
  <c r="I76" i="49"/>
  <c r="G76" i="49"/>
  <c r="M75" i="49"/>
  <c r="K75" i="49"/>
  <c r="J75" i="49"/>
  <c r="I75" i="49"/>
  <c r="G75" i="49"/>
  <c r="M74" i="49"/>
  <c r="K74" i="49"/>
  <c r="J74" i="49"/>
  <c r="I74" i="49"/>
  <c r="G74" i="49"/>
  <c r="M73" i="49"/>
  <c r="K73" i="49"/>
  <c r="J73" i="49"/>
  <c r="I73" i="49"/>
  <c r="G73" i="49"/>
  <c r="M72" i="49"/>
  <c r="K72" i="49"/>
  <c r="J72" i="49"/>
  <c r="I72" i="49"/>
  <c r="G72" i="49"/>
  <c r="M71" i="49"/>
  <c r="K71" i="49"/>
  <c r="J71" i="49"/>
  <c r="I71" i="49"/>
  <c r="G71" i="49"/>
  <c r="M70" i="49"/>
  <c r="K70" i="49"/>
  <c r="J70" i="49"/>
  <c r="I70" i="49"/>
  <c r="G70" i="49"/>
  <c r="M69" i="49"/>
  <c r="K69" i="49"/>
  <c r="J69" i="49"/>
  <c r="I69" i="49"/>
  <c r="G69" i="49"/>
  <c r="M68" i="49"/>
  <c r="K68" i="49"/>
  <c r="J68" i="49"/>
  <c r="I68" i="49"/>
  <c r="G68" i="49"/>
  <c r="M67" i="49"/>
  <c r="K67" i="49"/>
  <c r="J67" i="49"/>
  <c r="I67" i="49"/>
  <c r="G67" i="49"/>
  <c r="M66" i="49"/>
  <c r="K66" i="49"/>
  <c r="I66" i="49"/>
  <c r="G66" i="49"/>
  <c r="M65" i="49"/>
  <c r="K65" i="49"/>
  <c r="I65" i="49"/>
  <c r="G65" i="49"/>
  <c r="M64" i="49"/>
  <c r="K64" i="49"/>
  <c r="I64" i="49"/>
  <c r="G64" i="49"/>
  <c r="M63" i="49"/>
  <c r="K63" i="49"/>
  <c r="I63" i="49"/>
  <c r="G63" i="49"/>
  <c r="M62" i="49"/>
  <c r="K62" i="49"/>
  <c r="I62" i="49"/>
  <c r="G62" i="49"/>
  <c r="M61" i="49"/>
  <c r="K61" i="49"/>
  <c r="J61" i="49"/>
  <c r="I61" i="49"/>
  <c r="G61" i="49"/>
  <c r="M60" i="49"/>
  <c r="K60" i="49"/>
  <c r="J60" i="49"/>
  <c r="I60" i="49"/>
  <c r="G60" i="49"/>
  <c r="M59" i="49"/>
  <c r="K59" i="49"/>
  <c r="J59" i="49"/>
  <c r="I59" i="49"/>
  <c r="G59" i="49"/>
  <c r="M58" i="49"/>
  <c r="K58" i="49"/>
  <c r="J58" i="49"/>
  <c r="I58" i="49"/>
  <c r="G58" i="49"/>
  <c r="M57" i="49"/>
  <c r="K57" i="49"/>
  <c r="J57" i="49"/>
  <c r="I57" i="49"/>
  <c r="G57" i="49"/>
  <c r="M56" i="49"/>
  <c r="K56" i="49"/>
  <c r="J56" i="49"/>
  <c r="I56" i="49"/>
  <c r="G56" i="49"/>
  <c r="M55" i="49"/>
  <c r="K55" i="49"/>
  <c r="J55" i="49"/>
  <c r="I55" i="49"/>
  <c r="G55" i="49"/>
  <c r="M54" i="49"/>
  <c r="K54" i="49"/>
  <c r="J54" i="49"/>
  <c r="I54" i="49"/>
  <c r="G54" i="49"/>
  <c r="M53" i="49"/>
  <c r="K53" i="49"/>
  <c r="J53" i="49"/>
  <c r="I53" i="49"/>
  <c r="G53" i="49"/>
  <c r="M52" i="49"/>
  <c r="K52" i="49"/>
  <c r="J52" i="49"/>
  <c r="I52" i="49"/>
  <c r="G52" i="49"/>
  <c r="M51" i="49"/>
  <c r="K51" i="49"/>
  <c r="J51" i="49"/>
  <c r="I51" i="49"/>
  <c r="G51" i="49"/>
  <c r="M50" i="49"/>
  <c r="K50" i="49"/>
  <c r="J50" i="49"/>
  <c r="I50" i="49"/>
  <c r="G50" i="49"/>
  <c r="M49" i="49"/>
  <c r="K49" i="49"/>
  <c r="J49" i="49"/>
  <c r="I49" i="49"/>
  <c r="G49" i="49"/>
  <c r="M48" i="49"/>
  <c r="K48" i="49"/>
  <c r="J48" i="49"/>
  <c r="I48" i="49"/>
  <c r="G48" i="49"/>
  <c r="M47" i="49"/>
  <c r="K47" i="49"/>
  <c r="J47" i="49"/>
  <c r="I47" i="49"/>
  <c r="G47" i="49"/>
  <c r="M46" i="49"/>
  <c r="K46" i="49"/>
  <c r="I46" i="49"/>
  <c r="G46" i="49"/>
  <c r="M45" i="49"/>
  <c r="K45" i="49"/>
  <c r="J45" i="49"/>
  <c r="I45" i="49"/>
  <c r="G45" i="49"/>
  <c r="M44" i="49"/>
  <c r="K44" i="49"/>
  <c r="J44" i="49"/>
  <c r="I44" i="49"/>
  <c r="G44" i="49"/>
  <c r="M43" i="49"/>
  <c r="K43" i="49"/>
  <c r="J43" i="49"/>
  <c r="I43" i="49"/>
  <c r="G43" i="49"/>
  <c r="M42" i="49"/>
  <c r="K42" i="49"/>
  <c r="J42" i="49"/>
  <c r="I42" i="49"/>
  <c r="G42" i="49"/>
  <c r="M41" i="49"/>
  <c r="K41" i="49"/>
  <c r="J41" i="49"/>
  <c r="I41" i="49"/>
  <c r="G41" i="49"/>
  <c r="M40" i="49"/>
  <c r="K40" i="49"/>
  <c r="J40" i="49"/>
  <c r="I40" i="49"/>
  <c r="G40" i="49"/>
  <c r="M39" i="49"/>
  <c r="K39" i="49"/>
  <c r="J39" i="49"/>
  <c r="I39" i="49"/>
  <c r="G39" i="49"/>
  <c r="M38" i="49"/>
  <c r="K38" i="49"/>
  <c r="J38" i="49"/>
  <c r="I38" i="49"/>
  <c r="G38" i="49"/>
  <c r="M37" i="49"/>
  <c r="K37" i="49"/>
  <c r="J37" i="49"/>
  <c r="I37" i="49"/>
  <c r="G37" i="49"/>
  <c r="M36" i="49"/>
  <c r="K36" i="49"/>
  <c r="J36" i="49"/>
  <c r="I36" i="49"/>
  <c r="G36" i="49"/>
  <c r="M35" i="49"/>
  <c r="K35" i="49"/>
  <c r="J35" i="49"/>
  <c r="I35" i="49"/>
  <c r="G35" i="49"/>
  <c r="M34" i="49"/>
  <c r="K34" i="49"/>
  <c r="J34" i="49"/>
  <c r="I34" i="49"/>
  <c r="G34" i="49"/>
  <c r="M33" i="49"/>
  <c r="K33" i="49"/>
  <c r="J33" i="49"/>
  <c r="I33" i="49"/>
  <c r="G33" i="49"/>
  <c r="M32" i="49"/>
  <c r="K32" i="49"/>
  <c r="J32" i="49"/>
  <c r="I32" i="49"/>
  <c r="G32" i="49"/>
  <c r="M31" i="49"/>
  <c r="K31" i="49"/>
  <c r="J31" i="49"/>
  <c r="I31" i="49"/>
  <c r="G31" i="49"/>
  <c r="M30" i="49"/>
  <c r="K30" i="49"/>
  <c r="J30" i="49"/>
  <c r="I30" i="49"/>
  <c r="G30" i="49"/>
  <c r="M29" i="49"/>
  <c r="K29" i="49"/>
  <c r="J29" i="49"/>
  <c r="I29" i="49"/>
  <c r="G29" i="49"/>
  <c r="M28" i="49"/>
  <c r="K28" i="49"/>
  <c r="J28" i="49"/>
  <c r="I28" i="49"/>
  <c r="G28" i="49"/>
  <c r="M27" i="49"/>
  <c r="K27" i="49"/>
  <c r="J27" i="49"/>
  <c r="I27" i="49"/>
  <c r="G27" i="49"/>
  <c r="M26" i="49"/>
  <c r="K26" i="49"/>
  <c r="J26" i="49"/>
  <c r="I26" i="49"/>
  <c r="G26" i="49"/>
  <c r="M25" i="49"/>
  <c r="K25" i="49"/>
  <c r="J25" i="49"/>
  <c r="I25" i="49"/>
  <c r="G25" i="49"/>
  <c r="M24" i="49"/>
  <c r="K24" i="49"/>
  <c r="J24" i="49"/>
  <c r="I24" i="49"/>
  <c r="G24" i="49"/>
  <c r="M23" i="49"/>
  <c r="K23" i="49"/>
  <c r="J23" i="49"/>
  <c r="I23" i="49"/>
  <c r="G23" i="49"/>
  <c r="M22" i="49"/>
  <c r="K22" i="49"/>
  <c r="J22" i="49"/>
  <c r="I22" i="49"/>
  <c r="G22" i="49"/>
  <c r="M21" i="49"/>
  <c r="K21" i="49"/>
  <c r="J21" i="49"/>
  <c r="I21" i="49"/>
  <c r="G21" i="49"/>
  <c r="M20" i="49"/>
  <c r="K20" i="49"/>
  <c r="J20" i="49"/>
  <c r="I20" i="49"/>
  <c r="G20" i="49"/>
  <c r="M19" i="49"/>
  <c r="K19" i="49"/>
  <c r="J19" i="49"/>
  <c r="I19" i="49"/>
  <c r="G19" i="49"/>
  <c r="M18" i="49"/>
  <c r="K18" i="49"/>
  <c r="J18" i="49"/>
  <c r="I18" i="49"/>
  <c r="G18" i="49"/>
  <c r="M17" i="49"/>
  <c r="K17" i="49"/>
  <c r="J17" i="49"/>
  <c r="I17" i="49"/>
  <c r="G17" i="49"/>
  <c r="M16" i="49"/>
  <c r="K16" i="49"/>
  <c r="J16" i="49"/>
  <c r="I16" i="49"/>
  <c r="G16" i="49"/>
  <c r="M15" i="49"/>
  <c r="K15" i="49"/>
  <c r="J15" i="49"/>
  <c r="I15" i="49"/>
  <c r="G15" i="49"/>
  <c r="M14" i="49"/>
  <c r="K14" i="49"/>
  <c r="J14" i="49"/>
  <c r="I14" i="49"/>
  <c r="G14" i="49"/>
  <c r="M13" i="49"/>
  <c r="K13" i="49"/>
  <c r="J13" i="49"/>
  <c r="I13" i="49"/>
  <c r="G13" i="49"/>
  <c r="M12" i="49"/>
  <c r="K12" i="49"/>
  <c r="J12" i="49"/>
  <c r="I12" i="49"/>
  <c r="G12" i="49"/>
  <c r="M11" i="49"/>
  <c r="K11" i="49"/>
  <c r="J11" i="49"/>
  <c r="I11" i="49"/>
  <c r="G11" i="49"/>
  <c r="M10" i="49"/>
  <c r="K10" i="49"/>
  <c r="J10" i="49"/>
  <c r="I10" i="49"/>
  <c r="G10" i="49"/>
  <c r="M9" i="49"/>
  <c r="K9" i="49"/>
  <c r="J9" i="49"/>
  <c r="I9" i="49"/>
  <c r="G9" i="49"/>
  <c r="M8" i="49"/>
  <c r="K8" i="49"/>
  <c r="J8" i="49"/>
  <c r="I8" i="49"/>
  <c r="G8" i="49"/>
  <c r="M10" i="48"/>
  <c r="L10" i="48"/>
  <c r="K10" i="48"/>
  <c r="J10" i="48"/>
  <c r="I10" i="48"/>
  <c r="H10" i="48"/>
  <c r="G10" i="48"/>
  <c r="F10" i="48"/>
  <c r="M9" i="48"/>
  <c r="K9" i="48"/>
  <c r="I9" i="48"/>
  <c r="G9" i="48"/>
  <c r="M8" i="48"/>
  <c r="K8" i="48"/>
  <c r="I8" i="48"/>
  <c r="G8" i="48"/>
  <c r="M7" i="48"/>
  <c r="K7" i="48"/>
  <c r="I7" i="48"/>
  <c r="G7" i="48"/>
  <c r="M87" i="47"/>
  <c r="K87" i="47"/>
  <c r="I87" i="47"/>
  <c r="G87" i="47"/>
  <c r="F87" i="47"/>
  <c r="M86" i="47"/>
  <c r="K86" i="47"/>
  <c r="J86" i="47"/>
  <c r="I86" i="47"/>
  <c r="G86" i="47"/>
  <c r="M85" i="47"/>
  <c r="K85" i="47"/>
  <c r="J85" i="47"/>
  <c r="I85" i="47"/>
  <c r="G85" i="47"/>
  <c r="M84" i="47"/>
  <c r="K84" i="47"/>
  <c r="J84" i="47"/>
  <c r="I84" i="47"/>
  <c r="G84" i="47"/>
  <c r="M83" i="47"/>
  <c r="K83" i="47"/>
  <c r="J83" i="47"/>
  <c r="I83" i="47"/>
  <c r="G83" i="47"/>
  <c r="M82" i="47"/>
  <c r="K82" i="47"/>
  <c r="J82" i="47"/>
  <c r="I82" i="47"/>
  <c r="G82" i="47"/>
  <c r="M81" i="47"/>
  <c r="K81" i="47"/>
  <c r="J81" i="47"/>
  <c r="I81" i="47"/>
  <c r="G81" i="47"/>
  <c r="M80" i="47"/>
  <c r="K80" i="47"/>
  <c r="J80" i="47"/>
  <c r="I80" i="47"/>
  <c r="G80" i="47"/>
  <c r="M79" i="47"/>
  <c r="K79" i="47"/>
  <c r="J79" i="47"/>
  <c r="I79" i="47"/>
  <c r="G79" i="47"/>
  <c r="M78" i="47"/>
  <c r="K78" i="47"/>
  <c r="J78" i="47"/>
  <c r="I78" i="47"/>
  <c r="G78" i="47"/>
  <c r="M77" i="47"/>
  <c r="K77" i="47"/>
  <c r="J77" i="47"/>
  <c r="I77" i="47"/>
  <c r="G77" i="47"/>
  <c r="M76" i="47"/>
  <c r="K76" i="47"/>
  <c r="J76" i="47"/>
  <c r="I76" i="47"/>
  <c r="G76" i="47"/>
  <c r="M75" i="47"/>
  <c r="K75" i="47"/>
  <c r="J75" i="47"/>
  <c r="I75" i="47"/>
  <c r="G75" i="47"/>
  <c r="M74" i="47"/>
  <c r="K74" i="47"/>
  <c r="J74" i="47"/>
  <c r="I74" i="47"/>
  <c r="G74" i="47"/>
  <c r="M73" i="47"/>
  <c r="K73" i="47"/>
  <c r="J73" i="47"/>
  <c r="I73" i="47"/>
  <c r="G73" i="47"/>
  <c r="M72" i="47"/>
  <c r="K72" i="47"/>
  <c r="J72" i="47"/>
  <c r="I72" i="47"/>
  <c r="G72" i="47"/>
  <c r="M71" i="47"/>
  <c r="K71" i="47"/>
  <c r="J71" i="47"/>
  <c r="I71" i="47"/>
  <c r="G71" i="47"/>
  <c r="M70" i="47"/>
  <c r="K70" i="47"/>
  <c r="J70" i="47"/>
  <c r="I70" i="47"/>
  <c r="G70" i="47"/>
  <c r="M69" i="47"/>
  <c r="K69" i="47"/>
  <c r="J69" i="47"/>
  <c r="I69" i="47"/>
  <c r="G69" i="47"/>
  <c r="M68" i="47"/>
  <c r="K68" i="47"/>
  <c r="J68" i="47"/>
  <c r="I68" i="47"/>
  <c r="G68" i="47"/>
  <c r="M67" i="47"/>
  <c r="K67" i="47"/>
  <c r="J67" i="47"/>
  <c r="I67" i="47"/>
  <c r="G67" i="47"/>
  <c r="M66" i="47"/>
  <c r="K66" i="47"/>
  <c r="I66" i="47"/>
  <c r="G66" i="47"/>
  <c r="M65" i="47"/>
  <c r="K65" i="47"/>
  <c r="I65" i="47"/>
  <c r="G65" i="47"/>
  <c r="M64" i="47"/>
  <c r="K64" i="47"/>
  <c r="I64" i="47"/>
  <c r="G64" i="47"/>
  <c r="M63" i="47"/>
  <c r="K63" i="47"/>
  <c r="I63" i="47"/>
  <c r="G63" i="47"/>
  <c r="M62" i="47"/>
  <c r="K62" i="47"/>
  <c r="I62" i="47"/>
  <c r="G62" i="47"/>
  <c r="M61" i="47"/>
  <c r="K61" i="47"/>
  <c r="J61" i="47"/>
  <c r="I61" i="47"/>
  <c r="G61" i="47"/>
  <c r="M60" i="47"/>
  <c r="K60" i="47"/>
  <c r="J60" i="47"/>
  <c r="I60" i="47"/>
  <c r="G60" i="47"/>
  <c r="M59" i="47"/>
  <c r="K59" i="47"/>
  <c r="J59" i="47"/>
  <c r="I59" i="47"/>
  <c r="G59" i="47"/>
  <c r="M58" i="47"/>
  <c r="K58" i="47"/>
  <c r="J58" i="47"/>
  <c r="I58" i="47"/>
  <c r="G58" i="47"/>
  <c r="M57" i="47"/>
  <c r="K57" i="47"/>
  <c r="J57" i="47"/>
  <c r="I57" i="47"/>
  <c r="G57" i="47"/>
  <c r="M56" i="47"/>
  <c r="K56" i="47"/>
  <c r="J56" i="47"/>
  <c r="I56" i="47"/>
  <c r="G56" i="47"/>
  <c r="M55" i="47"/>
  <c r="K55" i="47"/>
  <c r="J55" i="47"/>
  <c r="I55" i="47"/>
  <c r="G55" i="47"/>
  <c r="M54" i="47"/>
  <c r="K54" i="47"/>
  <c r="J54" i="47"/>
  <c r="I54" i="47"/>
  <c r="G54" i="47"/>
  <c r="M53" i="47"/>
  <c r="K53" i="47"/>
  <c r="J53" i="47"/>
  <c r="I53" i="47"/>
  <c r="G53" i="47"/>
  <c r="M52" i="47"/>
  <c r="K52" i="47"/>
  <c r="J52" i="47"/>
  <c r="I52" i="47"/>
  <c r="G52" i="47"/>
  <c r="M51" i="47"/>
  <c r="K51" i="47"/>
  <c r="J51" i="47"/>
  <c r="I51" i="47"/>
  <c r="G51" i="47"/>
  <c r="M50" i="47"/>
  <c r="K50" i="47"/>
  <c r="J50" i="47"/>
  <c r="I50" i="47"/>
  <c r="G50" i="47"/>
  <c r="M49" i="47"/>
  <c r="K49" i="47"/>
  <c r="J49" i="47"/>
  <c r="I49" i="47"/>
  <c r="G49" i="47"/>
  <c r="M48" i="47"/>
  <c r="K48" i="47"/>
  <c r="J48" i="47"/>
  <c r="I48" i="47"/>
  <c r="G48" i="47"/>
  <c r="M47" i="47"/>
  <c r="K47" i="47"/>
  <c r="J47" i="47"/>
  <c r="I47" i="47"/>
  <c r="G47" i="47"/>
  <c r="M46" i="47"/>
  <c r="K46" i="47"/>
  <c r="I46" i="47"/>
  <c r="G46" i="47"/>
  <c r="M45" i="47"/>
  <c r="K45" i="47"/>
  <c r="J45" i="47"/>
  <c r="I45" i="47"/>
  <c r="G45" i="47"/>
  <c r="M44" i="47"/>
  <c r="K44" i="47"/>
  <c r="J44" i="47"/>
  <c r="I44" i="47"/>
  <c r="G44" i="47"/>
  <c r="M43" i="47"/>
  <c r="K43" i="47"/>
  <c r="J43" i="47"/>
  <c r="I43" i="47"/>
  <c r="G43" i="47"/>
  <c r="M42" i="47"/>
  <c r="K42" i="47"/>
  <c r="J42" i="47"/>
  <c r="I42" i="47"/>
  <c r="G42" i="47"/>
  <c r="M41" i="47"/>
  <c r="K41" i="47"/>
  <c r="J41" i="47"/>
  <c r="I41" i="47"/>
  <c r="G41" i="47"/>
  <c r="M40" i="47"/>
  <c r="K40" i="47"/>
  <c r="J40" i="47"/>
  <c r="I40" i="47"/>
  <c r="G40" i="47"/>
  <c r="M39" i="47"/>
  <c r="K39" i="47"/>
  <c r="J39" i="47"/>
  <c r="I39" i="47"/>
  <c r="G39" i="47"/>
  <c r="M38" i="47"/>
  <c r="K38" i="47"/>
  <c r="J38" i="47"/>
  <c r="I38" i="47"/>
  <c r="G38" i="47"/>
  <c r="M37" i="47"/>
  <c r="K37" i="47"/>
  <c r="J37" i="47"/>
  <c r="I37" i="47"/>
  <c r="G37" i="47"/>
  <c r="M36" i="47"/>
  <c r="K36" i="47"/>
  <c r="J36" i="47"/>
  <c r="I36" i="47"/>
  <c r="G36" i="47"/>
  <c r="M35" i="47"/>
  <c r="K35" i="47"/>
  <c r="J35" i="47"/>
  <c r="I35" i="47"/>
  <c r="G35" i="47"/>
  <c r="M34" i="47"/>
  <c r="K34" i="47"/>
  <c r="J34" i="47"/>
  <c r="I34" i="47"/>
  <c r="G34" i="47"/>
  <c r="M33" i="47"/>
  <c r="K33" i="47"/>
  <c r="J33" i="47"/>
  <c r="I33" i="47"/>
  <c r="G33" i="47"/>
  <c r="M32" i="47"/>
  <c r="K32" i="47"/>
  <c r="J32" i="47"/>
  <c r="I32" i="47"/>
  <c r="G32" i="47"/>
  <c r="M31" i="47"/>
  <c r="K31" i="47"/>
  <c r="J31" i="47"/>
  <c r="I31" i="47"/>
  <c r="G31" i="47"/>
  <c r="M30" i="47"/>
  <c r="K30" i="47"/>
  <c r="J30" i="47"/>
  <c r="I30" i="47"/>
  <c r="G30" i="47"/>
  <c r="M29" i="47"/>
  <c r="K29" i="47"/>
  <c r="J29" i="47"/>
  <c r="I29" i="47"/>
  <c r="G29" i="47"/>
  <c r="M28" i="47"/>
  <c r="K28" i="47"/>
  <c r="J28" i="47"/>
  <c r="I28" i="47"/>
  <c r="G28" i="47"/>
  <c r="M27" i="47"/>
  <c r="K27" i="47"/>
  <c r="J27" i="47"/>
  <c r="I27" i="47"/>
  <c r="G27" i="47"/>
  <c r="M26" i="47"/>
  <c r="K26" i="47"/>
  <c r="J26" i="47"/>
  <c r="I26" i="47"/>
  <c r="G26" i="47"/>
  <c r="M25" i="47"/>
  <c r="K25" i="47"/>
  <c r="J25" i="47"/>
  <c r="I25" i="47"/>
  <c r="G25" i="47"/>
  <c r="M24" i="47"/>
  <c r="K24" i="47"/>
  <c r="J24" i="47"/>
  <c r="I24" i="47"/>
  <c r="G24" i="47"/>
  <c r="M23" i="47"/>
  <c r="K23" i="47"/>
  <c r="J23" i="47"/>
  <c r="I23" i="47"/>
  <c r="G23" i="47"/>
  <c r="M22" i="47"/>
  <c r="K22" i="47"/>
  <c r="J22" i="47"/>
  <c r="I22" i="47"/>
  <c r="G22" i="47"/>
  <c r="M21" i="47"/>
  <c r="K21" i="47"/>
  <c r="J21" i="47"/>
  <c r="I21" i="47"/>
  <c r="G21" i="47"/>
  <c r="M20" i="47"/>
  <c r="K20" i="47"/>
  <c r="J20" i="47"/>
  <c r="I20" i="47"/>
  <c r="G20" i="47"/>
  <c r="M19" i="47"/>
  <c r="K19" i="47"/>
  <c r="J19" i="47"/>
  <c r="I19" i="47"/>
  <c r="G19" i="47"/>
  <c r="M18" i="47"/>
  <c r="K18" i="47"/>
  <c r="J18" i="47"/>
  <c r="I18" i="47"/>
  <c r="G18" i="47"/>
  <c r="M17" i="47"/>
  <c r="K17" i="47"/>
  <c r="J17" i="47"/>
  <c r="I17" i="47"/>
  <c r="G17" i="47"/>
  <c r="M16" i="47"/>
  <c r="K16" i="47"/>
  <c r="J16" i="47"/>
  <c r="I16" i="47"/>
  <c r="G16" i="47"/>
  <c r="M15" i="47"/>
  <c r="K15" i="47"/>
  <c r="J15" i="47"/>
  <c r="I15" i="47"/>
  <c r="G15" i="47"/>
  <c r="M14" i="47"/>
  <c r="K14" i="47"/>
  <c r="J14" i="47"/>
  <c r="I14" i="47"/>
  <c r="G14" i="47"/>
  <c r="M13" i="47"/>
  <c r="K13" i="47"/>
  <c r="J13" i="47"/>
  <c r="I13" i="47"/>
  <c r="G13" i="47"/>
  <c r="M12" i="47"/>
  <c r="K12" i="47"/>
  <c r="J12" i="47"/>
  <c r="I12" i="47"/>
  <c r="G12" i="47"/>
  <c r="M11" i="47"/>
  <c r="K11" i="47"/>
  <c r="J11" i="47"/>
  <c r="I11" i="47"/>
  <c r="G11" i="47"/>
  <c r="M10" i="47"/>
  <c r="K10" i="47"/>
  <c r="J10" i="47"/>
  <c r="I10" i="47"/>
  <c r="G10" i="47"/>
  <c r="M9" i="47"/>
  <c r="K9" i="47"/>
  <c r="J9" i="47"/>
  <c r="I9" i="47"/>
  <c r="G9" i="47"/>
  <c r="M8" i="47"/>
  <c r="K8" i="47"/>
  <c r="J8" i="47"/>
  <c r="I8" i="47"/>
  <c r="G8" i="47"/>
  <c r="M10" i="46"/>
  <c r="L10" i="46"/>
  <c r="K10" i="46"/>
  <c r="J10" i="46"/>
  <c r="I10" i="46"/>
  <c r="H10" i="46"/>
  <c r="G10" i="46"/>
  <c r="F10" i="46"/>
  <c r="M9" i="46"/>
  <c r="K9" i="46"/>
  <c r="I9" i="46"/>
  <c r="G9" i="46"/>
  <c r="M8" i="46"/>
  <c r="K8" i="46"/>
  <c r="I8" i="46"/>
  <c r="G8" i="46"/>
  <c r="M7" i="46"/>
  <c r="K7" i="46"/>
  <c r="I7" i="46"/>
  <c r="G7" i="46"/>
  <c r="M87" i="45"/>
  <c r="K87" i="45"/>
  <c r="I87" i="45"/>
  <c r="G87" i="45"/>
  <c r="F87" i="45"/>
  <c r="M86" i="45"/>
  <c r="K86" i="45"/>
  <c r="J86" i="45"/>
  <c r="I86" i="45"/>
  <c r="G86" i="45"/>
  <c r="M85" i="45"/>
  <c r="K85" i="45"/>
  <c r="J85" i="45"/>
  <c r="I85" i="45"/>
  <c r="G85" i="45"/>
  <c r="M84" i="45"/>
  <c r="K84" i="45"/>
  <c r="J84" i="45"/>
  <c r="I84" i="45"/>
  <c r="G84" i="45"/>
  <c r="M83" i="45"/>
  <c r="K83" i="45"/>
  <c r="J83" i="45"/>
  <c r="I83" i="45"/>
  <c r="G83" i="45"/>
  <c r="M82" i="45"/>
  <c r="K82" i="45"/>
  <c r="J82" i="45"/>
  <c r="I82" i="45"/>
  <c r="G82" i="45"/>
  <c r="M81" i="45"/>
  <c r="K81" i="45"/>
  <c r="J81" i="45"/>
  <c r="I81" i="45"/>
  <c r="G81" i="45"/>
  <c r="M80" i="45"/>
  <c r="K80" i="45"/>
  <c r="J80" i="45"/>
  <c r="I80" i="45"/>
  <c r="G80" i="45"/>
  <c r="M79" i="45"/>
  <c r="K79" i="45"/>
  <c r="J79" i="45"/>
  <c r="I79" i="45"/>
  <c r="G79" i="45"/>
  <c r="M78" i="45"/>
  <c r="K78" i="45"/>
  <c r="J78" i="45"/>
  <c r="I78" i="45"/>
  <c r="G78" i="45"/>
  <c r="M77" i="45"/>
  <c r="K77" i="45"/>
  <c r="J77" i="45"/>
  <c r="I77" i="45"/>
  <c r="G77" i="45"/>
  <c r="M76" i="45"/>
  <c r="K76" i="45"/>
  <c r="J76" i="45"/>
  <c r="I76" i="45"/>
  <c r="G76" i="45"/>
  <c r="M75" i="45"/>
  <c r="K75" i="45"/>
  <c r="J75" i="45"/>
  <c r="I75" i="45"/>
  <c r="G75" i="45"/>
  <c r="M74" i="45"/>
  <c r="K74" i="45"/>
  <c r="J74" i="45"/>
  <c r="I74" i="45"/>
  <c r="G74" i="45"/>
  <c r="M73" i="45"/>
  <c r="K73" i="45"/>
  <c r="J73" i="45"/>
  <c r="I73" i="45"/>
  <c r="G73" i="45"/>
  <c r="M72" i="45"/>
  <c r="K72" i="45"/>
  <c r="J72" i="45"/>
  <c r="I72" i="45"/>
  <c r="G72" i="45"/>
  <c r="M71" i="45"/>
  <c r="K71" i="45"/>
  <c r="J71" i="45"/>
  <c r="I71" i="45"/>
  <c r="G71" i="45"/>
  <c r="M70" i="45"/>
  <c r="K70" i="45"/>
  <c r="J70" i="45"/>
  <c r="I70" i="45"/>
  <c r="G70" i="45"/>
  <c r="M69" i="45"/>
  <c r="K69" i="45"/>
  <c r="J69" i="45"/>
  <c r="I69" i="45"/>
  <c r="G69" i="45"/>
  <c r="M68" i="45"/>
  <c r="K68" i="45"/>
  <c r="J68" i="45"/>
  <c r="I68" i="45"/>
  <c r="G68" i="45"/>
  <c r="M67" i="45"/>
  <c r="K67" i="45"/>
  <c r="J67" i="45"/>
  <c r="I67" i="45"/>
  <c r="G67" i="45"/>
  <c r="M66" i="45"/>
  <c r="K66" i="45"/>
  <c r="I66" i="45"/>
  <c r="G66" i="45"/>
  <c r="M65" i="45"/>
  <c r="K65" i="45"/>
  <c r="I65" i="45"/>
  <c r="G65" i="45"/>
  <c r="M64" i="45"/>
  <c r="K64" i="45"/>
  <c r="I64" i="45"/>
  <c r="G64" i="45"/>
  <c r="M63" i="45"/>
  <c r="K63" i="45"/>
  <c r="I63" i="45"/>
  <c r="G63" i="45"/>
  <c r="M62" i="45"/>
  <c r="K62" i="45"/>
  <c r="I62" i="45"/>
  <c r="G62" i="45"/>
  <c r="M61" i="45"/>
  <c r="K61" i="45"/>
  <c r="J61" i="45"/>
  <c r="I61" i="45"/>
  <c r="G61" i="45"/>
  <c r="M60" i="45"/>
  <c r="K60" i="45"/>
  <c r="J60" i="45"/>
  <c r="I60" i="45"/>
  <c r="G60" i="45"/>
  <c r="M59" i="45"/>
  <c r="K59" i="45"/>
  <c r="J59" i="45"/>
  <c r="I59" i="45"/>
  <c r="G59" i="45"/>
  <c r="M58" i="45"/>
  <c r="K58" i="45"/>
  <c r="J58" i="45"/>
  <c r="I58" i="45"/>
  <c r="G58" i="45"/>
  <c r="M57" i="45"/>
  <c r="K57" i="45"/>
  <c r="J57" i="45"/>
  <c r="I57" i="45"/>
  <c r="G57" i="45"/>
  <c r="M56" i="45"/>
  <c r="K56" i="45"/>
  <c r="J56" i="45"/>
  <c r="I56" i="45"/>
  <c r="G56" i="45"/>
  <c r="M55" i="45"/>
  <c r="K55" i="45"/>
  <c r="J55" i="45"/>
  <c r="I55" i="45"/>
  <c r="G55" i="45"/>
  <c r="M54" i="45"/>
  <c r="K54" i="45"/>
  <c r="J54" i="45"/>
  <c r="I54" i="45"/>
  <c r="G54" i="45"/>
  <c r="M53" i="45"/>
  <c r="K53" i="45"/>
  <c r="J53" i="45"/>
  <c r="I53" i="45"/>
  <c r="G53" i="45"/>
  <c r="M52" i="45"/>
  <c r="K52" i="45"/>
  <c r="J52" i="45"/>
  <c r="I52" i="45"/>
  <c r="G52" i="45"/>
  <c r="M51" i="45"/>
  <c r="K51" i="45"/>
  <c r="J51" i="45"/>
  <c r="I51" i="45"/>
  <c r="G51" i="45"/>
  <c r="M50" i="45"/>
  <c r="K50" i="45"/>
  <c r="J50" i="45"/>
  <c r="I50" i="45"/>
  <c r="G50" i="45"/>
  <c r="M49" i="45"/>
  <c r="K49" i="45"/>
  <c r="J49" i="45"/>
  <c r="I49" i="45"/>
  <c r="G49" i="45"/>
  <c r="M48" i="45"/>
  <c r="K48" i="45"/>
  <c r="J48" i="45"/>
  <c r="I48" i="45"/>
  <c r="G48" i="45"/>
  <c r="M47" i="45"/>
  <c r="K47" i="45"/>
  <c r="J47" i="45"/>
  <c r="I47" i="45"/>
  <c r="G47" i="45"/>
  <c r="M46" i="45"/>
  <c r="K46" i="45"/>
  <c r="I46" i="45"/>
  <c r="G46" i="45"/>
  <c r="M45" i="45"/>
  <c r="K45" i="45"/>
  <c r="J45" i="45"/>
  <c r="I45" i="45"/>
  <c r="G45" i="45"/>
  <c r="M44" i="45"/>
  <c r="K44" i="45"/>
  <c r="J44" i="45"/>
  <c r="I44" i="45"/>
  <c r="G44" i="45"/>
  <c r="M43" i="45"/>
  <c r="K43" i="45"/>
  <c r="J43" i="45"/>
  <c r="I43" i="45"/>
  <c r="G43" i="45"/>
  <c r="M42" i="45"/>
  <c r="K42" i="45"/>
  <c r="J42" i="45"/>
  <c r="I42" i="45"/>
  <c r="G42" i="45"/>
  <c r="M41" i="45"/>
  <c r="K41" i="45"/>
  <c r="J41" i="45"/>
  <c r="I41" i="45"/>
  <c r="G41" i="45"/>
  <c r="M40" i="45"/>
  <c r="K40" i="45"/>
  <c r="J40" i="45"/>
  <c r="I40" i="45"/>
  <c r="G40" i="45"/>
  <c r="M39" i="45"/>
  <c r="K39" i="45"/>
  <c r="J39" i="45"/>
  <c r="I39" i="45"/>
  <c r="G39" i="45"/>
  <c r="M38" i="45"/>
  <c r="K38" i="45"/>
  <c r="J38" i="45"/>
  <c r="I38" i="45"/>
  <c r="G38" i="45"/>
  <c r="M37" i="45"/>
  <c r="K37" i="45"/>
  <c r="J37" i="45"/>
  <c r="I37" i="45"/>
  <c r="G37" i="45"/>
  <c r="M36" i="45"/>
  <c r="K36" i="45"/>
  <c r="J36" i="45"/>
  <c r="I36" i="45"/>
  <c r="G36" i="45"/>
  <c r="M35" i="45"/>
  <c r="K35" i="45"/>
  <c r="J35" i="45"/>
  <c r="I35" i="45"/>
  <c r="G35" i="45"/>
  <c r="M34" i="45"/>
  <c r="K34" i="45"/>
  <c r="J34" i="45"/>
  <c r="I34" i="45"/>
  <c r="G34" i="45"/>
  <c r="M33" i="45"/>
  <c r="K33" i="45"/>
  <c r="J33" i="45"/>
  <c r="I33" i="45"/>
  <c r="G33" i="45"/>
  <c r="M32" i="45"/>
  <c r="K32" i="45"/>
  <c r="J32" i="45"/>
  <c r="I32" i="45"/>
  <c r="G32" i="45"/>
  <c r="M31" i="45"/>
  <c r="K31" i="45"/>
  <c r="J31" i="45"/>
  <c r="I31" i="45"/>
  <c r="G31" i="45"/>
  <c r="M30" i="45"/>
  <c r="K30" i="45"/>
  <c r="J30" i="45"/>
  <c r="I30" i="45"/>
  <c r="G30" i="45"/>
  <c r="M29" i="45"/>
  <c r="K29" i="45"/>
  <c r="J29" i="45"/>
  <c r="I29" i="45"/>
  <c r="G29" i="45"/>
  <c r="M28" i="45"/>
  <c r="K28" i="45"/>
  <c r="J28" i="45"/>
  <c r="I28" i="45"/>
  <c r="G28" i="45"/>
  <c r="M27" i="45"/>
  <c r="K27" i="45"/>
  <c r="J27" i="45"/>
  <c r="I27" i="45"/>
  <c r="G27" i="45"/>
  <c r="M26" i="45"/>
  <c r="K26" i="45"/>
  <c r="J26" i="45"/>
  <c r="I26" i="45"/>
  <c r="G26" i="45"/>
  <c r="M25" i="45"/>
  <c r="K25" i="45"/>
  <c r="J25" i="45"/>
  <c r="I25" i="45"/>
  <c r="G25" i="45"/>
  <c r="M24" i="45"/>
  <c r="K24" i="45"/>
  <c r="J24" i="45"/>
  <c r="I24" i="45"/>
  <c r="G24" i="45"/>
  <c r="M23" i="45"/>
  <c r="K23" i="45"/>
  <c r="J23" i="45"/>
  <c r="I23" i="45"/>
  <c r="G23" i="45"/>
  <c r="M22" i="45"/>
  <c r="K22" i="45"/>
  <c r="J22" i="45"/>
  <c r="I22" i="45"/>
  <c r="G22" i="45"/>
  <c r="M21" i="45"/>
  <c r="K21" i="45"/>
  <c r="J21" i="45"/>
  <c r="I21" i="45"/>
  <c r="G21" i="45"/>
  <c r="M20" i="45"/>
  <c r="K20" i="45"/>
  <c r="J20" i="45"/>
  <c r="I20" i="45"/>
  <c r="G20" i="45"/>
  <c r="M19" i="45"/>
  <c r="K19" i="45"/>
  <c r="J19" i="45"/>
  <c r="I19" i="45"/>
  <c r="G19" i="45"/>
  <c r="M18" i="45"/>
  <c r="K18" i="45"/>
  <c r="J18" i="45"/>
  <c r="I18" i="45"/>
  <c r="G18" i="45"/>
  <c r="M17" i="45"/>
  <c r="K17" i="45"/>
  <c r="J17" i="45"/>
  <c r="I17" i="45"/>
  <c r="G17" i="45"/>
  <c r="M16" i="45"/>
  <c r="K16" i="45"/>
  <c r="J16" i="45"/>
  <c r="I16" i="45"/>
  <c r="G16" i="45"/>
  <c r="M15" i="45"/>
  <c r="K15" i="45"/>
  <c r="J15" i="45"/>
  <c r="I15" i="45"/>
  <c r="G15" i="45"/>
  <c r="M14" i="45"/>
  <c r="K14" i="45"/>
  <c r="J14" i="45"/>
  <c r="I14" i="45"/>
  <c r="G14" i="45"/>
  <c r="M13" i="45"/>
  <c r="K13" i="45"/>
  <c r="J13" i="45"/>
  <c r="I13" i="45"/>
  <c r="G13" i="45"/>
  <c r="M12" i="45"/>
  <c r="K12" i="45"/>
  <c r="J12" i="45"/>
  <c r="I12" i="45"/>
  <c r="G12" i="45"/>
  <c r="M11" i="45"/>
  <c r="K11" i="45"/>
  <c r="J11" i="45"/>
  <c r="I11" i="45"/>
  <c r="G11" i="45"/>
  <c r="M10" i="45"/>
  <c r="K10" i="45"/>
  <c r="J10" i="45"/>
  <c r="I10" i="45"/>
  <c r="G10" i="45"/>
  <c r="M9" i="45"/>
  <c r="K9" i="45"/>
  <c r="J9" i="45"/>
  <c r="I9" i="45"/>
  <c r="G9" i="45"/>
  <c r="M8" i="45"/>
  <c r="K8" i="45"/>
  <c r="J8" i="45"/>
  <c r="I8" i="45"/>
  <c r="G8" i="45"/>
  <c r="M10" i="44"/>
  <c r="L10" i="44"/>
  <c r="K10" i="44"/>
  <c r="J10" i="44"/>
  <c r="I10" i="44"/>
  <c r="H10" i="44"/>
  <c r="G10" i="44"/>
  <c r="F10" i="44"/>
  <c r="M9" i="44"/>
  <c r="K9" i="44"/>
  <c r="I9" i="44"/>
  <c r="G9" i="44"/>
  <c r="M8" i="44"/>
  <c r="K8" i="44"/>
  <c r="I8" i="44"/>
  <c r="G8" i="44"/>
  <c r="M7" i="44"/>
  <c r="K7" i="44"/>
  <c r="I7" i="44"/>
  <c r="G7" i="44"/>
  <c r="M87" i="43"/>
  <c r="K87" i="43"/>
  <c r="I87" i="43"/>
  <c r="G87" i="43"/>
  <c r="F87" i="43"/>
  <c r="M86" i="43"/>
  <c r="K86" i="43"/>
  <c r="J86" i="43"/>
  <c r="I86" i="43"/>
  <c r="G86" i="43"/>
  <c r="M85" i="43"/>
  <c r="K85" i="43"/>
  <c r="J85" i="43"/>
  <c r="I85" i="43"/>
  <c r="G85" i="43"/>
  <c r="M84" i="43"/>
  <c r="K84" i="43"/>
  <c r="J84" i="43"/>
  <c r="I84" i="43"/>
  <c r="G84" i="43"/>
  <c r="M83" i="43"/>
  <c r="K83" i="43"/>
  <c r="J83" i="43"/>
  <c r="I83" i="43"/>
  <c r="G83" i="43"/>
  <c r="M82" i="43"/>
  <c r="K82" i="43"/>
  <c r="J82" i="43"/>
  <c r="I82" i="43"/>
  <c r="G82" i="43"/>
  <c r="M81" i="43"/>
  <c r="K81" i="43"/>
  <c r="J81" i="43"/>
  <c r="I81" i="43"/>
  <c r="G81" i="43"/>
  <c r="M80" i="43"/>
  <c r="K80" i="43"/>
  <c r="J80" i="43"/>
  <c r="I80" i="43"/>
  <c r="G80" i="43"/>
  <c r="M79" i="43"/>
  <c r="K79" i="43"/>
  <c r="J79" i="43"/>
  <c r="I79" i="43"/>
  <c r="G79" i="43"/>
  <c r="M78" i="43"/>
  <c r="K78" i="43"/>
  <c r="J78" i="43"/>
  <c r="I78" i="43"/>
  <c r="G78" i="43"/>
  <c r="M77" i="43"/>
  <c r="K77" i="43"/>
  <c r="J77" i="43"/>
  <c r="I77" i="43"/>
  <c r="G77" i="43"/>
  <c r="M76" i="43"/>
  <c r="K76" i="43"/>
  <c r="J76" i="43"/>
  <c r="I76" i="43"/>
  <c r="G76" i="43"/>
  <c r="M75" i="43"/>
  <c r="K75" i="43"/>
  <c r="J75" i="43"/>
  <c r="I75" i="43"/>
  <c r="G75" i="43"/>
  <c r="M74" i="43"/>
  <c r="K74" i="43"/>
  <c r="J74" i="43"/>
  <c r="I74" i="43"/>
  <c r="G74" i="43"/>
  <c r="M73" i="43"/>
  <c r="K73" i="43"/>
  <c r="J73" i="43"/>
  <c r="I73" i="43"/>
  <c r="G73" i="43"/>
  <c r="M72" i="43"/>
  <c r="K72" i="43"/>
  <c r="J72" i="43"/>
  <c r="I72" i="43"/>
  <c r="G72" i="43"/>
  <c r="M71" i="43"/>
  <c r="K71" i="43"/>
  <c r="J71" i="43"/>
  <c r="I71" i="43"/>
  <c r="G71" i="43"/>
  <c r="M70" i="43"/>
  <c r="K70" i="43"/>
  <c r="J70" i="43"/>
  <c r="I70" i="43"/>
  <c r="G70" i="43"/>
  <c r="M69" i="43"/>
  <c r="K69" i="43"/>
  <c r="J69" i="43"/>
  <c r="I69" i="43"/>
  <c r="G69" i="43"/>
  <c r="M68" i="43"/>
  <c r="K68" i="43"/>
  <c r="J68" i="43"/>
  <c r="I68" i="43"/>
  <c r="G68" i="43"/>
  <c r="M67" i="43"/>
  <c r="K67" i="43"/>
  <c r="J67" i="43"/>
  <c r="I67" i="43"/>
  <c r="G67" i="43"/>
  <c r="M66" i="43"/>
  <c r="K66" i="43"/>
  <c r="I66" i="43"/>
  <c r="G66" i="43"/>
  <c r="M65" i="43"/>
  <c r="K65" i="43"/>
  <c r="I65" i="43"/>
  <c r="G65" i="43"/>
  <c r="M64" i="43"/>
  <c r="K64" i="43"/>
  <c r="I64" i="43"/>
  <c r="G64" i="43"/>
  <c r="M63" i="43"/>
  <c r="K63" i="43"/>
  <c r="I63" i="43"/>
  <c r="G63" i="43"/>
  <c r="M62" i="43"/>
  <c r="K62" i="43"/>
  <c r="I62" i="43"/>
  <c r="G62" i="43"/>
  <c r="M61" i="43"/>
  <c r="K61" i="43"/>
  <c r="J61" i="43"/>
  <c r="I61" i="43"/>
  <c r="G61" i="43"/>
  <c r="M60" i="43"/>
  <c r="K60" i="43"/>
  <c r="J60" i="43"/>
  <c r="I60" i="43"/>
  <c r="G60" i="43"/>
  <c r="M59" i="43"/>
  <c r="K59" i="43"/>
  <c r="J59" i="43"/>
  <c r="I59" i="43"/>
  <c r="G59" i="43"/>
  <c r="M58" i="43"/>
  <c r="K58" i="43"/>
  <c r="J58" i="43"/>
  <c r="I58" i="43"/>
  <c r="G58" i="43"/>
  <c r="M57" i="43"/>
  <c r="K57" i="43"/>
  <c r="J57" i="43"/>
  <c r="I57" i="43"/>
  <c r="G57" i="43"/>
  <c r="M56" i="43"/>
  <c r="K56" i="43"/>
  <c r="J56" i="43"/>
  <c r="I56" i="43"/>
  <c r="G56" i="43"/>
  <c r="M55" i="43"/>
  <c r="K55" i="43"/>
  <c r="J55" i="43"/>
  <c r="I55" i="43"/>
  <c r="G55" i="43"/>
  <c r="M54" i="43"/>
  <c r="K54" i="43"/>
  <c r="J54" i="43"/>
  <c r="I54" i="43"/>
  <c r="G54" i="43"/>
  <c r="M53" i="43"/>
  <c r="K53" i="43"/>
  <c r="J53" i="43"/>
  <c r="I53" i="43"/>
  <c r="G53" i="43"/>
  <c r="M52" i="43"/>
  <c r="K52" i="43"/>
  <c r="J52" i="43"/>
  <c r="I52" i="43"/>
  <c r="G52" i="43"/>
  <c r="M51" i="43"/>
  <c r="K51" i="43"/>
  <c r="J51" i="43"/>
  <c r="I51" i="43"/>
  <c r="G51" i="43"/>
  <c r="M50" i="43"/>
  <c r="K50" i="43"/>
  <c r="J50" i="43"/>
  <c r="I50" i="43"/>
  <c r="G50" i="43"/>
  <c r="M49" i="43"/>
  <c r="K49" i="43"/>
  <c r="J49" i="43"/>
  <c r="I49" i="43"/>
  <c r="G49" i="43"/>
  <c r="M48" i="43"/>
  <c r="K48" i="43"/>
  <c r="J48" i="43"/>
  <c r="I48" i="43"/>
  <c r="G48" i="43"/>
  <c r="M47" i="43"/>
  <c r="K47" i="43"/>
  <c r="J47" i="43"/>
  <c r="I47" i="43"/>
  <c r="G47" i="43"/>
  <c r="M46" i="43"/>
  <c r="K46" i="43"/>
  <c r="I46" i="43"/>
  <c r="G46" i="43"/>
  <c r="M45" i="43"/>
  <c r="K45" i="43"/>
  <c r="J45" i="43"/>
  <c r="I45" i="43"/>
  <c r="G45" i="43"/>
  <c r="M44" i="43"/>
  <c r="K44" i="43"/>
  <c r="J44" i="43"/>
  <c r="I44" i="43"/>
  <c r="G44" i="43"/>
  <c r="M43" i="43"/>
  <c r="K43" i="43"/>
  <c r="J43" i="43"/>
  <c r="I43" i="43"/>
  <c r="G43" i="43"/>
  <c r="M42" i="43"/>
  <c r="K42" i="43"/>
  <c r="J42" i="43"/>
  <c r="I42" i="43"/>
  <c r="G42" i="43"/>
  <c r="M41" i="43"/>
  <c r="K41" i="43"/>
  <c r="J41" i="43"/>
  <c r="I41" i="43"/>
  <c r="G41" i="43"/>
  <c r="M40" i="43"/>
  <c r="K40" i="43"/>
  <c r="J40" i="43"/>
  <c r="I40" i="43"/>
  <c r="G40" i="43"/>
  <c r="M39" i="43"/>
  <c r="K39" i="43"/>
  <c r="J39" i="43"/>
  <c r="I39" i="43"/>
  <c r="G39" i="43"/>
  <c r="M38" i="43"/>
  <c r="K38" i="43"/>
  <c r="J38" i="43"/>
  <c r="I38" i="43"/>
  <c r="G38" i="43"/>
  <c r="M37" i="43"/>
  <c r="K37" i="43"/>
  <c r="J37" i="43"/>
  <c r="I37" i="43"/>
  <c r="G37" i="43"/>
  <c r="M36" i="43"/>
  <c r="K36" i="43"/>
  <c r="J36" i="43"/>
  <c r="I36" i="43"/>
  <c r="G36" i="43"/>
  <c r="M35" i="43"/>
  <c r="K35" i="43"/>
  <c r="J35" i="43"/>
  <c r="I35" i="43"/>
  <c r="G35" i="43"/>
  <c r="M34" i="43"/>
  <c r="K34" i="43"/>
  <c r="J34" i="43"/>
  <c r="I34" i="43"/>
  <c r="G34" i="43"/>
  <c r="M33" i="43"/>
  <c r="K33" i="43"/>
  <c r="J33" i="43"/>
  <c r="I33" i="43"/>
  <c r="G33" i="43"/>
  <c r="M32" i="43"/>
  <c r="K32" i="43"/>
  <c r="J32" i="43"/>
  <c r="I32" i="43"/>
  <c r="G32" i="43"/>
  <c r="M31" i="43"/>
  <c r="K31" i="43"/>
  <c r="J31" i="43"/>
  <c r="I31" i="43"/>
  <c r="G31" i="43"/>
  <c r="M30" i="43"/>
  <c r="K30" i="43"/>
  <c r="J30" i="43"/>
  <c r="I30" i="43"/>
  <c r="G30" i="43"/>
  <c r="M29" i="43"/>
  <c r="K29" i="43"/>
  <c r="J29" i="43"/>
  <c r="I29" i="43"/>
  <c r="G29" i="43"/>
  <c r="M28" i="43"/>
  <c r="K28" i="43"/>
  <c r="J28" i="43"/>
  <c r="I28" i="43"/>
  <c r="G28" i="43"/>
  <c r="M27" i="43"/>
  <c r="K27" i="43"/>
  <c r="J27" i="43"/>
  <c r="I27" i="43"/>
  <c r="G27" i="43"/>
  <c r="M26" i="43"/>
  <c r="K26" i="43"/>
  <c r="J26" i="43"/>
  <c r="I26" i="43"/>
  <c r="G26" i="43"/>
  <c r="M25" i="43"/>
  <c r="K25" i="43"/>
  <c r="J25" i="43"/>
  <c r="I25" i="43"/>
  <c r="G25" i="43"/>
  <c r="M24" i="43"/>
  <c r="K24" i="43"/>
  <c r="J24" i="43"/>
  <c r="I24" i="43"/>
  <c r="G24" i="43"/>
  <c r="M23" i="43"/>
  <c r="K23" i="43"/>
  <c r="J23" i="43"/>
  <c r="I23" i="43"/>
  <c r="G23" i="43"/>
  <c r="M22" i="43"/>
  <c r="K22" i="43"/>
  <c r="J22" i="43"/>
  <c r="I22" i="43"/>
  <c r="G22" i="43"/>
  <c r="M21" i="43"/>
  <c r="K21" i="43"/>
  <c r="J21" i="43"/>
  <c r="I21" i="43"/>
  <c r="G21" i="43"/>
  <c r="M20" i="43"/>
  <c r="K20" i="43"/>
  <c r="J20" i="43"/>
  <c r="I20" i="43"/>
  <c r="G20" i="43"/>
  <c r="M19" i="43"/>
  <c r="K19" i="43"/>
  <c r="J19" i="43"/>
  <c r="I19" i="43"/>
  <c r="G19" i="43"/>
  <c r="M18" i="43"/>
  <c r="K18" i="43"/>
  <c r="J18" i="43"/>
  <c r="I18" i="43"/>
  <c r="G18" i="43"/>
  <c r="M17" i="43"/>
  <c r="K17" i="43"/>
  <c r="J17" i="43"/>
  <c r="I17" i="43"/>
  <c r="G17" i="43"/>
  <c r="M16" i="43"/>
  <c r="K16" i="43"/>
  <c r="J16" i="43"/>
  <c r="I16" i="43"/>
  <c r="G16" i="43"/>
  <c r="M15" i="43"/>
  <c r="K15" i="43"/>
  <c r="J15" i="43"/>
  <c r="I15" i="43"/>
  <c r="G15" i="43"/>
  <c r="M14" i="43"/>
  <c r="K14" i="43"/>
  <c r="J14" i="43"/>
  <c r="I14" i="43"/>
  <c r="G14" i="43"/>
  <c r="M13" i="43"/>
  <c r="K13" i="43"/>
  <c r="J13" i="43"/>
  <c r="I13" i="43"/>
  <c r="G13" i="43"/>
  <c r="M12" i="43"/>
  <c r="K12" i="43"/>
  <c r="J12" i="43"/>
  <c r="I12" i="43"/>
  <c r="G12" i="43"/>
  <c r="M11" i="43"/>
  <c r="K11" i="43"/>
  <c r="J11" i="43"/>
  <c r="I11" i="43"/>
  <c r="G11" i="43"/>
  <c r="M10" i="43"/>
  <c r="K10" i="43"/>
  <c r="J10" i="43"/>
  <c r="I10" i="43"/>
  <c r="G10" i="43"/>
  <c r="M9" i="43"/>
  <c r="K9" i="43"/>
  <c r="J9" i="43"/>
  <c r="I9" i="43"/>
  <c r="G9" i="43"/>
  <c r="M8" i="43"/>
  <c r="K8" i="43"/>
  <c r="J8" i="43"/>
  <c r="I8" i="43"/>
  <c r="G8" i="43"/>
  <c r="M10" i="42"/>
  <c r="L10" i="42"/>
  <c r="K10" i="42"/>
  <c r="J10" i="42"/>
  <c r="I10" i="42"/>
  <c r="H10" i="42"/>
  <c r="G10" i="42"/>
  <c r="F10" i="42"/>
  <c r="M9" i="42"/>
  <c r="K9" i="42"/>
  <c r="I9" i="42"/>
  <c r="G9" i="42"/>
  <c r="M8" i="42"/>
  <c r="K8" i="42"/>
  <c r="I8" i="42"/>
  <c r="G8" i="42"/>
  <c r="M7" i="42"/>
  <c r="K7" i="42"/>
  <c r="I7" i="42"/>
  <c r="G7" i="42"/>
  <c r="M87" i="41"/>
  <c r="K87" i="41"/>
  <c r="I87" i="41"/>
  <c r="G87" i="41"/>
  <c r="F87" i="41"/>
  <c r="M86" i="41"/>
  <c r="K86" i="41"/>
  <c r="J86" i="41"/>
  <c r="I86" i="41"/>
  <c r="G86" i="41"/>
  <c r="M85" i="41"/>
  <c r="K85" i="41"/>
  <c r="J85" i="41"/>
  <c r="I85" i="41"/>
  <c r="G85" i="41"/>
  <c r="M84" i="41"/>
  <c r="K84" i="41"/>
  <c r="J84" i="41"/>
  <c r="I84" i="41"/>
  <c r="G84" i="41"/>
  <c r="M83" i="41"/>
  <c r="K83" i="41"/>
  <c r="J83" i="41"/>
  <c r="I83" i="41"/>
  <c r="G83" i="41"/>
  <c r="M82" i="41"/>
  <c r="K82" i="41"/>
  <c r="J82" i="41"/>
  <c r="I82" i="41"/>
  <c r="G82" i="41"/>
  <c r="M81" i="41"/>
  <c r="K81" i="41"/>
  <c r="J81" i="41"/>
  <c r="I81" i="41"/>
  <c r="G81" i="41"/>
  <c r="M80" i="41"/>
  <c r="K80" i="41"/>
  <c r="J80" i="41"/>
  <c r="I80" i="41"/>
  <c r="G80" i="41"/>
  <c r="M79" i="41"/>
  <c r="K79" i="41"/>
  <c r="J79" i="41"/>
  <c r="I79" i="41"/>
  <c r="G79" i="41"/>
  <c r="M78" i="41"/>
  <c r="K78" i="41"/>
  <c r="J78" i="41"/>
  <c r="I78" i="41"/>
  <c r="G78" i="41"/>
  <c r="M77" i="41"/>
  <c r="K77" i="41"/>
  <c r="J77" i="41"/>
  <c r="I77" i="41"/>
  <c r="G77" i="41"/>
  <c r="M76" i="41"/>
  <c r="K76" i="41"/>
  <c r="J76" i="41"/>
  <c r="I76" i="41"/>
  <c r="G76" i="41"/>
  <c r="M75" i="41"/>
  <c r="K75" i="41"/>
  <c r="J75" i="41"/>
  <c r="I75" i="41"/>
  <c r="G75" i="41"/>
  <c r="M74" i="41"/>
  <c r="K74" i="41"/>
  <c r="J74" i="41"/>
  <c r="I74" i="41"/>
  <c r="G74" i="41"/>
  <c r="M73" i="41"/>
  <c r="K73" i="41"/>
  <c r="J73" i="41"/>
  <c r="I73" i="41"/>
  <c r="G73" i="41"/>
  <c r="M72" i="41"/>
  <c r="K72" i="41"/>
  <c r="J72" i="41"/>
  <c r="I72" i="41"/>
  <c r="G72" i="41"/>
  <c r="M71" i="41"/>
  <c r="K71" i="41"/>
  <c r="J71" i="41"/>
  <c r="I71" i="41"/>
  <c r="G71" i="41"/>
  <c r="M70" i="41"/>
  <c r="K70" i="41"/>
  <c r="J70" i="41"/>
  <c r="I70" i="41"/>
  <c r="G70" i="41"/>
  <c r="M69" i="41"/>
  <c r="K69" i="41"/>
  <c r="J69" i="41"/>
  <c r="I69" i="41"/>
  <c r="G69" i="41"/>
  <c r="M68" i="41"/>
  <c r="K68" i="41"/>
  <c r="J68" i="41"/>
  <c r="I68" i="41"/>
  <c r="G68" i="41"/>
  <c r="M67" i="41"/>
  <c r="K67" i="41"/>
  <c r="J67" i="41"/>
  <c r="I67" i="41"/>
  <c r="G67" i="41"/>
  <c r="M66" i="41"/>
  <c r="K66" i="41"/>
  <c r="I66" i="41"/>
  <c r="G66" i="41"/>
  <c r="M65" i="41"/>
  <c r="K65" i="41"/>
  <c r="I65" i="41"/>
  <c r="G65" i="41"/>
  <c r="M64" i="41"/>
  <c r="K64" i="41"/>
  <c r="I64" i="41"/>
  <c r="G64" i="41"/>
  <c r="M63" i="41"/>
  <c r="K63" i="41"/>
  <c r="I63" i="41"/>
  <c r="G63" i="41"/>
  <c r="M62" i="41"/>
  <c r="K62" i="41"/>
  <c r="I62" i="41"/>
  <c r="G62" i="41"/>
  <c r="M61" i="41"/>
  <c r="K61" i="41"/>
  <c r="J61" i="41"/>
  <c r="I61" i="41"/>
  <c r="G61" i="41"/>
  <c r="M60" i="41"/>
  <c r="K60" i="41"/>
  <c r="J60" i="41"/>
  <c r="I60" i="41"/>
  <c r="G60" i="41"/>
  <c r="M59" i="41"/>
  <c r="K59" i="41"/>
  <c r="J59" i="41"/>
  <c r="I59" i="41"/>
  <c r="G59" i="41"/>
  <c r="M58" i="41"/>
  <c r="K58" i="41"/>
  <c r="J58" i="41"/>
  <c r="I58" i="41"/>
  <c r="G58" i="41"/>
  <c r="M57" i="41"/>
  <c r="K57" i="41"/>
  <c r="J57" i="41"/>
  <c r="I57" i="41"/>
  <c r="G57" i="41"/>
  <c r="M56" i="41"/>
  <c r="K56" i="41"/>
  <c r="J56" i="41"/>
  <c r="I56" i="41"/>
  <c r="G56" i="41"/>
  <c r="M55" i="41"/>
  <c r="K55" i="41"/>
  <c r="J55" i="41"/>
  <c r="I55" i="41"/>
  <c r="G55" i="41"/>
  <c r="M54" i="41"/>
  <c r="K54" i="41"/>
  <c r="J54" i="41"/>
  <c r="I54" i="41"/>
  <c r="G54" i="41"/>
  <c r="M53" i="41"/>
  <c r="K53" i="41"/>
  <c r="J53" i="41"/>
  <c r="I53" i="41"/>
  <c r="G53" i="41"/>
  <c r="M52" i="41"/>
  <c r="K52" i="41"/>
  <c r="J52" i="41"/>
  <c r="I52" i="41"/>
  <c r="G52" i="41"/>
  <c r="M51" i="41"/>
  <c r="K51" i="41"/>
  <c r="J51" i="41"/>
  <c r="I51" i="41"/>
  <c r="G51" i="41"/>
  <c r="M50" i="41"/>
  <c r="K50" i="41"/>
  <c r="J50" i="41"/>
  <c r="I50" i="41"/>
  <c r="G50" i="41"/>
  <c r="M49" i="41"/>
  <c r="K49" i="41"/>
  <c r="J49" i="41"/>
  <c r="I49" i="41"/>
  <c r="G49" i="41"/>
  <c r="M48" i="41"/>
  <c r="K48" i="41"/>
  <c r="J48" i="41"/>
  <c r="I48" i="41"/>
  <c r="G48" i="41"/>
  <c r="M47" i="41"/>
  <c r="K47" i="41"/>
  <c r="J47" i="41"/>
  <c r="I47" i="41"/>
  <c r="G47" i="41"/>
  <c r="M46" i="41"/>
  <c r="K46" i="41"/>
  <c r="I46" i="41"/>
  <c r="G46" i="41"/>
  <c r="M45" i="41"/>
  <c r="K45" i="41"/>
  <c r="J45" i="41"/>
  <c r="I45" i="41"/>
  <c r="G45" i="41"/>
  <c r="M44" i="41"/>
  <c r="K44" i="41"/>
  <c r="J44" i="41"/>
  <c r="I44" i="41"/>
  <c r="G44" i="41"/>
  <c r="M43" i="41"/>
  <c r="K43" i="41"/>
  <c r="J43" i="41"/>
  <c r="I43" i="41"/>
  <c r="G43" i="41"/>
  <c r="M42" i="41"/>
  <c r="K42" i="41"/>
  <c r="J42" i="41"/>
  <c r="I42" i="41"/>
  <c r="G42" i="41"/>
  <c r="M41" i="41"/>
  <c r="K41" i="41"/>
  <c r="J41" i="41"/>
  <c r="I41" i="41"/>
  <c r="G41" i="41"/>
  <c r="M40" i="41"/>
  <c r="K40" i="41"/>
  <c r="J40" i="41"/>
  <c r="I40" i="41"/>
  <c r="G40" i="41"/>
  <c r="M39" i="41"/>
  <c r="K39" i="41"/>
  <c r="J39" i="41"/>
  <c r="I39" i="41"/>
  <c r="G39" i="41"/>
  <c r="M38" i="41"/>
  <c r="K38" i="41"/>
  <c r="J38" i="41"/>
  <c r="I38" i="41"/>
  <c r="G38" i="41"/>
  <c r="M37" i="41"/>
  <c r="K37" i="41"/>
  <c r="J37" i="41"/>
  <c r="I37" i="41"/>
  <c r="G37" i="41"/>
  <c r="M36" i="41"/>
  <c r="K36" i="41"/>
  <c r="J36" i="41"/>
  <c r="I36" i="41"/>
  <c r="G36" i="41"/>
  <c r="M35" i="41"/>
  <c r="K35" i="41"/>
  <c r="J35" i="41"/>
  <c r="I35" i="41"/>
  <c r="G35" i="41"/>
  <c r="M34" i="41"/>
  <c r="K34" i="41"/>
  <c r="J34" i="41"/>
  <c r="I34" i="41"/>
  <c r="G34" i="41"/>
  <c r="M33" i="41"/>
  <c r="K33" i="41"/>
  <c r="J33" i="41"/>
  <c r="I33" i="41"/>
  <c r="G33" i="41"/>
  <c r="M32" i="41"/>
  <c r="K32" i="41"/>
  <c r="J32" i="41"/>
  <c r="I32" i="41"/>
  <c r="G32" i="41"/>
  <c r="M31" i="41"/>
  <c r="K31" i="41"/>
  <c r="J31" i="41"/>
  <c r="I31" i="41"/>
  <c r="G31" i="41"/>
  <c r="M30" i="41"/>
  <c r="K30" i="41"/>
  <c r="J30" i="41"/>
  <c r="I30" i="41"/>
  <c r="G30" i="41"/>
  <c r="M29" i="41"/>
  <c r="K29" i="41"/>
  <c r="J29" i="41"/>
  <c r="I29" i="41"/>
  <c r="G29" i="41"/>
  <c r="M28" i="41"/>
  <c r="K28" i="41"/>
  <c r="J28" i="41"/>
  <c r="I28" i="41"/>
  <c r="G28" i="41"/>
  <c r="M27" i="41"/>
  <c r="K27" i="41"/>
  <c r="J27" i="41"/>
  <c r="I27" i="41"/>
  <c r="G27" i="41"/>
  <c r="M26" i="41"/>
  <c r="K26" i="41"/>
  <c r="J26" i="41"/>
  <c r="I26" i="41"/>
  <c r="G26" i="41"/>
  <c r="M25" i="41"/>
  <c r="K25" i="41"/>
  <c r="J25" i="41"/>
  <c r="I25" i="41"/>
  <c r="G25" i="41"/>
  <c r="M24" i="41"/>
  <c r="K24" i="41"/>
  <c r="J24" i="41"/>
  <c r="I24" i="41"/>
  <c r="G24" i="41"/>
  <c r="M23" i="41"/>
  <c r="K23" i="41"/>
  <c r="J23" i="41"/>
  <c r="I23" i="41"/>
  <c r="G23" i="41"/>
  <c r="M22" i="41"/>
  <c r="K22" i="41"/>
  <c r="J22" i="41"/>
  <c r="I22" i="41"/>
  <c r="G22" i="41"/>
  <c r="M21" i="41"/>
  <c r="K21" i="41"/>
  <c r="J21" i="41"/>
  <c r="I21" i="41"/>
  <c r="G21" i="41"/>
  <c r="M20" i="41"/>
  <c r="K20" i="41"/>
  <c r="J20" i="41"/>
  <c r="I20" i="41"/>
  <c r="G20" i="41"/>
  <c r="M19" i="41"/>
  <c r="K19" i="41"/>
  <c r="J19" i="41"/>
  <c r="I19" i="41"/>
  <c r="G19" i="41"/>
  <c r="M18" i="41"/>
  <c r="K18" i="41"/>
  <c r="J18" i="41"/>
  <c r="I18" i="41"/>
  <c r="G18" i="41"/>
  <c r="M17" i="41"/>
  <c r="K17" i="41"/>
  <c r="J17" i="41"/>
  <c r="I17" i="41"/>
  <c r="G17" i="41"/>
  <c r="M16" i="41"/>
  <c r="K16" i="41"/>
  <c r="J16" i="41"/>
  <c r="I16" i="41"/>
  <c r="G16" i="41"/>
  <c r="M15" i="41"/>
  <c r="K15" i="41"/>
  <c r="J15" i="41"/>
  <c r="I15" i="41"/>
  <c r="G15" i="41"/>
  <c r="M14" i="41"/>
  <c r="K14" i="41"/>
  <c r="J14" i="41"/>
  <c r="I14" i="41"/>
  <c r="G14" i="41"/>
  <c r="M13" i="41"/>
  <c r="K13" i="41"/>
  <c r="J13" i="41"/>
  <c r="I13" i="41"/>
  <c r="G13" i="41"/>
  <c r="M12" i="41"/>
  <c r="K12" i="41"/>
  <c r="J12" i="41"/>
  <c r="I12" i="41"/>
  <c r="G12" i="41"/>
  <c r="M11" i="41"/>
  <c r="K11" i="41"/>
  <c r="J11" i="41"/>
  <c r="I11" i="41"/>
  <c r="G11" i="41"/>
  <c r="M10" i="41"/>
  <c r="K10" i="41"/>
  <c r="J10" i="41"/>
  <c r="I10" i="41"/>
  <c r="G10" i="41"/>
  <c r="M9" i="41"/>
  <c r="K9" i="41"/>
  <c r="J9" i="41"/>
  <c r="I9" i="41"/>
  <c r="G9" i="41"/>
  <c r="M8" i="41"/>
  <c r="K8" i="41"/>
  <c r="J8" i="41"/>
  <c r="I8" i="41"/>
  <c r="G8" i="41"/>
  <c r="M10" i="40"/>
  <c r="L10" i="40"/>
  <c r="K10" i="40"/>
  <c r="J10" i="40"/>
  <c r="I10" i="40"/>
  <c r="H10" i="40"/>
  <c r="G10" i="40"/>
  <c r="F10" i="40"/>
  <c r="M9" i="40"/>
  <c r="K9" i="40"/>
  <c r="I9" i="40"/>
  <c r="G9" i="40"/>
  <c r="M8" i="40"/>
  <c r="K8" i="40"/>
  <c r="I8" i="40"/>
  <c r="G8" i="40"/>
  <c r="M7" i="40"/>
  <c r="K7" i="40"/>
  <c r="I7" i="40"/>
  <c r="G7" i="40"/>
  <c r="M87" i="39"/>
  <c r="K87" i="39"/>
  <c r="I87" i="39"/>
  <c r="G87" i="39"/>
  <c r="F87" i="39"/>
  <c r="M86" i="39"/>
  <c r="K86" i="39"/>
  <c r="J86" i="39"/>
  <c r="I86" i="39"/>
  <c r="G86" i="39"/>
  <c r="M85" i="39"/>
  <c r="K85" i="39"/>
  <c r="J85" i="39"/>
  <c r="I85" i="39"/>
  <c r="G85" i="39"/>
  <c r="M84" i="39"/>
  <c r="K84" i="39"/>
  <c r="J84" i="39"/>
  <c r="I84" i="39"/>
  <c r="G84" i="39"/>
  <c r="M83" i="39"/>
  <c r="K83" i="39"/>
  <c r="J83" i="39"/>
  <c r="I83" i="39"/>
  <c r="G83" i="39"/>
  <c r="M82" i="39"/>
  <c r="K82" i="39"/>
  <c r="J82" i="39"/>
  <c r="I82" i="39"/>
  <c r="G82" i="39"/>
  <c r="M81" i="39"/>
  <c r="K81" i="39"/>
  <c r="J81" i="39"/>
  <c r="I81" i="39"/>
  <c r="G81" i="39"/>
  <c r="M80" i="39"/>
  <c r="K80" i="39"/>
  <c r="J80" i="39"/>
  <c r="I80" i="39"/>
  <c r="G80" i="39"/>
  <c r="M79" i="39"/>
  <c r="K79" i="39"/>
  <c r="J79" i="39"/>
  <c r="I79" i="39"/>
  <c r="G79" i="39"/>
  <c r="M78" i="39"/>
  <c r="K78" i="39"/>
  <c r="J78" i="39"/>
  <c r="I78" i="39"/>
  <c r="G78" i="39"/>
  <c r="M77" i="39"/>
  <c r="K77" i="39"/>
  <c r="J77" i="39"/>
  <c r="I77" i="39"/>
  <c r="G77" i="39"/>
  <c r="M76" i="39"/>
  <c r="K76" i="39"/>
  <c r="J76" i="39"/>
  <c r="I76" i="39"/>
  <c r="G76" i="39"/>
  <c r="M75" i="39"/>
  <c r="K75" i="39"/>
  <c r="J75" i="39"/>
  <c r="I75" i="39"/>
  <c r="G75" i="39"/>
  <c r="M74" i="39"/>
  <c r="K74" i="39"/>
  <c r="J74" i="39"/>
  <c r="I74" i="39"/>
  <c r="G74" i="39"/>
  <c r="M73" i="39"/>
  <c r="K73" i="39"/>
  <c r="J73" i="39"/>
  <c r="I73" i="39"/>
  <c r="G73" i="39"/>
  <c r="M72" i="39"/>
  <c r="K72" i="39"/>
  <c r="J72" i="39"/>
  <c r="I72" i="39"/>
  <c r="G72" i="39"/>
  <c r="M71" i="39"/>
  <c r="K71" i="39"/>
  <c r="J71" i="39"/>
  <c r="I71" i="39"/>
  <c r="G71" i="39"/>
  <c r="M70" i="39"/>
  <c r="K70" i="39"/>
  <c r="J70" i="39"/>
  <c r="I70" i="39"/>
  <c r="G70" i="39"/>
  <c r="M69" i="39"/>
  <c r="K69" i="39"/>
  <c r="J69" i="39"/>
  <c r="I69" i="39"/>
  <c r="G69" i="39"/>
  <c r="M68" i="39"/>
  <c r="K68" i="39"/>
  <c r="J68" i="39"/>
  <c r="I68" i="39"/>
  <c r="G68" i="39"/>
  <c r="M67" i="39"/>
  <c r="K67" i="39"/>
  <c r="J67" i="39"/>
  <c r="I67" i="39"/>
  <c r="G67" i="39"/>
  <c r="M66" i="39"/>
  <c r="K66" i="39"/>
  <c r="I66" i="39"/>
  <c r="G66" i="39"/>
  <c r="M65" i="39"/>
  <c r="K65" i="39"/>
  <c r="I65" i="39"/>
  <c r="G65" i="39"/>
  <c r="M64" i="39"/>
  <c r="K64" i="39"/>
  <c r="I64" i="39"/>
  <c r="G64" i="39"/>
  <c r="M63" i="39"/>
  <c r="K63" i="39"/>
  <c r="I63" i="39"/>
  <c r="G63" i="39"/>
  <c r="M62" i="39"/>
  <c r="K62" i="39"/>
  <c r="I62" i="39"/>
  <c r="G62" i="39"/>
  <c r="M61" i="39"/>
  <c r="K61" i="39"/>
  <c r="J61" i="39"/>
  <c r="I61" i="39"/>
  <c r="G61" i="39"/>
  <c r="M60" i="39"/>
  <c r="K60" i="39"/>
  <c r="J60" i="39"/>
  <c r="I60" i="39"/>
  <c r="G60" i="39"/>
  <c r="M59" i="39"/>
  <c r="K59" i="39"/>
  <c r="J59" i="39"/>
  <c r="I59" i="39"/>
  <c r="G59" i="39"/>
  <c r="M58" i="39"/>
  <c r="K58" i="39"/>
  <c r="J58" i="39"/>
  <c r="I58" i="39"/>
  <c r="G58" i="39"/>
  <c r="M57" i="39"/>
  <c r="K57" i="39"/>
  <c r="J57" i="39"/>
  <c r="I57" i="39"/>
  <c r="G57" i="39"/>
  <c r="M56" i="39"/>
  <c r="K56" i="39"/>
  <c r="J56" i="39"/>
  <c r="I56" i="39"/>
  <c r="G56" i="39"/>
  <c r="M55" i="39"/>
  <c r="K55" i="39"/>
  <c r="J55" i="39"/>
  <c r="I55" i="39"/>
  <c r="G55" i="39"/>
  <c r="M54" i="39"/>
  <c r="K54" i="39"/>
  <c r="J54" i="39"/>
  <c r="I54" i="39"/>
  <c r="G54" i="39"/>
  <c r="M53" i="39"/>
  <c r="K53" i="39"/>
  <c r="J53" i="39"/>
  <c r="I53" i="39"/>
  <c r="G53" i="39"/>
  <c r="M52" i="39"/>
  <c r="K52" i="39"/>
  <c r="J52" i="39"/>
  <c r="I52" i="39"/>
  <c r="G52" i="39"/>
  <c r="M51" i="39"/>
  <c r="K51" i="39"/>
  <c r="J51" i="39"/>
  <c r="I51" i="39"/>
  <c r="G51" i="39"/>
  <c r="M50" i="39"/>
  <c r="K50" i="39"/>
  <c r="J50" i="39"/>
  <c r="I50" i="39"/>
  <c r="G50" i="39"/>
  <c r="M49" i="39"/>
  <c r="K49" i="39"/>
  <c r="J49" i="39"/>
  <c r="I49" i="39"/>
  <c r="G49" i="39"/>
  <c r="M48" i="39"/>
  <c r="K48" i="39"/>
  <c r="J48" i="39"/>
  <c r="I48" i="39"/>
  <c r="G48" i="39"/>
  <c r="M47" i="39"/>
  <c r="K47" i="39"/>
  <c r="J47" i="39"/>
  <c r="I47" i="39"/>
  <c r="G47" i="39"/>
  <c r="M46" i="39"/>
  <c r="K46" i="39"/>
  <c r="I46" i="39"/>
  <c r="G46" i="39"/>
  <c r="M45" i="39"/>
  <c r="K45" i="39"/>
  <c r="J45" i="39"/>
  <c r="I45" i="39"/>
  <c r="G45" i="39"/>
  <c r="M44" i="39"/>
  <c r="K44" i="39"/>
  <c r="J44" i="39"/>
  <c r="I44" i="39"/>
  <c r="G44" i="39"/>
  <c r="M43" i="39"/>
  <c r="K43" i="39"/>
  <c r="J43" i="39"/>
  <c r="I43" i="39"/>
  <c r="G43" i="39"/>
  <c r="M42" i="39"/>
  <c r="K42" i="39"/>
  <c r="J42" i="39"/>
  <c r="I42" i="39"/>
  <c r="G42" i="39"/>
  <c r="M41" i="39"/>
  <c r="K41" i="39"/>
  <c r="J41" i="39"/>
  <c r="I41" i="39"/>
  <c r="G41" i="39"/>
  <c r="M40" i="39"/>
  <c r="K40" i="39"/>
  <c r="J40" i="39"/>
  <c r="I40" i="39"/>
  <c r="G40" i="39"/>
  <c r="M39" i="39"/>
  <c r="K39" i="39"/>
  <c r="J39" i="39"/>
  <c r="I39" i="39"/>
  <c r="G39" i="39"/>
  <c r="M38" i="39"/>
  <c r="K38" i="39"/>
  <c r="J38" i="39"/>
  <c r="I38" i="39"/>
  <c r="G38" i="39"/>
  <c r="M37" i="39"/>
  <c r="K37" i="39"/>
  <c r="J37" i="39"/>
  <c r="I37" i="39"/>
  <c r="G37" i="39"/>
  <c r="M36" i="39"/>
  <c r="K36" i="39"/>
  <c r="J36" i="39"/>
  <c r="I36" i="39"/>
  <c r="G36" i="39"/>
  <c r="M35" i="39"/>
  <c r="K35" i="39"/>
  <c r="J35" i="39"/>
  <c r="I35" i="39"/>
  <c r="G35" i="39"/>
  <c r="M34" i="39"/>
  <c r="K34" i="39"/>
  <c r="J34" i="39"/>
  <c r="I34" i="39"/>
  <c r="G34" i="39"/>
  <c r="M33" i="39"/>
  <c r="K33" i="39"/>
  <c r="J33" i="39"/>
  <c r="I33" i="39"/>
  <c r="G33" i="39"/>
  <c r="M32" i="39"/>
  <c r="K32" i="39"/>
  <c r="J32" i="39"/>
  <c r="I32" i="39"/>
  <c r="G32" i="39"/>
  <c r="M31" i="39"/>
  <c r="K31" i="39"/>
  <c r="J31" i="39"/>
  <c r="I31" i="39"/>
  <c r="G31" i="39"/>
  <c r="M30" i="39"/>
  <c r="K30" i="39"/>
  <c r="J30" i="39"/>
  <c r="I30" i="39"/>
  <c r="G30" i="39"/>
  <c r="M29" i="39"/>
  <c r="K29" i="39"/>
  <c r="J29" i="39"/>
  <c r="I29" i="39"/>
  <c r="G29" i="39"/>
  <c r="M28" i="39"/>
  <c r="K28" i="39"/>
  <c r="J28" i="39"/>
  <c r="I28" i="39"/>
  <c r="G28" i="39"/>
  <c r="M27" i="39"/>
  <c r="K27" i="39"/>
  <c r="J27" i="39"/>
  <c r="I27" i="39"/>
  <c r="G27" i="39"/>
  <c r="M26" i="39"/>
  <c r="K26" i="39"/>
  <c r="J26" i="39"/>
  <c r="I26" i="39"/>
  <c r="G26" i="39"/>
  <c r="M25" i="39"/>
  <c r="K25" i="39"/>
  <c r="J25" i="39"/>
  <c r="I25" i="39"/>
  <c r="G25" i="39"/>
  <c r="M24" i="39"/>
  <c r="K24" i="39"/>
  <c r="J24" i="39"/>
  <c r="I24" i="39"/>
  <c r="G24" i="39"/>
  <c r="M23" i="39"/>
  <c r="K23" i="39"/>
  <c r="J23" i="39"/>
  <c r="I23" i="39"/>
  <c r="G23" i="39"/>
  <c r="M22" i="39"/>
  <c r="K22" i="39"/>
  <c r="J22" i="39"/>
  <c r="I22" i="39"/>
  <c r="G22" i="39"/>
  <c r="M21" i="39"/>
  <c r="K21" i="39"/>
  <c r="J21" i="39"/>
  <c r="I21" i="39"/>
  <c r="G21" i="39"/>
  <c r="M20" i="39"/>
  <c r="K20" i="39"/>
  <c r="J20" i="39"/>
  <c r="I20" i="39"/>
  <c r="G20" i="39"/>
  <c r="M19" i="39"/>
  <c r="K19" i="39"/>
  <c r="J19" i="39"/>
  <c r="I19" i="39"/>
  <c r="G19" i="39"/>
  <c r="M18" i="39"/>
  <c r="K18" i="39"/>
  <c r="J18" i="39"/>
  <c r="I18" i="39"/>
  <c r="G18" i="39"/>
  <c r="M17" i="39"/>
  <c r="K17" i="39"/>
  <c r="J17" i="39"/>
  <c r="I17" i="39"/>
  <c r="G17" i="39"/>
  <c r="M16" i="39"/>
  <c r="K16" i="39"/>
  <c r="J16" i="39"/>
  <c r="I16" i="39"/>
  <c r="G16" i="39"/>
  <c r="M15" i="39"/>
  <c r="K15" i="39"/>
  <c r="J15" i="39"/>
  <c r="I15" i="39"/>
  <c r="G15" i="39"/>
  <c r="M14" i="39"/>
  <c r="K14" i="39"/>
  <c r="J14" i="39"/>
  <c r="I14" i="39"/>
  <c r="G14" i="39"/>
  <c r="M13" i="39"/>
  <c r="K13" i="39"/>
  <c r="J13" i="39"/>
  <c r="I13" i="39"/>
  <c r="G13" i="39"/>
  <c r="M12" i="39"/>
  <c r="K12" i="39"/>
  <c r="J12" i="39"/>
  <c r="I12" i="39"/>
  <c r="G12" i="39"/>
  <c r="M11" i="39"/>
  <c r="K11" i="39"/>
  <c r="J11" i="39"/>
  <c r="I11" i="39"/>
  <c r="G11" i="39"/>
  <c r="M10" i="39"/>
  <c r="K10" i="39"/>
  <c r="J10" i="39"/>
  <c r="I10" i="39"/>
  <c r="G10" i="39"/>
  <c r="M9" i="39"/>
  <c r="K9" i="39"/>
  <c r="J9" i="39"/>
  <c r="I9" i="39"/>
  <c r="G9" i="39"/>
  <c r="M8" i="39"/>
  <c r="K8" i="39"/>
  <c r="J8" i="39"/>
  <c r="I8" i="39"/>
  <c r="G8" i="39"/>
  <c r="M10" i="38"/>
  <c r="L10" i="38"/>
  <c r="K10" i="38"/>
  <c r="J10" i="38"/>
  <c r="I10" i="38"/>
  <c r="H10" i="38"/>
  <c r="G10" i="38"/>
  <c r="F10" i="38"/>
  <c r="M9" i="38"/>
  <c r="K9" i="38"/>
  <c r="I9" i="38"/>
  <c r="G9" i="38"/>
  <c r="M8" i="38"/>
  <c r="K8" i="38"/>
  <c r="I8" i="38"/>
  <c r="G8" i="38"/>
  <c r="M7" i="38"/>
  <c r="K7" i="38"/>
  <c r="I7" i="38"/>
  <c r="G7" i="38"/>
  <c r="M87" i="37"/>
  <c r="K87" i="37"/>
  <c r="I87" i="37"/>
  <c r="G87" i="37"/>
  <c r="F87" i="37"/>
  <c r="M86" i="37"/>
  <c r="K86" i="37"/>
  <c r="J86" i="37"/>
  <c r="I86" i="37"/>
  <c r="G86" i="37"/>
  <c r="M85" i="37"/>
  <c r="K85" i="37"/>
  <c r="J85" i="37"/>
  <c r="I85" i="37"/>
  <c r="G85" i="37"/>
  <c r="M84" i="37"/>
  <c r="K84" i="37"/>
  <c r="J84" i="37"/>
  <c r="I84" i="37"/>
  <c r="G84" i="37"/>
  <c r="M83" i="37"/>
  <c r="K83" i="37"/>
  <c r="J83" i="37"/>
  <c r="I83" i="37"/>
  <c r="G83" i="37"/>
  <c r="M82" i="37"/>
  <c r="K82" i="37"/>
  <c r="J82" i="37"/>
  <c r="I82" i="37"/>
  <c r="G82" i="37"/>
  <c r="M81" i="37"/>
  <c r="K81" i="37"/>
  <c r="J81" i="37"/>
  <c r="I81" i="37"/>
  <c r="G81" i="37"/>
  <c r="M80" i="37"/>
  <c r="K80" i="37"/>
  <c r="J80" i="37"/>
  <c r="I80" i="37"/>
  <c r="G80" i="37"/>
  <c r="M79" i="37"/>
  <c r="K79" i="37"/>
  <c r="J79" i="37"/>
  <c r="I79" i="37"/>
  <c r="G79" i="37"/>
  <c r="M78" i="37"/>
  <c r="K78" i="37"/>
  <c r="J78" i="37"/>
  <c r="I78" i="37"/>
  <c r="G78" i="37"/>
  <c r="M77" i="37"/>
  <c r="K77" i="37"/>
  <c r="J77" i="37"/>
  <c r="I77" i="37"/>
  <c r="G77" i="37"/>
  <c r="M76" i="37"/>
  <c r="K76" i="37"/>
  <c r="J76" i="37"/>
  <c r="I76" i="37"/>
  <c r="G76" i="37"/>
  <c r="M75" i="37"/>
  <c r="K75" i="37"/>
  <c r="J75" i="37"/>
  <c r="I75" i="37"/>
  <c r="G75" i="37"/>
  <c r="M74" i="37"/>
  <c r="K74" i="37"/>
  <c r="J74" i="37"/>
  <c r="I74" i="37"/>
  <c r="G74" i="37"/>
  <c r="M73" i="37"/>
  <c r="K73" i="37"/>
  <c r="J73" i="37"/>
  <c r="I73" i="37"/>
  <c r="G73" i="37"/>
  <c r="M72" i="37"/>
  <c r="K72" i="37"/>
  <c r="J72" i="37"/>
  <c r="I72" i="37"/>
  <c r="G72" i="37"/>
  <c r="M71" i="37"/>
  <c r="K71" i="37"/>
  <c r="J71" i="37"/>
  <c r="I71" i="37"/>
  <c r="G71" i="37"/>
  <c r="M70" i="37"/>
  <c r="K70" i="37"/>
  <c r="J70" i="37"/>
  <c r="I70" i="37"/>
  <c r="G70" i="37"/>
  <c r="M69" i="37"/>
  <c r="K69" i="37"/>
  <c r="J69" i="37"/>
  <c r="I69" i="37"/>
  <c r="G69" i="37"/>
  <c r="M68" i="37"/>
  <c r="K68" i="37"/>
  <c r="J68" i="37"/>
  <c r="I68" i="37"/>
  <c r="G68" i="37"/>
  <c r="M67" i="37"/>
  <c r="K67" i="37"/>
  <c r="J67" i="37"/>
  <c r="I67" i="37"/>
  <c r="G67" i="37"/>
  <c r="M66" i="37"/>
  <c r="K66" i="37"/>
  <c r="I66" i="37"/>
  <c r="G66" i="37"/>
  <c r="M65" i="37"/>
  <c r="K65" i="37"/>
  <c r="I65" i="37"/>
  <c r="G65" i="37"/>
  <c r="M64" i="37"/>
  <c r="K64" i="37"/>
  <c r="I64" i="37"/>
  <c r="G64" i="37"/>
  <c r="M63" i="37"/>
  <c r="K63" i="37"/>
  <c r="I63" i="37"/>
  <c r="G63" i="37"/>
  <c r="M62" i="37"/>
  <c r="K62" i="37"/>
  <c r="I62" i="37"/>
  <c r="G62" i="37"/>
  <c r="M61" i="37"/>
  <c r="K61" i="37"/>
  <c r="J61" i="37"/>
  <c r="I61" i="37"/>
  <c r="G61" i="37"/>
  <c r="M60" i="37"/>
  <c r="K60" i="37"/>
  <c r="J60" i="37"/>
  <c r="I60" i="37"/>
  <c r="G60" i="37"/>
  <c r="M59" i="37"/>
  <c r="K59" i="37"/>
  <c r="J59" i="37"/>
  <c r="I59" i="37"/>
  <c r="G59" i="37"/>
  <c r="M58" i="37"/>
  <c r="K58" i="37"/>
  <c r="J58" i="37"/>
  <c r="I58" i="37"/>
  <c r="G58" i="37"/>
  <c r="M57" i="37"/>
  <c r="K57" i="37"/>
  <c r="J57" i="37"/>
  <c r="I57" i="37"/>
  <c r="G57" i="37"/>
  <c r="M56" i="37"/>
  <c r="K56" i="37"/>
  <c r="J56" i="37"/>
  <c r="I56" i="37"/>
  <c r="G56" i="37"/>
  <c r="M55" i="37"/>
  <c r="K55" i="37"/>
  <c r="J55" i="37"/>
  <c r="I55" i="37"/>
  <c r="G55" i="37"/>
  <c r="M54" i="37"/>
  <c r="K54" i="37"/>
  <c r="J54" i="37"/>
  <c r="I54" i="37"/>
  <c r="G54" i="37"/>
  <c r="M53" i="37"/>
  <c r="K53" i="37"/>
  <c r="J53" i="37"/>
  <c r="I53" i="37"/>
  <c r="G53" i="37"/>
  <c r="M52" i="37"/>
  <c r="K52" i="37"/>
  <c r="J52" i="37"/>
  <c r="I52" i="37"/>
  <c r="G52" i="37"/>
  <c r="M51" i="37"/>
  <c r="K51" i="37"/>
  <c r="J51" i="37"/>
  <c r="I51" i="37"/>
  <c r="G51" i="37"/>
  <c r="M50" i="37"/>
  <c r="K50" i="37"/>
  <c r="J50" i="37"/>
  <c r="I50" i="37"/>
  <c r="G50" i="37"/>
  <c r="M49" i="37"/>
  <c r="K49" i="37"/>
  <c r="J49" i="37"/>
  <c r="I49" i="37"/>
  <c r="G49" i="37"/>
  <c r="M48" i="37"/>
  <c r="K48" i="37"/>
  <c r="J48" i="37"/>
  <c r="I48" i="37"/>
  <c r="G48" i="37"/>
  <c r="M47" i="37"/>
  <c r="K47" i="37"/>
  <c r="J47" i="37"/>
  <c r="I47" i="37"/>
  <c r="G47" i="37"/>
  <c r="M46" i="37"/>
  <c r="K46" i="37"/>
  <c r="I46" i="37"/>
  <c r="G46" i="37"/>
  <c r="M45" i="37"/>
  <c r="K45" i="37"/>
  <c r="J45" i="37"/>
  <c r="I45" i="37"/>
  <c r="G45" i="37"/>
  <c r="M44" i="37"/>
  <c r="K44" i="37"/>
  <c r="J44" i="37"/>
  <c r="I44" i="37"/>
  <c r="G44" i="37"/>
  <c r="M43" i="37"/>
  <c r="K43" i="37"/>
  <c r="J43" i="37"/>
  <c r="I43" i="37"/>
  <c r="G43" i="37"/>
  <c r="M42" i="37"/>
  <c r="K42" i="37"/>
  <c r="J42" i="37"/>
  <c r="I42" i="37"/>
  <c r="G42" i="37"/>
  <c r="M41" i="37"/>
  <c r="K41" i="37"/>
  <c r="J41" i="37"/>
  <c r="I41" i="37"/>
  <c r="G41" i="37"/>
  <c r="M40" i="37"/>
  <c r="K40" i="37"/>
  <c r="J40" i="37"/>
  <c r="I40" i="37"/>
  <c r="G40" i="37"/>
  <c r="M39" i="37"/>
  <c r="K39" i="37"/>
  <c r="J39" i="37"/>
  <c r="I39" i="37"/>
  <c r="G39" i="37"/>
  <c r="M38" i="37"/>
  <c r="K38" i="37"/>
  <c r="J38" i="37"/>
  <c r="I38" i="37"/>
  <c r="G38" i="37"/>
  <c r="M37" i="37"/>
  <c r="K37" i="37"/>
  <c r="J37" i="37"/>
  <c r="I37" i="37"/>
  <c r="G37" i="37"/>
  <c r="M36" i="37"/>
  <c r="K36" i="37"/>
  <c r="J36" i="37"/>
  <c r="I36" i="37"/>
  <c r="G36" i="37"/>
  <c r="M35" i="37"/>
  <c r="K35" i="37"/>
  <c r="J35" i="37"/>
  <c r="I35" i="37"/>
  <c r="G35" i="37"/>
  <c r="M34" i="37"/>
  <c r="K34" i="37"/>
  <c r="J34" i="37"/>
  <c r="I34" i="37"/>
  <c r="G34" i="37"/>
  <c r="M33" i="37"/>
  <c r="K33" i="37"/>
  <c r="J33" i="37"/>
  <c r="I33" i="37"/>
  <c r="G33" i="37"/>
  <c r="M32" i="37"/>
  <c r="K32" i="37"/>
  <c r="J32" i="37"/>
  <c r="I32" i="37"/>
  <c r="G32" i="37"/>
  <c r="M31" i="37"/>
  <c r="K31" i="37"/>
  <c r="J31" i="37"/>
  <c r="I31" i="37"/>
  <c r="G31" i="37"/>
  <c r="M30" i="37"/>
  <c r="K30" i="37"/>
  <c r="J30" i="37"/>
  <c r="I30" i="37"/>
  <c r="G30" i="37"/>
  <c r="M29" i="37"/>
  <c r="K29" i="37"/>
  <c r="J29" i="37"/>
  <c r="I29" i="37"/>
  <c r="G29" i="37"/>
  <c r="M28" i="37"/>
  <c r="K28" i="37"/>
  <c r="J28" i="37"/>
  <c r="I28" i="37"/>
  <c r="G28" i="37"/>
  <c r="M27" i="37"/>
  <c r="K27" i="37"/>
  <c r="J27" i="37"/>
  <c r="I27" i="37"/>
  <c r="G27" i="37"/>
  <c r="M26" i="37"/>
  <c r="K26" i="37"/>
  <c r="J26" i="37"/>
  <c r="I26" i="37"/>
  <c r="G26" i="37"/>
  <c r="M25" i="37"/>
  <c r="K25" i="37"/>
  <c r="J25" i="37"/>
  <c r="I25" i="37"/>
  <c r="G25" i="37"/>
  <c r="M24" i="37"/>
  <c r="K24" i="37"/>
  <c r="J24" i="37"/>
  <c r="I24" i="37"/>
  <c r="G24" i="37"/>
  <c r="M23" i="37"/>
  <c r="K23" i="37"/>
  <c r="J23" i="37"/>
  <c r="I23" i="37"/>
  <c r="G23" i="37"/>
  <c r="M22" i="37"/>
  <c r="K22" i="37"/>
  <c r="J22" i="37"/>
  <c r="I22" i="37"/>
  <c r="G22" i="37"/>
  <c r="M21" i="37"/>
  <c r="K21" i="37"/>
  <c r="J21" i="37"/>
  <c r="I21" i="37"/>
  <c r="G21" i="37"/>
  <c r="M20" i="37"/>
  <c r="K20" i="37"/>
  <c r="J20" i="37"/>
  <c r="I20" i="37"/>
  <c r="G20" i="37"/>
  <c r="M19" i="37"/>
  <c r="K19" i="37"/>
  <c r="J19" i="37"/>
  <c r="I19" i="37"/>
  <c r="G19" i="37"/>
  <c r="M18" i="37"/>
  <c r="K18" i="37"/>
  <c r="J18" i="37"/>
  <c r="I18" i="37"/>
  <c r="G18" i="37"/>
  <c r="M17" i="37"/>
  <c r="K17" i="37"/>
  <c r="J17" i="37"/>
  <c r="I17" i="37"/>
  <c r="G17" i="37"/>
  <c r="M16" i="37"/>
  <c r="K16" i="37"/>
  <c r="J16" i="37"/>
  <c r="I16" i="37"/>
  <c r="G16" i="37"/>
  <c r="M15" i="37"/>
  <c r="K15" i="37"/>
  <c r="J15" i="37"/>
  <c r="I15" i="37"/>
  <c r="G15" i="37"/>
  <c r="M14" i="37"/>
  <c r="K14" i="37"/>
  <c r="J14" i="37"/>
  <c r="I14" i="37"/>
  <c r="G14" i="37"/>
  <c r="M13" i="37"/>
  <c r="K13" i="37"/>
  <c r="J13" i="37"/>
  <c r="I13" i="37"/>
  <c r="G13" i="37"/>
  <c r="M12" i="37"/>
  <c r="K12" i="37"/>
  <c r="J12" i="37"/>
  <c r="I12" i="37"/>
  <c r="G12" i="37"/>
  <c r="M11" i="37"/>
  <c r="K11" i="37"/>
  <c r="J11" i="37"/>
  <c r="I11" i="37"/>
  <c r="G11" i="37"/>
  <c r="M10" i="37"/>
  <c r="K10" i="37"/>
  <c r="J10" i="37"/>
  <c r="I10" i="37"/>
  <c r="G10" i="37"/>
  <c r="M9" i="37"/>
  <c r="K9" i="37"/>
  <c r="J9" i="37"/>
  <c r="I9" i="37"/>
  <c r="G9" i="37"/>
  <c r="M8" i="37"/>
  <c r="K8" i="37"/>
  <c r="J8" i="37"/>
  <c r="I8" i="37"/>
  <c r="G8" i="37"/>
  <c r="M10" i="36"/>
  <c r="L10" i="36"/>
  <c r="K10" i="36"/>
  <c r="J10" i="36"/>
  <c r="I10" i="36"/>
  <c r="H10" i="36"/>
  <c r="G10" i="36"/>
  <c r="F10" i="36"/>
  <c r="M9" i="36"/>
  <c r="K9" i="36"/>
  <c r="I9" i="36"/>
  <c r="G9" i="36"/>
  <c r="M8" i="36"/>
  <c r="K8" i="36"/>
  <c r="I8" i="36"/>
  <c r="G8" i="36"/>
  <c r="M7" i="36"/>
  <c r="K7" i="36"/>
  <c r="I7" i="36"/>
  <c r="G7" i="36"/>
  <c r="M87" i="35"/>
  <c r="K87" i="35"/>
  <c r="I87" i="35"/>
  <c r="G87" i="35"/>
  <c r="F87" i="35"/>
  <c r="M86" i="35"/>
  <c r="K86" i="35"/>
  <c r="J86" i="35"/>
  <c r="I86" i="35"/>
  <c r="G86" i="35"/>
  <c r="M85" i="35"/>
  <c r="K85" i="35"/>
  <c r="J85" i="35"/>
  <c r="I85" i="35"/>
  <c r="G85" i="35"/>
  <c r="M84" i="35"/>
  <c r="K84" i="35"/>
  <c r="J84" i="35"/>
  <c r="I84" i="35"/>
  <c r="G84" i="35"/>
  <c r="M83" i="35"/>
  <c r="K83" i="35"/>
  <c r="J83" i="35"/>
  <c r="I83" i="35"/>
  <c r="G83" i="35"/>
  <c r="M82" i="35"/>
  <c r="K82" i="35"/>
  <c r="J82" i="35"/>
  <c r="I82" i="35"/>
  <c r="G82" i="35"/>
  <c r="M81" i="35"/>
  <c r="K81" i="35"/>
  <c r="J81" i="35"/>
  <c r="I81" i="35"/>
  <c r="G81" i="35"/>
  <c r="M80" i="35"/>
  <c r="K80" i="35"/>
  <c r="J80" i="35"/>
  <c r="I80" i="35"/>
  <c r="G80" i="35"/>
  <c r="M79" i="35"/>
  <c r="K79" i="35"/>
  <c r="J79" i="35"/>
  <c r="I79" i="35"/>
  <c r="G79" i="35"/>
  <c r="M78" i="35"/>
  <c r="K78" i="35"/>
  <c r="J78" i="35"/>
  <c r="I78" i="35"/>
  <c r="G78" i="35"/>
  <c r="M77" i="35"/>
  <c r="K77" i="35"/>
  <c r="J77" i="35"/>
  <c r="I77" i="35"/>
  <c r="G77" i="35"/>
  <c r="M76" i="35"/>
  <c r="K76" i="35"/>
  <c r="J76" i="35"/>
  <c r="I76" i="35"/>
  <c r="G76" i="35"/>
  <c r="M75" i="35"/>
  <c r="K75" i="35"/>
  <c r="J75" i="35"/>
  <c r="I75" i="35"/>
  <c r="G75" i="35"/>
  <c r="M74" i="35"/>
  <c r="K74" i="35"/>
  <c r="J74" i="35"/>
  <c r="I74" i="35"/>
  <c r="G74" i="35"/>
  <c r="M73" i="35"/>
  <c r="K73" i="35"/>
  <c r="J73" i="35"/>
  <c r="I73" i="35"/>
  <c r="G73" i="35"/>
  <c r="M72" i="35"/>
  <c r="K72" i="35"/>
  <c r="J72" i="35"/>
  <c r="I72" i="35"/>
  <c r="G72" i="35"/>
  <c r="M71" i="35"/>
  <c r="K71" i="35"/>
  <c r="J71" i="35"/>
  <c r="I71" i="35"/>
  <c r="G71" i="35"/>
  <c r="M70" i="35"/>
  <c r="K70" i="35"/>
  <c r="J70" i="35"/>
  <c r="I70" i="35"/>
  <c r="G70" i="35"/>
  <c r="M69" i="35"/>
  <c r="K69" i="35"/>
  <c r="J69" i="35"/>
  <c r="I69" i="35"/>
  <c r="G69" i="35"/>
  <c r="M68" i="35"/>
  <c r="K68" i="35"/>
  <c r="J68" i="35"/>
  <c r="I68" i="35"/>
  <c r="G68" i="35"/>
  <c r="M67" i="35"/>
  <c r="K67" i="35"/>
  <c r="J67" i="35"/>
  <c r="I67" i="35"/>
  <c r="G67" i="35"/>
  <c r="M66" i="35"/>
  <c r="K66" i="35"/>
  <c r="I66" i="35"/>
  <c r="G66" i="35"/>
  <c r="M65" i="35"/>
  <c r="K65" i="35"/>
  <c r="I65" i="35"/>
  <c r="G65" i="35"/>
  <c r="M64" i="35"/>
  <c r="K64" i="35"/>
  <c r="I64" i="35"/>
  <c r="G64" i="35"/>
  <c r="M63" i="35"/>
  <c r="K63" i="35"/>
  <c r="I63" i="35"/>
  <c r="G63" i="35"/>
  <c r="M62" i="35"/>
  <c r="K62" i="35"/>
  <c r="I62" i="35"/>
  <c r="G62" i="35"/>
  <c r="M61" i="35"/>
  <c r="K61" i="35"/>
  <c r="J61" i="35"/>
  <c r="I61" i="35"/>
  <c r="G61" i="35"/>
  <c r="M60" i="35"/>
  <c r="K60" i="35"/>
  <c r="J60" i="35"/>
  <c r="I60" i="35"/>
  <c r="G60" i="35"/>
  <c r="M59" i="35"/>
  <c r="K59" i="35"/>
  <c r="J59" i="35"/>
  <c r="I59" i="35"/>
  <c r="G59" i="35"/>
  <c r="M58" i="35"/>
  <c r="K58" i="35"/>
  <c r="J58" i="35"/>
  <c r="I58" i="35"/>
  <c r="G58" i="35"/>
  <c r="M57" i="35"/>
  <c r="K57" i="35"/>
  <c r="J57" i="35"/>
  <c r="I57" i="35"/>
  <c r="G57" i="35"/>
  <c r="M56" i="35"/>
  <c r="K56" i="35"/>
  <c r="J56" i="35"/>
  <c r="I56" i="35"/>
  <c r="G56" i="35"/>
  <c r="M55" i="35"/>
  <c r="K55" i="35"/>
  <c r="J55" i="35"/>
  <c r="I55" i="35"/>
  <c r="G55" i="35"/>
  <c r="M54" i="35"/>
  <c r="K54" i="35"/>
  <c r="J54" i="35"/>
  <c r="I54" i="35"/>
  <c r="G54" i="35"/>
  <c r="M53" i="35"/>
  <c r="K53" i="35"/>
  <c r="J53" i="35"/>
  <c r="I53" i="35"/>
  <c r="G53" i="35"/>
  <c r="M52" i="35"/>
  <c r="K52" i="35"/>
  <c r="J52" i="35"/>
  <c r="I52" i="35"/>
  <c r="G52" i="35"/>
  <c r="M51" i="35"/>
  <c r="K51" i="35"/>
  <c r="J51" i="35"/>
  <c r="I51" i="35"/>
  <c r="G51" i="35"/>
  <c r="M50" i="35"/>
  <c r="K50" i="35"/>
  <c r="J50" i="35"/>
  <c r="I50" i="35"/>
  <c r="G50" i="35"/>
  <c r="M49" i="35"/>
  <c r="K49" i="35"/>
  <c r="J49" i="35"/>
  <c r="I49" i="35"/>
  <c r="G49" i="35"/>
  <c r="M48" i="35"/>
  <c r="K48" i="35"/>
  <c r="J48" i="35"/>
  <c r="I48" i="35"/>
  <c r="G48" i="35"/>
  <c r="M47" i="35"/>
  <c r="K47" i="35"/>
  <c r="J47" i="35"/>
  <c r="I47" i="35"/>
  <c r="G47" i="35"/>
  <c r="M46" i="35"/>
  <c r="K46" i="35"/>
  <c r="I46" i="35"/>
  <c r="G46" i="35"/>
  <c r="M45" i="35"/>
  <c r="K45" i="35"/>
  <c r="J45" i="35"/>
  <c r="I45" i="35"/>
  <c r="G45" i="35"/>
  <c r="M44" i="35"/>
  <c r="K44" i="35"/>
  <c r="J44" i="35"/>
  <c r="I44" i="35"/>
  <c r="G44" i="35"/>
  <c r="M43" i="35"/>
  <c r="K43" i="35"/>
  <c r="J43" i="35"/>
  <c r="I43" i="35"/>
  <c r="G43" i="35"/>
  <c r="M42" i="35"/>
  <c r="K42" i="35"/>
  <c r="J42" i="35"/>
  <c r="I42" i="35"/>
  <c r="G42" i="35"/>
  <c r="M41" i="35"/>
  <c r="K41" i="35"/>
  <c r="J41" i="35"/>
  <c r="I41" i="35"/>
  <c r="G41" i="35"/>
  <c r="M40" i="35"/>
  <c r="K40" i="35"/>
  <c r="J40" i="35"/>
  <c r="I40" i="35"/>
  <c r="G40" i="35"/>
  <c r="M39" i="35"/>
  <c r="K39" i="35"/>
  <c r="J39" i="35"/>
  <c r="I39" i="35"/>
  <c r="G39" i="35"/>
  <c r="M38" i="35"/>
  <c r="K38" i="35"/>
  <c r="J38" i="35"/>
  <c r="I38" i="35"/>
  <c r="G38" i="35"/>
  <c r="M37" i="35"/>
  <c r="K37" i="35"/>
  <c r="J37" i="35"/>
  <c r="I37" i="35"/>
  <c r="G37" i="35"/>
  <c r="M36" i="35"/>
  <c r="K36" i="35"/>
  <c r="J36" i="35"/>
  <c r="I36" i="35"/>
  <c r="G36" i="35"/>
  <c r="M35" i="35"/>
  <c r="K35" i="35"/>
  <c r="J35" i="35"/>
  <c r="I35" i="35"/>
  <c r="G35" i="35"/>
  <c r="M34" i="35"/>
  <c r="K34" i="35"/>
  <c r="J34" i="35"/>
  <c r="I34" i="35"/>
  <c r="G34" i="35"/>
  <c r="M33" i="35"/>
  <c r="K33" i="35"/>
  <c r="J33" i="35"/>
  <c r="I33" i="35"/>
  <c r="G33" i="35"/>
  <c r="M32" i="35"/>
  <c r="K32" i="35"/>
  <c r="J32" i="35"/>
  <c r="I32" i="35"/>
  <c r="G32" i="35"/>
  <c r="M31" i="35"/>
  <c r="K31" i="35"/>
  <c r="J31" i="35"/>
  <c r="I31" i="35"/>
  <c r="G31" i="35"/>
  <c r="M30" i="35"/>
  <c r="K30" i="35"/>
  <c r="J30" i="35"/>
  <c r="I30" i="35"/>
  <c r="G30" i="35"/>
  <c r="M29" i="35"/>
  <c r="K29" i="35"/>
  <c r="J29" i="35"/>
  <c r="I29" i="35"/>
  <c r="G29" i="35"/>
  <c r="M28" i="35"/>
  <c r="K28" i="35"/>
  <c r="J28" i="35"/>
  <c r="I28" i="35"/>
  <c r="G28" i="35"/>
  <c r="M27" i="35"/>
  <c r="K27" i="35"/>
  <c r="J27" i="35"/>
  <c r="I27" i="35"/>
  <c r="G27" i="35"/>
  <c r="M26" i="35"/>
  <c r="K26" i="35"/>
  <c r="J26" i="35"/>
  <c r="I26" i="35"/>
  <c r="G26" i="35"/>
  <c r="M25" i="35"/>
  <c r="K25" i="35"/>
  <c r="J25" i="35"/>
  <c r="I25" i="35"/>
  <c r="G25" i="35"/>
  <c r="M24" i="35"/>
  <c r="K24" i="35"/>
  <c r="J24" i="35"/>
  <c r="I24" i="35"/>
  <c r="G24" i="35"/>
  <c r="M23" i="35"/>
  <c r="K23" i="35"/>
  <c r="J23" i="35"/>
  <c r="I23" i="35"/>
  <c r="G23" i="35"/>
  <c r="M22" i="35"/>
  <c r="K22" i="35"/>
  <c r="J22" i="35"/>
  <c r="I22" i="35"/>
  <c r="G22" i="35"/>
  <c r="M21" i="35"/>
  <c r="K21" i="35"/>
  <c r="J21" i="35"/>
  <c r="I21" i="35"/>
  <c r="G21" i="35"/>
  <c r="M20" i="35"/>
  <c r="K20" i="35"/>
  <c r="J20" i="35"/>
  <c r="I20" i="35"/>
  <c r="G20" i="35"/>
  <c r="M19" i="35"/>
  <c r="K19" i="35"/>
  <c r="J19" i="35"/>
  <c r="I19" i="35"/>
  <c r="G19" i="35"/>
  <c r="M18" i="35"/>
  <c r="K18" i="35"/>
  <c r="J18" i="35"/>
  <c r="I18" i="35"/>
  <c r="G18" i="35"/>
  <c r="M17" i="35"/>
  <c r="K17" i="35"/>
  <c r="J17" i="35"/>
  <c r="I17" i="35"/>
  <c r="G17" i="35"/>
  <c r="M16" i="35"/>
  <c r="K16" i="35"/>
  <c r="J16" i="35"/>
  <c r="I16" i="35"/>
  <c r="G16" i="35"/>
  <c r="M15" i="35"/>
  <c r="K15" i="35"/>
  <c r="J15" i="35"/>
  <c r="I15" i="35"/>
  <c r="G15" i="35"/>
  <c r="M14" i="35"/>
  <c r="K14" i="35"/>
  <c r="J14" i="35"/>
  <c r="I14" i="35"/>
  <c r="G14" i="35"/>
  <c r="M13" i="35"/>
  <c r="K13" i="35"/>
  <c r="J13" i="35"/>
  <c r="I13" i="35"/>
  <c r="G13" i="35"/>
  <c r="M12" i="35"/>
  <c r="K12" i="35"/>
  <c r="J12" i="35"/>
  <c r="I12" i="35"/>
  <c r="G12" i="35"/>
  <c r="M11" i="35"/>
  <c r="K11" i="35"/>
  <c r="J11" i="35"/>
  <c r="I11" i="35"/>
  <c r="G11" i="35"/>
  <c r="M10" i="35"/>
  <c r="K10" i="35"/>
  <c r="J10" i="35"/>
  <c r="I10" i="35"/>
  <c r="G10" i="35"/>
  <c r="M9" i="35"/>
  <c r="K9" i="35"/>
  <c r="J9" i="35"/>
  <c r="I9" i="35"/>
  <c r="G9" i="35"/>
  <c r="M8" i="35"/>
  <c r="K8" i="35"/>
  <c r="J8" i="35"/>
  <c r="I8" i="35"/>
  <c r="G8" i="35"/>
  <c r="M10" i="34"/>
  <c r="L10" i="34"/>
  <c r="K10" i="34"/>
  <c r="J10" i="34"/>
  <c r="I10" i="34"/>
  <c r="H10" i="34"/>
  <c r="G10" i="34"/>
  <c r="F10" i="34"/>
  <c r="M9" i="34"/>
  <c r="K9" i="34"/>
  <c r="I9" i="34"/>
  <c r="G9" i="34"/>
  <c r="M8" i="34"/>
  <c r="K8" i="34"/>
  <c r="I8" i="34"/>
  <c r="G8" i="34"/>
  <c r="M7" i="34"/>
  <c r="K7" i="34"/>
  <c r="I7" i="34"/>
  <c r="G7" i="34"/>
  <c r="M87" i="33"/>
  <c r="K87" i="33"/>
  <c r="I87" i="33"/>
  <c r="G87" i="33"/>
  <c r="F87" i="33"/>
  <c r="M86" i="33"/>
  <c r="K86" i="33"/>
  <c r="J86" i="33"/>
  <c r="I86" i="33"/>
  <c r="G86" i="33"/>
  <c r="M85" i="33"/>
  <c r="K85" i="33"/>
  <c r="J85" i="33"/>
  <c r="I85" i="33"/>
  <c r="G85" i="33"/>
  <c r="M84" i="33"/>
  <c r="K84" i="33"/>
  <c r="J84" i="33"/>
  <c r="I84" i="33"/>
  <c r="G84" i="33"/>
  <c r="M83" i="33"/>
  <c r="K83" i="33"/>
  <c r="J83" i="33"/>
  <c r="I83" i="33"/>
  <c r="G83" i="33"/>
  <c r="M82" i="33"/>
  <c r="K82" i="33"/>
  <c r="J82" i="33"/>
  <c r="I82" i="33"/>
  <c r="G82" i="33"/>
  <c r="M81" i="33"/>
  <c r="K81" i="33"/>
  <c r="J81" i="33"/>
  <c r="I81" i="33"/>
  <c r="G81" i="33"/>
  <c r="M80" i="33"/>
  <c r="K80" i="33"/>
  <c r="J80" i="33"/>
  <c r="I80" i="33"/>
  <c r="G80" i="33"/>
  <c r="M79" i="33"/>
  <c r="K79" i="33"/>
  <c r="J79" i="33"/>
  <c r="I79" i="33"/>
  <c r="G79" i="33"/>
  <c r="M78" i="33"/>
  <c r="K78" i="33"/>
  <c r="J78" i="33"/>
  <c r="I78" i="33"/>
  <c r="G78" i="33"/>
  <c r="M77" i="33"/>
  <c r="K77" i="33"/>
  <c r="J77" i="33"/>
  <c r="I77" i="33"/>
  <c r="G77" i="33"/>
  <c r="M76" i="33"/>
  <c r="K76" i="33"/>
  <c r="J76" i="33"/>
  <c r="I76" i="33"/>
  <c r="G76" i="33"/>
  <c r="M75" i="33"/>
  <c r="K75" i="33"/>
  <c r="J75" i="33"/>
  <c r="I75" i="33"/>
  <c r="G75" i="33"/>
  <c r="M74" i="33"/>
  <c r="K74" i="33"/>
  <c r="J74" i="33"/>
  <c r="I74" i="33"/>
  <c r="G74" i="33"/>
  <c r="M73" i="33"/>
  <c r="K73" i="33"/>
  <c r="J73" i="33"/>
  <c r="I73" i="33"/>
  <c r="G73" i="33"/>
  <c r="M72" i="33"/>
  <c r="K72" i="33"/>
  <c r="J72" i="33"/>
  <c r="I72" i="33"/>
  <c r="G72" i="33"/>
  <c r="M71" i="33"/>
  <c r="K71" i="33"/>
  <c r="J71" i="33"/>
  <c r="I71" i="33"/>
  <c r="G71" i="33"/>
  <c r="M70" i="33"/>
  <c r="K70" i="33"/>
  <c r="J70" i="33"/>
  <c r="I70" i="33"/>
  <c r="G70" i="33"/>
  <c r="M69" i="33"/>
  <c r="K69" i="33"/>
  <c r="J69" i="33"/>
  <c r="I69" i="33"/>
  <c r="G69" i="33"/>
  <c r="M68" i="33"/>
  <c r="K68" i="33"/>
  <c r="J68" i="33"/>
  <c r="I68" i="33"/>
  <c r="G68" i="33"/>
  <c r="M67" i="33"/>
  <c r="K67" i="33"/>
  <c r="J67" i="33"/>
  <c r="I67" i="33"/>
  <c r="G67" i="33"/>
  <c r="M66" i="33"/>
  <c r="K66" i="33"/>
  <c r="I66" i="33"/>
  <c r="G66" i="33"/>
  <c r="M65" i="33"/>
  <c r="K65" i="33"/>
  <c r="I65" i="33"/>
  <c r="G65" i="33"/>
  <c r="M64" i="33"/>
  <c r="K64" i="33"/>
  <c r="I64" i="33"/>
  <c r="G64" i="33"/>
  <c r="M63" i="33"/>
  <c r="K63" i="33"/>
  <c r="I63" i="33"/>
  <c r="G63" i="33"/>
  <c r="M62" i="33"/>
  <c r="K62" i="33"/>
  <c r="I62" i="33"/>
  <c r="G62" i="33"/>
  <c r="M61" i="33"/>
  <c r="K61" i="33"/>
  <c r="J61" i="33"/>
  <c r="I61" i="33"/>
  <c r="G61" i="33"/>
  <c r="M60" i="33"/>
  <c r="K60" i="33"/>
  <c r="J60" i="33"/>
  <c r="I60" i="33"/>
  <c r="G60" i="33"/>
  <c r="M59" i="33"/>
  <c r="K59" i="33"/>
  <c r="J59" i="33"/>
  <c r="I59" i="33"/>
  <c r="G59" i="33"/>
  <c r="M58" i="33"/>
  <c r="K58" i="33"/>
  <c r="J58" i="33"/>
  <c r="I58" i="33"/>
  <c r="G58" i="33"/>
  <c r="M57" i="33"/>
  <c r="K57" i="33"/>
  <c r="J57" i="33"/>
  <c r="I57" i="33"/>
  <c r="G57" i="33"/>
  <c r="M56" i="33"/>
  <c r="K56" i="33"/>
  <c r="J56" i="33"/>
  <c r="I56" i="33"/>
  <c r="G56" i="33"/>
  <c r="M55" i="33"/>
  <c r="K55" i="33"/>
  <c r="J55" i="33"/>
  <c r="I55" i="33"/>
  <c r="G55" i="33"/>
  <c r="M54" i="33"/>
  <c r="K54" i="33"/>
  <c r="J54" i="33"/>
  <c r="I54" i="33"/>
  <c r="G54" i="33"/>
  <c r="M53" i="33"/>
  <c r="K53" i="33"/>
  <c r="J53" i="33"/>
  <c r="I53" i="33"/>
  <c r="G53" i="33"/>
  <c r="M52" i="33"/>
  <c r="K52" i="33"/>
  <c r="J52" i="33"/>
  <c r="I52" i="33"/>
  <c r="G52" i="33"/>
  <c r="M51" i="33"/>
  <c r="K51" i="33"/>
  <c r="J51" i="33"/>
  <c r="I51" i="33"/>
  <c r="G51" i="33"/>
  <c r="M50" i="33"/>
  <c r="K50" i="33"/>
  <c r="J50" i="33"/>
  <c r="I50" i="33"/>
  <c r="G50" i="33"/>
  <c r="M49" i="33"/>
  <c r="K49" i="33"/>
  <c r="J49" i="33"/>
  <c r="I49" i="33"/>
  <c r="G49" i="33"/>
  <c r="M48" i="33"/>
  <c r="K48" i="33"/>
  <c r="J48" i="33"/>
  <c r="I48" i="33"/>
  <c r="G48" i="33"/>
  <c r="M47" i="33"/>
  <c r="K47" i="33"/>
  <c r="J47" i="33"/>
  <c r="I47" i="33"/>
  <c r="G47" i="33"/>
  <c r="M46" i="33"/>
  <c r="K46" i="33"/>
  <c r="I46" i="33"/>
  <c r="G46" i="33"/>
  <c r="M45" i="33"/>
  <c r="K45" i="33"/>
  <c r="J45" i="33"/>
  <c r="I45" i="33"/>
  <c r="G45" i="33"/>
  <c r="M44" i="33"/>
  <c r="K44" i="33"/>
  <c r="J44" i="33"/>
  <c r="I44" i="33"/>
  <c r="G44" i="33"/>
  <c r="M43" i="33"/>
  <c r="K43" i="33"/>
  <c r="J43" i="33"/>
  <c r="I43" i="33"/>
  <c r="G43" i="33"/>
  <c r="M42" i="33"/>
  <c r="K42" i="33"/>
  <c r="J42" i="33"/>
  <c r="I42" i="33"/>
  <c r="G42" i="33"/>
  <c r="M41" i="33"/>
  <c r="K41" i="33"/>
  <c r="J41" i="33"/>
  <c r="I41" i="33"/>
  <c r="G41" i="33"/>
  <c r="M40" i="33"/>
  <c r="K40" i="33"/>
  <c r="J40" i="33"/>
  <c r="I40" i="33"/>
  <c r="G40" i="33"/>
  <c r="M39" i="33"/>
  <c r="K39" i="33"/>
  <c r="J39" i="33"/>
  <c r="I39" i="33"/>
  <c r="G39" i="33"/>
  <c r="M38" i="33"/>
  <c r="K38" i="33"/>
  <c r="J38" i="33"/>
  <c r="I38" i="33"/>
  <c r="G38" i="33"/>
  <c r="M37" i="33"/>
  <c r="K37" i="33"/>
  <c r="J37" i="33"/>
  <c r="I37" i="33"/>
  <c r="G37" i="33"/>
  <c r="M36" i="33"/>
  <c r="K36" i="33"/>
  <c r="J36" i="33"/>
  <c r="I36" i="33"/>
  <c r="G36" i="33"/>
  <c r="M35" i="33"/>
  <c r="K35" i="33"/>
  <c r="J35" i="33"/>
  <c r="I35" i="33"/>
  <c r="G35" i="33"/>
  <c r="M34" i="33"/>
  <c r="K34" i="33"/>
  <c r="J34" i="33"/>
  <c r="I34" i="33"/>
  <c r="G34" i="33"/>
  <c r="M33" i="33"/>
  <c r="K33" i="33"/>
  <c r="J33" i="33"/>
  <c r="I33" i="33"/>
  <c r="G33" i="33"/>
  <c r="M32" i="33"/>
  <c r="K32" i="33"/>
  <c r="J32" i="33"/>
  <c r="I32" i="33"/>
  <c r="G32" i="33"/>
  <c r="M31" i="33"/>
  <c r="K31" i="33"/>
  <c r="J31" i="33"/>
  <c r="I31" i="33"/>
  <c r="G31" i="33"/>
  <c r="M30" i="33"/>
  <c r="K30" i="33"/>
  <c r="J30" i="33"/>
  <c r="I30" i="33"/>
  <c r="G30" i="33"/>
  <c r="M29" i="33"/>
  <c r="K29" i="33"/>
  <c r="J29" i="33"/>
  <c r="I29" i="33"/>
  <c r="G29" i="33"/>
  <c r="M28" i="33"/>
  <c r="K28" i="33"/>
  <c r="J28" i="33"/>
  <c r="I28" i="33"/>
  <c r="G28" i="33"/>
  <c r="M27" i="33"/>
  <c r="K27" i="33"/>
  <c r="J27" i="33"/>
  <c r="I27" i="33"/>
  <c r="G27" i="33"/>
  <c r="M26" i="33"/>
  <c r="K26" i="33"/>
  <c r="J26" i="33"/>
  <c r="I26" i="33"/>
  <c r="G26" i="33"/>
  <c r="M25" i="33"/>
  <c r="K25" i="33"/>
  <c r="J25" i="33"/>
  <c r="I25" i="33"/>
  <c r="G25" i="33"/>
  <c r="M24" i="33"/>
  <c r="K24" i="33"/>
  <c r="J24" i="33"/>
  <c r="I24" i="33"/>
  <c r="G24" i="33"/>
  <c r="M23" i="33"/>
  <c r="K23" i="33"/>
  <c r="J23" i="33"/>
  <c r="I23" i="33"/>
  <c r="G23" i="33"/>
  <c r="M22" i="33"/>
  <c r="K22" i="33"/>
  <c r="J22" i="33"/>
  <c r="I22" i="33"/>
  <c r="G22" i="33"/>
  <c r="M21" i="33"/>
  <c r="K21" i="33"/>
  <c r="J21" i="33"/>
  <c r="I21" i="33"/>
  <c r="G21" i="33"/>
  <c r="M20" i="33"/>
  <c r="K20" i="33"/>
  <c r="J20" i="33"/>
  <c r="I20" i="33"/>
  <c r="G20" i="33"/>
  <c r="M19" i="33"/>
  <c r="K19" i="33"/>
  <c r="J19" i="33"/>
  <c r="I19" i="33"/>
  <c r="G19" i="33"/>
  <c r="M18" i="33"/>
  <c r="K18" i="33"/>
  <c r="J18" i="33"/>
  <c r="I18" i="33"/>
  <c r="G18" i="33"/>
  <c r="M17" i="33"/>
  <c r="K17" i="33"/>
  <c r="J17" i="33"/>
  <c r="I17" i="33"/>
  <c r="G17" i="33"/>
  <c r="M16" i="33"/>
  <c r="K16" i="33"/>
  <c r="J16" i="33"/>
  <c r="I16" i="33"/>
  <c r="G16" i="33"/>
  <c r="M15" i="33"/>
  <c r="K15" i="33"/>
  <c r="J15" i="33"/>
  <c r="I15" i="33"/>
  <c r="G15" i="33"/>
  <c r="M14" i="33"/>
  <c r="K14" i="33"/>
  <c r="J14" i="33"/>
  <c r="I14" i="33"/>
  <c r="G14" i="33"/>
  <c r="M13" i="33"/>
  <c r="K13" i="33"/>
  <c r="J13" i="33"/>
  <c r="I13" i="33"/>
  <c r="G13" i="33"/>
  <c r="M12" i="33"/>
  <c r="K12" i="33"/>
  <c r="J12" i="33"/>
  <c r="I12" i="33"/>
  <c r="G12" i="33"/>
  <c r="M11" i="33"/>
  <c r="K11" i="33"/>
  <c r="J11" i="33"/>
  <c r="I11" i="33"/>
  <c r="G11" i="33"/>
  <c r="M10" i="33"/>
  <c r="K10" i="33"/>
  <c r="J10" i="33"/>
  <c r="I10" i="33"/>
  <c r="G10" i="33"/>
  <c r="M9" i="33"/>
  <c r="K9" i="33"/>
  <c r="J9" i="33"/>
  <c r="I9" i="33"/>
  <c r="G9" i="33"/>
  <c r="M8" i="33"/>
  <c r="K8" i="33"/>
  <c r="J8" i="33"/>
  <c r="I8" i="33"/>
  <c r="G8" i="33"/>
  <c r="M10" i="32"/>
  <c r="L10" i="32"/>
  <c r="K10" i="32"/>
  <c r="J10" i="32"/>
  <c r="I10" i="32"/>
  <c r="H10" i="32"/>
  <c r="G10" i="32"/>
  <c r="F10" i="32"/>
  <c r="M9" i="32"/>
  <c r="K9" i="32"/>
  <c r="I9" i="32"/>
  <c r="G9" i="32"/>
  <c r="M8" i="32"/>
  <c r="K8" i="32"/>
  <c r="I8" i="32"/>
  <c r="G8" i="32"/>
  <c r="M7" i="32"/>
  <c r="K7" i="32"/>
  <c r="I7" i="32"/>
  <c r="G7" i="32"/>
  <c r="M87" i="31"/>
  <c r="K87" i="31"/>
  <c r="I87" i="31"/>
  <c r="G87" i="31"/>
  <c r="F87" i="31"/>
  <c r="M86" i="31"/>
  <c r="K86" i="31"/>
  <c r="J86" i="31"/>
  <c r="I86" i="31"/>
  <c r="G86" i="31"/>
  <c r="M85" i="31"/>
  <c r="K85" i="31"/>
  <c r="J85" i="31"/>
  <c r="I85" i="31"/>
  <c r="G85" i="31"/>
  <c r="M84" i="31"/>
  <c r="K84" i="31"/>
  <c r="J84" i="31"/>
  <c r="I84" i="31"/>
  <c r="G84" i="31"/>
  <c r="M83" i="31"/>
  <c r="K83" i="31"/>
  <c r="J83" i="31"/>
  <c r="I83" i="31"/>
  <c r="G83" i="31"/>
  <c r="M82" i="31"/>
  <c r="K82" i="31"/>
  <c r="J82" i="31"/>
  <c r="I82" i="31"/>
  <c r="G82" i="31"/>
  <c r="M81" i="31"/>
  <c r="K81" i="31"/>
  <c r="J81" i="31"/>
  <c r="I81" i="31"/>
  <c r="G81" i="31"/>
  <c r="M80" i="31"/>
  <c r="K80" i="31"/>
  <c r="J80" i="31"/>
  <c r="I80" i="31"/>
  <c r="G80" i="31"/>
  <c r="M79" i="31"/>
  <c r="K79" i="31"/>
  <c r="J79" i="31"/>
  <c r="I79" i="31"/>
  <c r="G79" i="31"/>
  <c r="M78" i="31"/>
  <c r="K78" i="31"/>
  <c r="J78" i="31"/>
  <c r="I78" i="31"/>
  <c r="G78" i="31"/>
  <c r="M77" i="31"/>
  <c r="K77" i="31"/>
  <c r="J77" i="31"/>
  <c r="I77" i="31"/>
  <c r="G77" i="31"/>
  <c r="M76" i="31"/>
  <c r="K76" i="31"/>
  <c r="J76" i="31"/>
  <c r="I76" i="31"/>
  <c r="G76" i="31"/>
  <c r="M75" i="31"/>
  <c r="K75" i="31"/>
  <c r="J75" i="31"/>
  <c r="I75" i="31"/>
  <c r="G75" i="31"/>
  <c r="M74" i="31"/>
  <c r="K74" i="31"/>
  <c r="J74" i="31"/>
  <c r="I74" i="31"/>
  <c r="G74" i="31"/>
  <c r="M73" i="31"/>
  <c r="K73" i="31"/>
  <c r="J73" i="31"/>
  <c r="I73" i="31"/>
  <c r="G73" i="31"/>
  <c r="M72" i="31"/>
  <c r="K72" i="31"/>
  <c r="J72" i="31"/>
  <c r="I72" i="31"/>
  <c r="G72" i="31"/>
  <c r="M71" i="31"/>
  <c r="K71" i="31"/>
  <c r="J71" i="31"/>
  <c r="I71" i="31"/>
  <c r="G71" i="31"/>
  <c r="M70" i="31"/>
  <c r="K70" i="31"/>
  <c r="J70" i="31"/>
  <c r="I70" i="31"/>
  <c r="G70" i="31"/>
  <c r="M69" i="31"/>
  <c r="K69" i="31"/>
  <c r="J69" i="31"/>
  <c r="I69" i="31"/>
  <c r="G69" i="31"/>
  <c r="M68" i="31"/>
  <c r="K68" i="31"/>
  <c r="J68" i="31"/>
  <c r="I68" i="31"/>
  <c r="G68" i="31"/>
  <c r="M67" i="31"/>
  <c r="K67" i="31"/>
  <c r="J67" i="31"/>
  <c r="I67" i="31"/>
  <c r="G67" i="31"/>
  <c r="M66" i="31"/>
  <c r="K66" i="31"/>
  <c r="I66" i="31"/>
  <c r="G66" i="31"/>
  <c r="M65" i="31"/>
  <c r="K65" i="31"/>
  <c r="I65" i="31"/>
  <c r="G65" i="31"/>
  <c r="M64" i="31"/>
  <c r="K64" i="31"/>
  <c r="I64" i="31"/>
  <c r="G64" i="31"/>
  <c r="M63" i="31"/>
  <c r="K63" i="31"/>
  <c r="I63" i="31"/>
  <c r="G63" i="31"/>
  <c r="M62" i="31"/>
  <c r="K62" i="31"/>
  <c r="I62" i="31"/>
  <c r="G62" i="31"/>
  <c r="M61" i="31"/>
  <c r="K61" i="31"/>
  <c r="J61" i="31"/>
  <c r="I61" i="31"/>
  <c r="G61" i="31"/>
  <c r="M60" i="31"/>
  <c r="K60" i="31"/>
  <c r="J60" i="31"/>
  <c r="I60" i="31"/>
  <c r="G60" i="31"/>
  <c r="M59" i="31"/>
  <c r="K59" i="31"/>
  <c r="J59" i="31"/>
  <c r="I59" i="31"/>
  <c r="G59" i="31"/>
  <c r="M58" i="31"/>
  <c r="K58" i="31"/>
  <c r="J58" i="31"/>
  <c r="I58" i="31"/>
  <c r="G58" i="31"/>
  <c r="M57" i="31"/>
  <c r="K57" i="31"/>
  <c r="J57" i="31"/>
  <c r="I57" i="31"/>
  <c r="G57" i="31"/>
  <c r="M56" i="31"/>
  <c r="K56" i="31"/>
  <c r="J56" i="31"/>
  <c r="I56" i="31"/>
  <c r="G56" i="31"/>
  <c r="M55" i="31"/>
  <c r="K55" i="31"/>
  <c r="J55" i="31"/>
  <c r="I55" i="31"/>
  <c r="G55" i="31"/>
  <c r="M54" i="31"/>
  <c r="K54" i="31"/>
  <c r="J54" i="31"/>
  <c r="I54" i="31"/>
  <c r="G54" i="31"/>
  <c r="M53" i="31"/>
  <c r="K53" i="31"/>
  <c r="J53" i="31"/>
  <c r="I53" i="31"/>
  <c r="G53" i="31"/>
  <c r="M52" i="31"/>
  <c r="K52" i="31"/>
  <c r="J52" i="31"/>
  <c r="I52" i="31"/>
  <c r="G52" i="31"/>
  <c r="M51" i="31"/>
  <c r="K51" i="31"/>
  <c r="J51" i="31"/>
  <c r="I51" i="31"/>
  <c r="G51" i="31"/>
  <c r="M50" i="31"/>
  <c r="K50" i="31"/>
  <c r="J50" i="31"/>
  <c r="I50" i="31"/>
  <c r="G50" i="31"/>
  <c r="M49" i="31"/>
  <c r="K49" i="31"/>
  <c r="J49" i="31"/>
  <c r="I49" i="31"/>
  <c r="G49" i="31"/>
  <c r="M48" i="31"/>
  <c r="K48" i="31"/>
  <c r="J48" i="31"/>
  <c r="I48" i="31"/>
  <c r="G48" i="31"/>
  <c r="M47" i="31"/>
  <c r="K47" i="31"/>
  <c r="J47" i="31"/>
  <c r="I47" i="31"/>
  <c r="G47" i="31"/>
  <c r="M46" i="31"/>
  <c r="K46" i="31"/>
  <c r="I46" i="31"/>
  <c r="G46" i="31"/>
  <c r="M45" i="31"/>
  <c r="K45" i="31"/>
  <c r="J45" i="31"/>
  <c r="I45" i="31"/>
  <c r="G45" i="31"/>
  <c r="M44" i="31"/>
  <c r="K44" i="31"/>
  <c r="J44" i="31"/>
  <c r="I44" i="31"/>
  <c r="G44" i="31"/>
  <c r="M43" i="31"/>
  <c r="K43" i="31"/>
  <c r="J43" i="31"/>
  <c r="I43" i="31"/>
  <c r="G43" i="31"/>
  <c r="M42" i="31"/>
  <c r="K42" i="31"/>
  <c r="J42" i="31"/>
  <c r="I42" i="31"/>
  <c r="G42" i="31"/>
  <c r="M41" i="31"/>
  <c r="K41" i="31"/>
  <c r="J41" i="31"/>
  <c r="I41" i="31"/>
  <c r="G41" i="31"/>
  <c r="M40" i="31"/>
  <c r="K40" i="31"/>
  <c r="J40" i="31"/>
  <c r="I40" i="31"/>
  <c r="G40" i="31"/>
  <c r="M39" i="31"/>
  <c r="K39" i="31"/>
  <c r="J39" i="31"/>
  <c r="I39" i="31"/>
  <c r="G39" i="31"/>
  <c r="M38" i="31"/>
  <c r="K38" i="31"/>
  <c r="J38" i="31"/>
  <c r="I38" i="31"/>
  <c r="G38" i="31"/>
  <c r="M37" i="31"/>
  <c r="K37" i="31"/>
  <c r="J37" i="31"/>
  <c r="I37" i="31"/>
  <c r="G37" i="31"/>
  <c r="M36" i="31"/>
  <c r="K36" i="31"/>
  <c r="J36" i="31"/>
  <c r="I36" i="31"/>
  <c r="G36" i="31"/>
  <c r="M35" i="31"/>
  <c r="K35" i="31"/>
  <c r="J35" i="31"/>
  <c r="I35" i="31"/>
  <c r="G35" i="31"/>
  <c r="M34" i="31"/>
  <c r="K34" i="31"/>
  <c r="J34" i="31"/>
  <c r="I34" i="31"/>
  <c r="G34" i="31"/>
  <c r="M33" i="31"/>
  <c r="K33" i="31"/>
  <c r="J33" i="31"/>
  <c r="I33" i="31"/>
  <c r="G33" i="31"/>
  <c r="M32" i="31"/>
  <c r="K32" i="31"/>
  <c r="J32" i="31"/>
  <c r="I32" i="31"/>
  <c r="G32" i="31"/>
  <c r="M31" i="31"/>
  <c r="K31" i="31"/>
  <c r="J31" i="31"/>
  <c r="I31" i="31"/>
  <c r="G31" i="31"/>
  <c r="M30" i="31"/>
  <c r="K30" i="31"/>
  <c r="J30" i="31"/>
  <c r="I30" i="31"/>
  <c r="G30" i="31"/>
  <c r="M29" i="31"/>
  <c r="K29" i="31"/>
  <c r="J29" i="31"/>
  <c r="I29" i="31"/>
  <c r="G29" i="31"/>
  <c r="M28" i="31"/>
  <c r="K28" i="31"/>
  <c r="J28" i="31"/>
  <c r="I28" i="31"/>
  <c r="G28" i="31"/>
  <c r="M27" i="31"/>
  <c r="K27" i="31"/>
  <c r="J27" i="31"/>
  <c r="I27" i="31"/>
  <c r="G27" i="31"/>
  <c r="M26" i="31"/>
  <c r="K26" i="31"/>
  <c r="J26" i="31"/>
  <c r="I26" i="31"/>
  <c r="G26" i="31"/>
  <c r="M25" i="31"/>
  <c r="K25" i="31"/>
  <c r="J25" i="31"/>
  <c r="I25" i="31"/>
  <c r="G25" i="31"/>
  <c r="M24" i="31"/>
  <c r="K24" i="31"/>
  <c r="J24" i="31"/>
  <c r="I24" i="31"/>
  <c r="G24" i="31"/>
  <c r="M23" i="31"/>
  <c r="K23" i="31"/>
  <c r="J23" i="31"/>
  <c r="I23" i="31"/>
  <c r="G23" i="31"/>
  <c r="M22" i="31"/>
  <c r="K22" i="31"/>
  <c r="J22" i="31"/>
  <c r="I22" i="31"/>
  <c r="G22" i="31"/>
  <c r="M21" i="31"/>
  <c r="K21" i="31"/>
  <c r="J21" i="31"/>
  <c r="I21" i="31"/>
  <c r="G21" i="31"/>
  <c r="M20" i="31"/>
  <c r="K20" i="31"/>
  <c r="J20" i="31"/>
  <c r="I20" i="31"/>
  <c r="G20" i="31"/>
  <c r="M19" i="31"/>
  <c r="K19" i="31"/>
  <c r="J19" i="31"/>
  <c r="I19" i="31"/>
  <c r="G19" i="31"/>
  <c r="M18" i="31"/>
  <c r="K18" i="31"/>
  <c r="J18" i="31"/>
  <c r="I18" i="31"/>
  <c r="G18" i="31"/>
  <c r="M17" i="31"/>
  <c r="K17" i="31"/>
  <c r="J17" i="31"/>
  <c r="I17" i="31"/>
  <c r="G17" i="31"/>
  <c r="M16" i="31"/>
  <c r="K16" i="31"/>
  <c r="J16" i="31"/>
  <c r="I16" i="31"/>
  <c r="G16" i="31"/>
  <c r="M15" i="31"/>
  <c r="K15" i="31"/>
  <c r="J15" i="31"/>
  <c r="I15" i="31"/>
  <c r="G15" i="31"/>
  <c r="M14" i="31"/>
  <c r="K14" i="31"/>
  <c r="J14" i="31"/>
  <c r="I14" i="31"/>
  <c r="G14" i="31"/>
  <c r="M13" i="31"/>
  <c r="K13" i="31"/>
  <c r="J13" i="31"/>
  <c r="I13" i="31"/>
  <c r="G13" i="31"/>
  <c r="M12" i="31"/>
  <c r="K12" i="31"/>
  <c r="J12" i="31"/>
  <c r="I12" i="31"/>
  <c r="G12" i="31"/>
  <c r="M11" i="31"/>
  <c r="K11" i="31"/>
  <c r="J11" i="31"/>
  <c r="I11" i="31"/>
  <c r="G11" i="31"/>
  <c r="M10" i="31"/>
  <c r="K10" i="31"/>
  <c r="J10" i="31"/>
  <c r="I10" i="31"/>
  <c r="G10" i="31"/>
  <c r="M9" i="31"/>
  <c r="K9" i="31"/>
  <c r="J9" i="31"/>
  <c r="I9" i="31"/>
  <c r="G9" i="31"/>
  <c r="M8" i="31"/>
  <c r="K8" i="31"/>
  <c r="J8" i="31"/>
  <c r="I8" i="31"/>
  <c r="G8" i="31"/>
  <c r="M10" i="30"/>
  <c r="L10" i="30"/>
  <c r="K10" i="30"/>
  <c r="J10" i="30"/>
  <c r="I10" i="30"/>
  <c r="H10" i="30"/>
  <c r="G10" i="30"/>
  <c r="F10" i="30"/>
  <c r="M9" i="30"/>
  <c r="K9" i="30"/>
  <c r="I9" i="30"/>
  <c r="G9" i="30"/>
  <c r="M8" i="30"/>
  <c r="K8" i="30"/>
  <c r="I8" i="30"/>
  <c r="G8" i="30"/>
  <c r="M7" i="30"/>
  <c r="K7" i="30"/>
  <c r="I7" i="30"/>
  <c r="G7" i="30"/>
  <c r="M87" i="29"/>
  <c r="K87" i="29"/>
  <c r="I87" i="29"/>
  <c r="G87" i="29"/>
  <c r="F87" i="29"/>
  <c r="M86" i="29"/>
  <c r="K86" i="29"/>
  <c r="J86" i="29"/>
  <c r="I86" i="29"/>
  <c r="G86" i="29"/>
  <c r="M85" i="29"/>
  <c r="K85" i="29"/>
  <c r="J85" i="29"/>
  <c r="I85" i="29"/>
  <c r="G85" i="29"/>
  <c r="M84" i="29"/>
  <c r="K84" i="29"/>
  <c r="J84" i="29"/>
  <c r="I84" i="29"/>
  <c r="G84" i="29"/>
  <c r="M83" i="29"/>
  <c r="K83" i="29"/>
  <c r="J83" i="29"/>
  <c r="I83" i="29"/>
  <c r="G83" i="29"/>
  <c r="M82" i="29"/>
  <c r="K82" i="29"/>
  <c r="J82" i="29"/>
  <c r="I82" i="29"/>
  <c r="G82" i="29"/>
  <c r="M81" i="29"/>
  <c r="K81" i="29"/>
  <c r="J81" i="29"/>
  <c r="I81" i="29"/>
  <c r="G81" i="29"/>
  <c r="M80" i="29"/>
  <c r="K80" i="29"/>
  <c r="J80" i="29"/>
  <c r="I80" i="29"/>
  <c r="G80" i="29"/>
  <c r="M79" i="29"/>
  <c r="K79" i="29"/>
  <c r="J79" i="29"/>
  <c r="I79" i="29"/>
  <c r="G79" i="29"/>
  <c r="M78" i="29"/>
  <c r="K78" i="29"/>
  <c r="J78" i="29"/>
  <c r="I78" i="29"/>
  <c r="G78" i="29"/>
  <c r="M77" i="29"/>
  <c r="K77" i="29"/>
  <c r="J77" i="29"/>
  <c r="I77" i="29"/>
  <c r="G77" i="29"/>
  <c r="M76" i="29"/>
  <c r="K76" i="29"/>
  <c r="J76" i="29"/>
  <c r="I76" i="29"/>
  <c r="G76" i="29"/>
  <c r="M75" i="29"/>
  <c r="K75" i="29"/>
  <c r="J75" i="29"/>
  <c r="I75" i="29"/>
  <c r="G75" i="29"/>
  <c r="M74" i="29"/>
  <c r="K74" i="29"/>
  <c r="J74" i="29"/>
  <c r="I74" i="29"/>
  <c r="G74" i="29"/>
  <c r="M73" i="29"/>
  <c r="K73" i="29"/>
  <c r="J73" i="29"/>
  <c r="I73" i="29"/>
  <c r="G73" i="29"/>
  <c r="M72" i="29"/>
  <c r="K72" i="29"/>
  <c r="J72" i="29"/>
  <c r="I72" i="29"/>
  <c r="G72" i="29"/>
  <c r="M71" i="29"/>
  <c r="K71" i="29"/>
  <c r="J71" i="29"/>
  <c r="I71" i="29"/>
  <c r="G71" i="29"/>
  <c r="M70" i="29"/>
  <c r="K70" i="29"/>
  <c r="J70" i="29"/>
  <c r="I70" i="29"/>
  <c r="G70" i="29"/>
  <c r="M69" i="29"/>
  <c r="K69" i="29"/>
  <c r="J69" i="29"/>
  <c r="I69" i="29"/>
  <c r="G69" i="29"/>
  <c r="M68" i="29"/>
  <c r="K68" i="29"/>
  <c r="J68" i="29"/>
  <c r="I68" i="29"/>
  <c r="G68" i="29"/>
  <c r="M67" i="29"/>
  <c r="K67" i="29"/>
  <c r="J67" i="29"/>
  <c r="I67" i="29"/>
  <c r="G67" i="29"/>
  <c r="M66" i="29"/>
  <c r="K66" i="29"/>
  <c r="I66" i="29"/>
  <c r="G66" i="29"/>
  <c r="M65" i="29"/>
  <c r="K65" i="29"/>
  <c r="I65" i="29"/>
  <c r="G65" i="29"/>
  <c r="M64" i="29"/>
  <c r="K64" i="29"/>
  <c r="I64" i="29"/>
  <c r="G64" i="29"/>
  <c r="M63" i="29"/>
  <c r="K63" i="29"/>
  <c r="I63" i="29"/>
  <c r="G63" i="29"/>
  <c r="M62" i="29"/>
  <c r="K62" i="29"/>
  <c r="I62" i="29"/>
  <c r="G62" i="29"/>
  <c r="M61" i="29"/>
  <c r="K61" i="29"/>
  <c r="J61" i="29"/>
  <c r="I61" i="29"/>
  <c r="G61" i="29"/>
  <c r="M60" i="29"/>
  <c r="K60" i="29"/>
  <c r="J60" i="29"/>
  <c r="I60" i="29"/>
  <c r="G60" i="29"/>
  <c r="M59" i="29"/>
  <c r="K59" i="29"/>
  <c r="J59" i="29"/>
  <c r="I59" i="29"/>
  <c r="G59" i="29"/>
  <c r="M58" i="29"/>
  <c r="K58" i="29"/>
  <c r="J58" i="29"/>
  <c r="I58" i="29"/>
  <c r="G58" i="29"/>
  <c r="M57" i="29"/>
  <c r="K57" i="29"/>
  <c r="J57" i="29"/>
  <c r="I57" i="29"/>
  <c r="G57" i="29"/>
  <c r="M56" i="29"/>
  <c r="K56" i="29"/>
  <c r="J56" i="29"/>
  <c r="I56" i="29"/>
  <c r="G56" i="29"/>
  <c r="M55" i="29"/>
  <c r="K55" i="29"/>
  <c r="J55" i="29"/>
  <c r="I55" i="29"/>
  <c r="G55" i="29"/>
  <c r="M54" i="29"/>
  <c r="K54" i="29"/>
  <c r="J54" i="29"/>
  <c r="I54" i="29"/>
  <c r="G54" i="29"/>
  <c r="M53" i="29"/>
  <c r="K53" i="29"/>
  <c r="J53" i="29"/>
  <c r="I53" i="29"/>
  <c r="G53" i="29"/>
  <c r="M52" i="29"/>
  <c r="K52" i="29"/>
  <c r="J52" i="29"/>
  <c r="I52" i="29"/>
  <c r="G52" i="29"/>
  <c r="M51" i="29"/>
  <c r="K51" i="29"/>
  <c r="J51" i="29"/>
  <c r="I51" i="29"/>
  <c r="G51" i="29"/>
  <c r="M50" i="29"/>
  <c r="K50" i="29"/>
  <c r="J50" i="29"/>
  <c r="I50" i="29"/>
  <c r="G50" i="29"/>
  <c r="M49" i="29"/>
  <c r="K49" i="29"/>
  <c r="J49" i="29"/>
  <c r="I49" i="29"/>
  <c r="G49" i="29"/>
  <c r="M48" i="29"/>
  <c r="K48" i="29"/>
  <c r="J48" i="29"/>
  <c r="I48" i="29"/>
  <c r="G48" i="29"/>
  <c r="M47" i="29"/>
  <c r="K47" i="29"/>
  <c r="J47" i="29"/>
  <c r="I47" i="29"/>
  <c r="G47" i="29"/>
  <c r="M46" i="29"/>
  <c r="K46" i="29"/>
  <c r="I46" i="29"/>
  <c r="G46" i="29"/>
  <c r="M45" i="29"/>
  <c r="K45" i="29"/>
  <c r="J45" i="29"/>
  <c r="I45" i="29"/>
  <c r="G45" i="29"/>
  <c r="M44" i="29"/>
  <c r="K44" i="29"/>
  <c r="J44" i="29"/>
  <c r="I44" i="29"/>
  <c r="G44" i="29"/>
  <c r="M43" i="29"/>
  <c r="K43" i="29"/>
  <c r="J43" i="29"/>
  <c r="I43" i="29"/>
  <c r="G43" i="29"/>
  <c r="M42" i="29"/>
  <c r="K42" i="29"/>
  <c r="J42" i="29"/>
  <c r="I42" i="29"/>
  <c r="G42" i="29"/>
  <c r="M41" i="29"/>
  <c r="K41" i="29"/>
  <c r="J41" i="29"/>
  <c r="I41" i="29"/>
  <c r="G41" i="29"/>
  <c r="M40" i="29"/>
  <c r="K40" i="29"/>
  <c r="J40" i="29"/>
  <c r="I40" i="29"/>
  <c r="G40" i="29"/>
  <c r="M39" i="29"/>
  <c r="K39" i="29"/>
  <c r="J39" i="29"/>
  <c r="I39" i="29"/>
  <c r="G39" i="29"/>
  <c r="M38" i="29"/>
  <c r="K38" i="29"/>
  <c r="J38" i="29"/>
  <c r="I38" i="29"/>
  <c r="G38" i="29"/>
  <c r="M37" i="29"/>
  <c r="K37" i="29"/>
  <c r="J37" i="29"/>
  <c r="I37" i="29"/>
  <c r="G37" i="29"/>
  <c r="M36" i="29"/>
  <c r="K36" i="29"/>
  <c r="J36" i="29"/>
  <c r="I36" i="29"/>
  <c r="G36" i="29"/>
  <c r="M35" i="29"/>
  <c r="K35" i="29"/>
  <c r="J35" i="29"/>
  <c r="I35" i="29"/>
  <c r="G35" i="29"/>
  <c r="M34" i="29"/>
  <c r="K34" i="29"/>
  <c r="J34" i="29"/>
  <c r="I34" i="29"/>
  <c r="G34" i="29"/>
  <c r="M33" i="29"/>
  <c r="K33" i="29"/>
  <c r="J33" i="29"/>
  <c r="I33" i="29"/>
  <c r="G33" i="29"/>
  <c r="M32" i="29"/>
  <c r="K32" i="29"/>
  <c r="J32" i="29"/>
  <c r="I32" i="29"/>
  <c r="G32" i="29"/>
  <c r="M31" i="29"/>
  <c r="K31" i="29"/>
  <c r="J31" i="29"/>
  <c r="I31" i="29"/>
  <c r="G31" i="29"/>
  <c r="M30" i="29"/>
  <c r="K30" i="29"/>
  <c r="J30" i="29"/>
  <c r="I30" i="29"/>
  <c r="G30" i="29"/>
  <c r="M29" i="29"/>
  <c r="K29" i="29"/>
  <c r="J29" i="29"/>
  <c r="I29" i="29"/>
  <c r="G29" i="29"/>
  <c r="M28" i="29"/>
  <c r="K28" i="29"/>
  <c r="J28" i="29"/>
  <c r="I28" i="29"/>
  <c r="G28" i="29"/>
  <c r="M27" i="29"/>
  <c r="K27" i="29"/>
  <c r="J27" i="29"/>
  <c r="I27" i="29"/>
  <c r="G27" i="29"/>
  <c r="M26" i="29"/>
  <c r="K26" i="29"/>
  <c r="J26" i="29"/>
  <c r="I26" i="29"/>
  <c r="G26" i="29"/>
  <c r="M25" i="29"/>
  <c r="K25" i="29"/>
  <c r="J25" i="29"/>
  <c r="I25" i="29"/>
  <c r="G25" i="29"/>
  <c r="M24" i="29"/>
  <c r="K24" i="29"/>
  <c r="J24" i="29"/>
  <c r="I24" i="29"/>
  <c r="G24" i="29"/>
  <c r="M23" i="29"/>
  <c r="K23" i="29"/>
  <c r="J23" i="29"/>
  <c r="I23" i="29"/>
  <c r="G23" i="29"/>
  <c r="M22" i="29"/>
  <c r="K22" i="29"/>
  <c r="J22" i="29"/>
  <c r="I22" i="29"/>
  <c r="G22" i="29"/>
  <c r="M21" i="29"/>
  <c r="K21" i="29"/>
  <c r="J21" i="29"/>
  <c r="I21" i="29"/>
  <c r="G21" i="29"/>
  <c r="M20" i="29"/>
  <c r="K20" i="29"/>
  <c r="J20" i="29"/>
  <c r="I20" i="29"/>
  <c r="G20" i="29"/>
  <c r="M19" i="29"/>
  <c r="K19" i="29"/>
  <c r="J19" i="29"/>
  <c r="I19" i="29"/>
  <c r="G19" i="29"/>
  <c r="M18" i="29"/>
  <c r="K18" i="29"/>
  <c r="J18" i="29"/>
  <c r="I18" i="29"/>
  <c r="G18" i="29"/>
  <c r="M17" i="29"/>
  <c r="K17" i="29"/>
  <c r="J17" i="29"/>
  <c r="I17" i="29"/>
  <c r="G17" i="29"/>
  <c r="M16" i="29"/>
  <c r="K16" i="29"/>
  <c r="J16" i="29"/>
  <c r="I16" i="29"/>
  <c r="G16" i="29"/>
  <c r="M15" i="29"/>
  <c r="K15" i="29"/>
  <c r="J15" i="29"/>
  <c r="I15" i="29"/>
  <c r="G15" i="29"/>
  <c r="M14" i="29"/>
  <c r="K14" i="29"/>
  <c r="J14" i="29"/>
  <c r="I14" i="29"/>
  <c r="G14" i="29"/>
  <c r="M13" i="29"/>
  <c r="K13" i="29"/>
  <c r="J13" i="29"/>
  <c r="I13" i="29"/>
  <c r="G13" i="29"/>
  <c r="M12" i="29"/>
  <c r="K12" i="29"/>
  <c r="J12" i="29"/>
  <c r="I12" i="29"/>
  <c r="G12" i="29"/>
  <c r="M11" i="29"/>
  <c r="K11" i="29"/>
  <c r="J11" i="29"/>
  <c r="I11" i="29"/>
  <c r="G11" i="29"/>
  <c r="M10" i="29"/>
  <c r="K10" i="29"/>
  <c r="J10" i="29"/>
  <c r="I10" i="29"/>
  <c r="G10" i="29"/>
  <c r="M9" i="29"/>
  <c r="K9" i="29"/>
  <c r="J9" i="29"/>
  <c r="I9" i="29"/>
  <c r="G9" i="29"/>
  <c r="M8" i="29"/>
  <c r="K8" i="29"/>
  <c r="J8" i="29"/>
  <c r="I8" i="29"/>
  <c r="G8" i="29"/>
  <c r="M10" i="28"/>
  <c r="L10" i="28"/>
  <c r="K10" i="28"/>
  <c r="J10" i="28"/>
  <c r="I10" i="28"/>
  <c r="H10" i="28"/>
  <c r="G10" i="28"/>
  <c r="F10" i="28"/>
  <c r="M9" i="28"/>
  <c r="K9" i="28"/>
  <c r="I9" i="28"/>
  <c r="G9" i="28"/>
  <c r="M8" i="28"/>
  <c r="K8" i="28"/>
  <c r="I8" i="28"/>
  <c r="G8" i="28"/>
  <c r="M7" i="28"/>
  <c r="K7" i="28"/>
  <c r="I7" i="28"/>
  <c r="G7" i="28"/>
  <c r="M87" i="27"/>
  <c r="K87" i="27"/>
  <c r="I87" i="27"/>
  <c r="G87" i="27"/>
  <c r="F87" i="27"/>
  <c r="M86" i="27"/>
  <c r="K86" i="27"/>
  <c r="J86" i="27"/>
  <c r="I86" i="27"/>
  <c r="G86" i="27"/>
  <c r="M85" i="27"/>
  <c r="K85" i="27"/>
  <c r="J85" i="27"/>
  <c r="I85" i="27"/>
  <c r="G85" i="27"/>
  <c r="M84" i="27"/>
  <c r="K84" i="27"/>
  <c r="J84" i="27"/>
  <c r="I84" i="27"/>
  <c r="G84" i="27"/>
  <c r="M83" i="27"/>
  <c r="K83" i="27"/>
  <c r="J83" i="27"/>
  <c r="I83" i="27"/>
  <c r="G83" i="27"/>
  <c r="M82" i="27"/>
  <c r="K82" i="27"/>
  <c r="J82" i="27"/>
  <c r="I82" i="27"/>
  <c r="G82" i="27"/>
  <c r="M81" i="27"/>
  <c r="K81" i="27"/>
  <c r="J81" i="27"/>
  <c r="I81" i="27"/>
  <c r="G81" i="27"/>
  <c r="M80" i="27"/>
  <c r="K80" i="27"/>
  <c r="J80" i="27"/>
  <c r="I80" i="27"/>
  <c r="G80" i="27"/>
  <c r="M79" i="27"/>
  <c r="K79" i="27"/>
  <c r="J79" i="27"/>
  <c r="I79" i="27"/>
  <c r="G79" i="27"/>
  <c r="M78" i="27"/>
  <c r="K78" i="27"/>
  <c r="J78" i="27"/>
  <c r="I78" i="27"/>
  <c r="G78" i="27"/>
  <c r="M77" i="27"/>
  <c r="K77" i="27"/>
  <c r="J77" i="27"/>
  <c r="I77" i="27"/>
  <c r="G77" i="27"/>
  <c r="M76" i="27"/>
  <c r="K76" i="27"/>
  <c r="J76" i="27"/>
  <c r="I76" i="27"/>
  <c r="G76" i="27"/>
  <c r="M75" i="27"/>
  <c r="K75" i="27"/>
  <c r="J75" i="27"/>
  <c r="I75" i="27"/>
  <c r="G75" i="27"/>
  <c r="M74" i="27"/>
  <c r="K74" i="27"/>
  <c r="J74" i="27"/>
  <c r="I74" i="27"/>
  <c r="G74" i="27"/>
  <c r="M73" i="27"/>
  <c r="K73" i="27"/>
  <c r="J73" i="27"/>
  <c r="I73" i="27"/>
  <c r="G73" i="27"/>
  <c r="M72" i="27"/>
  <c r="K72" i="27"/>
  <c r="J72" i="27"/>
  <c r="I72" i="27"/>
  <c r="G72" i="27"/>
  <c r="M71" i="27"/>
  <c r="K71" i="27"/>
  <c r="J71" i="27"/>
  <c r="I71" i="27"/>
  <c r="G71" i="27"/>
  <c r="M70" i="27"/>
  <c r="K70" i="27"/>
  <c r="J70" i="27"/>
  <c r="I70" i="27"/>
  <c r="G70" i="27"/>
  <c r="M69" i="27"/>
  <c r="K69" i="27"/>
  <c r="J69" i="27"/>
  <c r="I69" i="27"/>
  <c r="G69" i="27"/>
  <c r="M68" i="27"/>
  <c r="K68" i="27"/>
  <c r="J68" i="27"/>
  <c r="I68" i="27"/>
  <c r="G68" i="27"/>
  <c r="M67" i="27"/>
  <c r="K67" i="27"/>
  <c r="J67" i="27"/>
  <c r="I67" i="27"/>
  <c r="G67" i="27"/>
  <c r="M66" i="27"/>
  <c r="K66" i="27"/>
  <c r="I66" i="27"/>
  <c r="G66" i="27"/>
  <c r="M65" i="27"/>
  <c r="K65" i="27"/>
  <c r="I65" i="27"/>
  <c r="G65" i="27"/>
  <c r="M64" i="27"/>
  <c r="K64" i="27"/>
  <c r="I64" i="27"/>
  <c r="G64" i="27"/>
  <c r="M63" i="27"/>
  <c r="K63" i="27"/>
  <c r="I63" i="27"/>
  <c r="G63" i="27"/>
  <c r="M62" i="27"/>
  <c r="K62" i="27"/>
  <c r="I62" i="27"/>
  <c r="G62" i="27"/>
  <c r="M61" i="27"/>
  <c r="K61" i="27"/>
  <c r="J61" i="27"/>
  <c r="I61" i="27"/>
  <c r="G61" i="27"/>
  <c r="M60" i="27"/>
  <c r="K60" i="27"/>
  <c r="J60" i="27"/>
  <c r="I60" i="27"/>
  <c r="G60" i="27"/>
  <c r="M59" i="27"/>
  <c r="K59" i="27"/>
  <c r="J59" i="27"/>
  <c r="I59" i="27"/>
  <c r="G59" i="27"/>
  <c r="M58" i="27"/>
  <c r="K58" i="27"/>
  <c r="J58" i="27"/>
  <c r="I58" i="27"/>
  <c r="G58" i="27"/>
  <c r="M57" i="27"/>
  <c r="K57" i="27"/>
  <c r="J57" i="27"/>
  <c r="I57" i="27"/>
  <c r="G57" i="27"/>
  <c r="M56" i="27"/>
  <c r="K56" i="27"/>
  <c r="J56" i="27"/>
  <c r="I56" i="27"/>
  <c r="G56" i="27"/>
  <c r="M55" i="27"/>
  <c r="K55" i="27"/>
  <c r="J55" i="27"/>
  <c r="I55" i="27"/>
  <c r="G55" i="27"/>
  <c r="M54" i="27"/>
  <c r="K54" i="27"/>
  <c r="J54" i="27"/>
  <c r="I54" i="27"/>
  <c r="G54" i="27"/>
  <c r="M53" i="27"/>
  <c r="K53" i="27"/>
  <c r="J53" i="27"/>
  <c r="I53" i="27"/>
  <c r="G53" i="27"/>
  <c r="M52" i="27"/>
  <c r="K52" i="27"/>
  <c r="J52" i="27"/>
  <c r="I52" i="27"/>
  <c r="G52" i="27"/>
  <c r="M51" i="27"/>
  <c r="K51" i="27"/>
  <c r="J51" i="27"/>
  <c r="I51" i="27"/>
  <c r="G51" i="27"/>
  <c r="M50" i="27"/>
  <c r="K50" i="27"/>
  <c r="J50" i="27"/>
  <c r="I50" i="27"/>
  <c r="G50" i="27"/>
  <c r="M49" i="27"/>
  <c r="K49" i="27"/>
  <c r="J49" i="27"/>
  <c r="I49" i="27"/>
  <c r="G49" i="27"/>
  <c r="M48" i="27"/>
  <c r="K48" i="27"/>
  <c r="J48" i="27"/>
  <c r="I48" i="27"/>
  <c r="G48" i="27"/>
  <c r="M47" i="27"/>
  <c r="K47" i="27"/>
  <c r="J47" i="27"/>
  <c r="I47" i="27"/>
  <c r="G47" i="27"/>
  <c r="M46" i="27"/>
  <c r="K46" i="27"/>
  <c r="I46" i="27"/>
  <c r="G46" i="27"/>
  <c r="M45" i="27"/>
  <c r="K45" i="27"/>
  <c r="J45" i="27"/>
  <c r="I45" i="27"/>
  <c r="G45" i="27"/>
  <c r="M44" i="27"/>
  <c r="K44" i="27"/>
  <c r="J44" i="27"/>
  <c r="I44" i="27"/>
  <c r="G44" i="27"/>
  <c r="M43" i="27"/>
  <c r="K43" i="27"/>
  <c r="J43" i="27"/>
  <c r="I43" i="27"/>
  <c r="G43" i="27"/>
  <c r="M42" i="27"/>
  <c r="K42" i="27"/>
  <c r="J42" i="27"/>
  <c r="I42" i="27"/>
  <c r="G42" i="27"/>
  <c r="M41" i="27"/>
  <c r="K41" i="27"/>
  <c r="J41" i="27"/>
  <c r="I41" i="27"/>
  <c r="G41" i="27"/>
  <c r="M40" i="27"/>
  <c r="K40" i="27"/>
  <c r="J40" i="27"/>
  <c r="I40" i="27"/>
  <c r="G40" i="27"/>
  <c r="M39" i="27"/>
  <c r="K39" i="27"/>
  <c r="J39" i="27"/>
  <c r="I39" i="27"/>
  <c r="G39" i="27"/>
  <c r="M38" i="27"/>
  <c r="K38" i="27"/>
  <c r="J38" i="27"/>
  <c r="I38" i="27"/>
  <c r="G38" i="27"/>
  <c r="M37" i="27"/>
  <c r="K37" i="27"/>
  <c r="J37" i="27"/>
  <c r="I37" i="27"/>
  <c r="G37" i="27"/>
  <c r="M36" i="27"/>
  <c r="K36" i="27"/>
  <c r="J36" i="27"/>
  <c r="I36" i="27"/>
  <c r="G36" i="27"/>
  <c r="M35" i="27"/>
  <c r="K35" i="27"/>
  <c r="J35" i="27"/>
  <c r="I35" i="27"/>
  <c r="G35" i="27"/>
  <c r="M34" i="27"/>
  <c r="K34" i="27"/>
  <c r="J34" i="27"/>
  <c r="I34" i="27"/>
  <c r="G34" i="27"/>
  <c r="M33" i="27"/>
  <c r="K33" i="27"/>
  <c r="J33" i="27"/>
  <c r="I33" i="27"/>
  <c r="G33" i="27"/>
  <c r="M32" i="27"/>
  <c r="K32" i="27"/>
  <c r="J32" i="27"/>
  <c r="I32" i="27"/>
  <c r="G32" i="27"/>
  <c r="M31" i="27"/>
  <c r="K31" i="27"/>
  <c r="J31" i="27"/>
  <c r="I31" i="27"/>
  <c r="G31" i="27"/>
  <c r="M30" i="27"/>
  <c r="K30" i="27"/>
  <c r="J30" i="27"/>
  <c r="I30" i="27"/>
  <c r="G30" i="27"/>
  <c r="M29" i="27"/>
  <c r="K29" i="27"/>
  <c r="J29" i="27"/>
  <c r="I29" i="27"/>
  <c r="G29" i="27"/>
  <c r="M28" i="27"/>
  <c r="K28" i="27"/>
  <c r="J28" i="27"/>
  <c r="I28" i="27"/>
  <c r="G28" i="27"/>
  <c r="M27" i="27"/>
  <c r="K27" i="27"/>
  <c r="J27" i="27"/>
  <c r="I27" i="27"/>
  <c r="G27" i="27"/>
  <c r="M26" i="27"/>
  <c r="K26" i="27"/>
  <c r="J26" i="27"/>
  <c r="I26" i="27"/>
  <c r="G26" i="27"/>
  <c r="M25" i="27"/>
  <c r="K25" i="27"/>
  <c r="J25" i="27"/>
  <c r="I25" i="27"/>
  <c r="G25" i="27"/>
  <c r="M24" i="27"/>
  <c r="K24" i="27"/>
  <c r="J24" i="27"/>
  <c r="I24" i="27"/>
  <c r="G24" i="27"/>
  <c r="M23" i="27"/>
  <c r="K23" i="27"/>
  <c r="J23" i="27"/>
  <c r="I23" i="27"/>
  <c r="G23" i="27"/>
  <c r="M22" i="27"/>
  <c r="K22" i="27"/>
  <c r="J22" i="27"/>
  <c r="I22" i="27"/>
  <c r="G22" i="27"/>
  <c r="M21" i="27"/>
  <c r="K21" i="27"/>
  <c r="J21" i="27"/>
  <c r="I21" i="27"/>
  <c r="G21" i="27"/>
  <c r="M20" i="27"/>
  <c r="K20" i="27"/>
  <c r="J20" i="27"/>
  <c r="I20" i="27"/>
  <c r="G20" i="27"/>
  <c r="M19" i="27"/>
  <c r="K19" i="27"/>
  <c r="J19" i="27"/>
  <c r="I19" i="27"/>
  <c r="G19" i="27"/>
  <c r="M18" i="27"/>
  <c r="K18" i="27"/>
  <c r="J18" i="27"/>
  <c r="I18" i="27"/>
  <c r="G18" i="27"/>
  <c r="M17" i="27"/>
  <c r="K17" i="27"/>
  <c r="J17" i="27"/>
  <c r="I17" i="27"/>
  <c r="G17" i="27"/>
  <c r="M16" i="27"/>
  <c r="K16" i="27"/>
  <c r="J16" i="27"/>
  <c r="I16" i="27"/>
  <c r="G16" i="27"/>
  <c r="M15" i="27"/>
  <c r="K15" i="27"/>
  <c r="J15" i="27"/>
  <c r="I15" i="27"/>
  <c r="G15" i="27"/>
  <c r="M14" i="27"/>
  <c r="K14" i="27"/>
  <c r="J14" i="27"/>
  <c r="I14" i="27"/>
  <c r="G14" i="27"/>
  <c r="M13" i="27"/>
  <c r="K13" i="27"/>
  <c r="J13" i="27"/>
  <c r="I13" i="27"/>
  <c r="G13" i="27"/>
  <c r="M12" i="27"/>
  <c r="K12" i="27"/>
  <c r="J12" i="27"/>
  <c r="I12" i="27"/>
  <c r="G12" i="27"/>
  <c r="M11" i="27"/>
  <c r="K11" i="27"/>
  <c r="J11" i="27"/>
  <c r="I11" i="27"/>
  <c r="G11" i="27"/>
  <c r="M10" i="27"/>
  <c r="K10" i="27"/>
  <c r="J10" i="27"/>
  <c r="I10" i="27"/>
  <c r="G10" i="27"/>
  <c r="M9" i="27"/>
  <c r="K9" i="27"/>
  <c r="J9" i="27"/>
  <c r="I9" i="27"/>
  <c r="G9" i="27"/>
  <c r="M8" i="27"/>
  <c r="K8" i="27"/>
  <c r="J8" i="27"/>
  <c r="I8" i="27"/>
  <c r="G8" i="27"/>
  <c r="M10" i="26"/>
  <c r="L10" i="26"/>
  <c r="K10" i="26"/>
  <c r="J10" i="26"/>
  <c r="I10" i="26"/>
  <c r="H10" i="26"/>
  <c r="G10" i="26"/>
  <c r="F10" i="26"/>
  <c r="M9" i="26"/>
  <c r="K9" i="26"/>
  <c r="I9" i="26"/>
  <c r="G9" i="26"/>
  <c r="M8" i="26"/>
  <c r="K8" i="26"/>
  <c r="I8" i="26"/>
  <c r="G8" i="26"/>
  <c r="M7" i="26"/>
  <c r="K7" i="26"/>
  <c r="I7" i="26"/>
  <c r="G7" i="26"/>
  <c r="M87" i="25"/>
  <c r="K87" i="25"/>
  <c r="I87" i="25"/>
  <c r="G87" i="25"/>
  <c r="F87" i="25"/>
  <c r="M86" i="25"/>
  <c r="K86" i="25"/>
  <c r="J86" i="25"/>
  <c r="I86" i="25"/>
  <c r="G86" i="25"/>
  <c r="M85" i="25"/>
  <c r="K85" i="25"/>
  <c r="J85" i="25"/>
  <c r="I85" i="25"/>
  <c r="G85" i="25"/>
  <c r="M84" i="25"/>
  <c r="K84" i="25"/>
  <c r="J84" i="25"/>
  <c r="I84" i="25"/>
  <c r="G84" i="25"/>
  <c r="M83" i="25"/>
  <c r="K83" i="25"/>
  <c r="J83" i="25"/>
  <c r="I83" i="25"/>
  <c r="G83" i="25"/>
  <c r="M82" i="25"/>
  <c r="K82" i="25"/>
  <c r="J82" i="25"/>
  <c r="I82" i="25"/>
  <c r="G82" i="25"/>
  <c r="M81" i="25"/>
  <c r="K81" i="25"/>
  <c r="J81" i="25"/>
  <c r="I81" i="25"/>
  <c r="G81" i="25"/>
  <c r="M80" i="25"/>
  <c r="K80" i="25"/>
  <c r="J80" i="25"/>
  <c r="I80" i="25"/>
  <c r="G80" i="25"/>
  <c r="M79" i="25"/>
  <c r="K79" i="25"/>
  <c r="J79" i="25"/>
  <c r="I79" i="25"/>
  <c r="G79" i="25"/>
  <c r="M78" i="25"/>
  <c r="K78" i="25"/>
  <c r="J78" i="25"/>
  <c r="I78" i="25"/>
  <c r="G78" i="25"/>
  <c r="M77" i="25"/>
  <c r="K77" i="25"/>
  <c r="J77" i="25"/>
  <c r="I77" i="25"/>
  <c r="G77" i="25"/>
  <c r="M76" i="25"/>
  <c r="K76" i="25"/>
  <c r="J76" i="25"/>
  <c r="I76" i="25"/>
  <c r="G76" i="25"/>
  <c r="M75" i="25"/>
  <c r="K75" i="25"/>
  <c r="J75" i="25"/>
  <c r="I75" i="25"/>
  <c r="G75" i="25"/>
  <c r="M74" i="25"/>
  <c r="K74" i="25"/>
  <c r="J74" i="25"/>
  <c r="I74" i="25"/>
  <c r="G74" i="25"/>
  <c r="M73" i="25"/>
  <c r="K73" i="25"/>
  <c r="J73" i="25"/>
  <c r="I73" i="25"/>
  <c r="G73" i="25"/>
  <c r="M72" i="25"/>
  <c r="K72" i="25"/>
  <c r="J72" i="25"/>
  <c r="I72" i="25"/>
  <c r="G72" i="25"/>
  <c r="M71" i="25"/>
  <c r="K71" i="25"/>
  <c r="J71" i="25"/>
  <c r="I71" i="25"/>
  <c r="G71" i="25"/>
  <c r="M70" i="25"/>
  <c r="K70" i="25"/>
  <c r="J70" i="25"/>
  <c r="I70" i="25"/>
  <c r="G70" i="25"/>
  <c r="M69" i="25"/>
  <c r="K69" i="25"/>
  <c r="J69" i="25"/>
  <c r="I69" i="25"/>
  <c r="G69" i="25"/>
  <c r="M68" i="25"/>
  <c r="K68" i="25"/>
  <c r="J68" i="25"/>
  <c r="I68" i="25"/>
  <c r="G68" i="25"/>
  <c r="M67" i="25"/>
  <c r="K67" i="25"/>
  <c r="J67" i="25"/>
  <c r="I67" i="25"/>
  <c r="G67" i="25"/>
  <c r="M66" i="25"/>
  <c r="K66" i="25"/>
  <c r="I66" i="25"/>
  <c r="G66" i="25"/>
  <c r="M65" i="25"/>
  <c r="K65" i="25"/>
  <c r="I65" i="25"/>
  <c r="G65" i="25"/>
  <c r="M64" i="25"/>
  <c r="K64" i="25"/>
  <c r="I64" i="25"/>
  <c r="G64" i="25"/>
  <c r="M63" i="25"/>
  <c r="K63" i="25"/>
  <c r="I63" i="25"/>
  <c r="G63" i="25"/>
  <c r="M62" i="25"/>
  <c r="K62" i="25"/>
  <c r="I62" i="25"/>
  <c r="G62" i="25"/>
  <c r="M61" i="25"/>
  <c r="K61" i="25"/>
  <c r="J61" i="25"/>
  <c r="I61" i="25"/>
  <c r="G61" i="25"/>
  <c r="M60" i="25"/>
  <c r="K60" i="25"/>
  <c r="J60" i="25"/>
  <c r="I60" i="25"/>
  <c r="G60" i="25"/>
  <c r="M59" i="25"/>
  <c r="K59" i="25"/>
  <c r="J59" i="25"/>
  <c r="I59" i="25"/>
  <c r="G59" i="25"/>
  <c r="M58" i="25"/>
  <c r="K58" i="25"/>
  <c r="J58" i="25"/>
  <c r="I58" i="25"/>
  <c r="G58" i="25"/>
  <c r="M57" i="25"/>
  <c r="K57" i="25"/>
  <c r="J57" i="25"/>
  <c r="I57" i="25"/>
  <c r="G57" i="25"/>
  <c r="M56" i="25"/>
  <c r="K56" i="25"/>
  <c r="J56" i="25"/>
  <c r="I56" i="25"/>
  <c r="G56" i="25"/>
  <c r="M55" i="25"/>
  <c r="K55" i="25"/>
  <c r="J55" i="25"/>
  <c r="I55" i="25"/>
  <c r="G55" i="25"/>
  <c r="M54" i="25"/>
  <c r="K54" i="25"/>
  <c r="J54" i="25"/>
  <c r="I54" i="25"/>
  <c r="G54" i="25"/>
  <c r="M53" i="25"/>
  <c r="K53" i="25"/>
  <c r="J53" i="25"/>
  <c r="I53" i="25"/>
  <c r="G53" i="25"/>
  <c r="M52" i="25"/>
  <c r="K52" i="25"/>
  <c r="J52" i="25"/>
  <c r="I52" i="25"/>
  <c r="G52" i="25"/>
  <c r="M51" i="25"/>
  <c r="K51" i="25"/>
  <c r="J51" i="25"/>
  <c r="I51" i="25"/>
  <c r="G51" i="25"/>
  <c r="M50" i="25"/>
  <c r="K50" i="25"/>
  <c r="J50" i="25"/>
  <c r="I50" i="25"/>
  <c r="G50" i="25"/>
  <c r="M49" i="25"/>
  <c r="K49" i="25"/>
  <c r="J49" i="25"/>
  <c r="I49" i="25"/>
  <c r="G49" i="25"/>
  <c r="M48" i="25"/>
  <c r="K48" i="25"/>
  <c r="J48" i="25"/>
  <c r="I48" i="25"/>
  <c r="G48" i="25"/>
  <c r="M47" i="25"/>
  <c r="K47" i="25"/>
  <c r="J47" i="25"/>
  <c r="I47" i="25"/>
  <c r="G47" i="25"/>
  <c r="M46" i="25"/>
  <c r="K46" i="25"/>
  <c r="I46" i="25"/>
  <c r="G46" i="25"/>
  <c r="M45" i="25"/>
  <c r="K45" i="25"/>
  <c r="J45" i="25"/>
  <c r="I45" i="25"/>
  <c r="G45" i="25"/>
  <c r="M44" i="25"/>
  <c r="K44" i="25"/>
  <c r="J44" i="25"/>
  <c r="I44" i="25"/>
  <c r="G44" i="25"/>
  <c r="M43" i="25"/>
  <c r="K43" i="25"/>
  <c r="J43" i="25"/>
  <c r="I43" i="25"/>
  <c r="G43" i="25"/>
  <c r="M42" i="25"/>
  <c r="K42" i="25"/>
  <c r="J42" i="25"/>
  <c r="I42" i="25"/>
  <c r="G42" i="25"/>
  <c r="M41" i="25"/>
  <c r="K41" i="25"/>
  <c r="J41" i="25"/>
  <c r="I41" i="25"/>
  <c r="G41" i="25"/>
  <c r="M40" i="25"/>
  <c r="K40" i="25"/>
  <c r="J40" i="25"/>
  <c r="I40" i="25"/>
  <c r="G40" i="25"/>
  <c r="M39" i="25"/>
  <c r="K39" i="25"/>
  <c r="J39" i="25"/>
  <c r="I39" i="25"/>
  <c r="G39" i="25"/>
  <c r="M38" i="25"/>
  <c r="K38" i="25"/>
  <c r="J38" i="25"/>
  <c r="I38" i="25"/>
  <c r="G38" i="25"/>
  <c r="M37" i="25"/>
  <c r="K37" i="25"/>
  <c r="J37" i="25"/>
  <c r="I37" i="25"/>
  <c r="G37" i="25"/>
  <c r="M36" i="25"/>
  <c r="K36" i="25"/>
  <c r="J36" i="25"/>
  <c r="I36" i="25"/>
  <c r="G36" i="25"/>
  <c r="M35" i="25"/>
  <c r="K35" i="25"/>
  <c r="J35" i="25"/>
  <c r="I35" i="25"/>
  <c r="G35" i="25"/>
  <c r="M34" i="25"/>
  <c r="K34" i="25"/>
  <c r="J34" i="25"/>
  <c r="I34" i="25"/>
  <c r="G34" i="25"/>
  <c r="M33" i="25"/>
  <c r="K33" i="25"/>
  <c r="J33" i="25"/>
  <c r="I33" i="25"/>
  <c r="G33" i="25"/>
  <c r="M32" i="25"/>
  <c r="K32" i="25"/>
  <c r="J32" i="25"/>
  <c r="I32" i="25"/>
  <c r="G32" i="25"/>
  <c r="M31" i="25"/>
  <c r="K31" i="25"/>
  <c r="J31" i="25"/>
  <c r="I31" i="25"/>
  <c r="G31" i="25"/>
  <c r="M30" i="25"/>
  <c r="K30" i="25"/>
  <c r="J30" i="25"/>
  <c r="I30" i="25"/>
  <c r="G30" i="25"/>
  <c r="M29" i="25"/>
  <c r="K29" i="25"/>
  <c r="J29" i="25"/>
  <c r="I29" i="25"/>
  <c r="G29" i="25"/>
  <c r="M28" i="25"/>
  <c r="K28" i="25"/>
  <c r="J28" i="25"/>
  <c r="I28" i="25"/>
  <c r="G28" i="25"/>
  <c r="M27" i="25"/>
  <c r="K27" i="25"/>
  <c r="J27" i="25"/>
  <c r="I27" i="25"/>
  <c r="G27" i="25"/>
  <c r="M26" i="25"/>
  <c r="K26" i="25"/>
  <c r="J26" i="25"/>
  <c r="I26" i="25"/>
  <c r="G26" i="25"/>
  <c r="M25" i="25"/>
  <c r="K25" i="25"/>
  <c r="J25" i="25"/>
  <c r="I25" i="25"/>
  <c r="G25" i="25"/>
  <c r="M24" i="25"/>
  <c r="K24" i="25"/>
  <c r="J24" i="25"/>
  <c r="I24" i="25"/>
  <c r="G24" i="25"/>
  <c r="M23" i="25"/>
  <c r="K23" i="25"/>
  <c r="J23" i="25"/>
  <c r="I23" i="25"/>
  <c r="G23" i="25"/>
  <c r="M22" i="25"/>
  <c r="K22" i="25"/>
  <c r="J22" i="25"/>
  <c r="I22" i="25"/>
  <c r="G22" i="25"/>
  <c r="M21" i="25"/>
  <c r="K21" i="25"/>
  <c r="J21" i="25"/>
  <c r="I21" i="25"/>
  <c r="G21" i="25"/>
  <c r="M20" i="25"/>
  <c r="K20" i="25"/>
  <c r="J20" i="25"/>
  <c r="I20" i="25"/>
  <c r="G20" i="25"/>
  <c r="M19" i="25"/>
  <c r="K19" i="25"/>
  <c r="J19" i="25"/>
  <c r="I19" i="25"/>
  <c r="G19" i="25"/>
  <c r="M18" i="25"/>
  <c r="K18" i="25"/>
  <c r="J18" i="25"/>
  <c r="I18" i="25"/>
  <c r="G18" i="25"/>
  <c r="M17" i="25"/>
  <c r="K17" i="25"/>
  <c r="J17" i="25"/>
  <c r="I17" i="25"/>
  <c r="G17" i="25"/>
  <c r="M16" i="25"/>
  <c r="K16" i="25"/>
  <c r="J16" i="25"/>
  <c r="I16" i="25"/>
  <c r="G16" i="25"/>
  <c r="M15" i="25"/>
  <c r="K15" i="25"/>
  <c r="J15" i="25"/>
  <c r="I15" i="25"/>
  <c r="G15" i="25"/>
  <c r="M14" i="25"/>
  <c r="K14" i="25"/>
  <c r="J14" i="25"/>
  <c r="I14" i="25"/>
  <c r="G14" i="25"/>
  <c r="M13" i="25"/>
  <c r="K13" i="25"/>
  <c r="J13" i="25"/>
  <c r="I13" i="25"/>
  <c r="G13" i="25"/>
  <c r="M12" i="25"/>
  <c r="K12" i="25"/>
  <c r="J12" i="25"/>
  <c r="I12" i="25"/>
  <c r="G12" i="25"/>
  <c r="M11" i="25"/>
  <c r="K11" i="25"/>
  <c r="J11" i="25"/>
  <c r="I11" i="25"/>
  <c r="G11" i="25"/>
  <c r="M10" i="25"/>
  <c r="K10" i="25"/>
  <c r="J10" i="25"/>
  <c r="I10" i="25"/>
  <c r="G10" i="25"/>
  <c r="M9" i="25"/>
  <c r="K9" i="25"/>
  <c r="J9" i="25"/>
  <c r="I9" i="25"/>
  <c r="G9" i="25"/>
  <c r="M8" i="25"/>
  <c r="K8" i="25"/>
  <c r="J8" i="25"/>
  <c r="I8" i="25"/>
  <c r="G8" i="25"/>
  <c r="M10" i="24"/>
  <c r="L10" i="24"/>
  <c r="K10" i="24"/>
  <c r="J10" i="24"/>
  <c r="I10" i="24"/>
  <c r="H10" i="24"/>
  <c r="G10" i="24"/>
  <c r="F10" i="24"/>
  <c r="M9" i="24"/>
  <c r="K9" i="24"/>
  <c r="I9" i="24"/>
  <c r="G9" i="24"/>
  <c r="M8" i="24"/>
  <c r="K8" i="24"/>
  <c r="I8" i="24"/>
  <c r="G8" i="24"/>
  <c r="M7" i="24"/>
  <c r="K7" i="24"/>
  <c r="I7" i="24"/>
  <c r="G7" i="24"/>
  <c r="M10" i="23"/>
  <c r="L10" i="23"/>
  <c r="K10" i="23"/>
  <c r="J10" i="23"/>
  <c r="I10" i="23"/>
  <c r="H10" i="23"/>
  <c r="G10" i="23"/>
  <c r="F10" i="23"/>
  <c r="M9" i="23"/>
  <c r="K9" i="23"/>
  <c r="I9" i="23"/>
  <c r="G9" i="23"/>
  <c r="M8" i="23"/>
  <c r="K8" i="23"/>
  <c r="I8" i="23"/>
  <c r="G8" i="23"/>
  <c r="M7" i="23"/>
  <c r="K7" i="23"/>
  <c r="I7" i="23"/>
  <c r="G7" i="23"/>
  <c r="M87" i="21"/>
  <c r="K87" i="21"/>
  <c r="I87" i="21"/>
  <c r="G87" i="21"/>
  <c r="F87" i="21"/>
  <c r="M86" i="21"/>
  <c r="K86" i="21"/>
  <c r="J86" i="21"/>
  <c r="I86" i="21"/>
  <c r="G86" i="21"/>
  <c r="M85" i="21"/>
  <c r="K85" i="21"/>
  <c r="J85" i="21"/>
  <c r="I85" i="21"/>
  <c r="G85" i="21"/>
  <c r="M84" i="21"/>
  <c r="K84" i="21"/>
  <c r="J84" i="21"/>
  <c r="I84" i="21"/>
  <c r="G84" i="21"/>
  <c r="M83" i="21"/>
  <c r="K83" i="21"/>
  <c r="J83" i="21"/>
  <c r="I83" i="21"/>
  <c r="G83" i="21"/>
  <c r="M82" i="21"/>
  <c r="K82" i="21"/>
  <c r="J82" i="21"/>
  <c r="I82" i="21"/>
  <c r="G82" i="21"/>
  <c r="M81" i="21"/>
  <c r="K81" i="21"/>
  <c r="J81" i="21"/>
  <c r="I81" i="21"/>
  <c r="G81" i="21"/>
  <c r="M80" i="21"/>
  <c r="K80" i="21"/>
  <c r="J80" i="21"/>
  <c r="I80" i="21"/>
  <c r="G80" i="21"/>
  <c r="M79" i="21"/>
  <c r="K79" i="21"/>
  <c r="J79" i="21"/>
  <c r="I79" i="21"/>
  <c r="G79" i="21"/>
  <c r="M78" i="21"/>
  <c r="K78" i="21"/>
  <c r="J78" i="21"/>
  <c r="I78" i="21"/>
  <c r="G78" i="21"/>
  <c r="M77" i="21"/>
  <c r="K77" i="21"/>
  <c r="J77" i="21"/>
  <c r="I77" i="21"/>
  <c r="G77" i="21"/>
  <c r="M76" i="21"/>
  <c r="K76" i="21"/>
  <c r="J76" i="21"/>
  <c r="I76" i="21"/>
  <c r="G76" i="21"/>
  <c r="M75" i="21"/>
  <c r="K75" i="21"/>
  <c r="J75" i="21"/>
  <c r="I75" i="21"/>
  <c r="G75" i="21"/>
  <c r="M74" i="21"/>
  <c r="K74" i="21"/>
  <c r="J74" i="21"/>
  <c r="I74" i="21"/>
  <c r="G74" i="21"/>
  <c r="M73" i="21"/>
  <c r="K73" i="21"/>
  <c r="J73" i="21"/>
  <c r="I73" i="21"/>
  <c r="G73" i="21"/>
  <c r="M72" i="21"/>
  <c r="K72" i="21"/>
  <c r="J72" i="21"/>
  <c r="I72" i="21"/>
  <c r="G72" i="21"/>
  <c r="M71" i="21"/>
  <c r="K71" i="21"/>
  <c r="J71" i="21"/>
  <c r="I71" i="21"/>
  <c r="G71" i="21"/>
  <c r="M70" i="21"/>
  <c r="K70" i="21"/>
  <c r="J70" i="21"/>
  <c r="I70" i="21"/>
  <c r="G70" i="21"/>
  <c r="M69" i="21"/>
  <c r="K69" i="21"/>
  <c r="J69" i="21"/>
  <c r="I69" i="21"/>
  <c r="G69" i="21"/>
  <c r="M68" i="21"/>
  <c r="K68" i="21"/>
  <c r="J68" i="21"/>
  <c r="I68" i="21"/>
  <c r="G68" i="21"/>
  <c r="M67" i="21"/>
  <c r="K67" i="21"/>
  <c r="J67" i="21"/>
  <c r="I67" i="21"/>
  <c r="G67" i="21"/>
  <c r="M66" i="21"/>
  <c r="K66" i="21"/>
  <c r="I66" i="21"/>
  <c r="G66" i="21"/>
  <c r="M65" i="21"/>
  <c r="K65" i="21"/>
  <c r="I65" i="21"/>
  <c r="G65" i="21"/>
  <c r="M64" i="21"/>
  <c r="K64" i="21"/>
  <c r="I64" i="21"/>
  <c r="G64" i="21"/>
  <c r="M63" i="21"/>
  <c r="K63" i="21"/>
  <c r="I63" i="21"/>
  <c r="G63" i="21"/>
  <c r="M62" i="21"/>
  <c r="K62" i="21"/>
  <c r="I62" i="21"/>
  <c r="G62" i="21"/>
  <c r="M61" i="21"/>
  <c r="K61" i="21"/>
  <c r="J61" i="21"/>
  <c r="I61" i="21"/>
  <c r="G61" i="21"/>
  <c r="M60" i="21"/>
  <c r="K60" i="21"/>
  <c r="J60" i="21"/>
  <c r="I60" i="21"/>
  <c r="G60" i="21"/>
  <c r="M59" i="21"/>
  <c r="K59" i="21"/>
  <c r="J59" i="21"/>
  <c r="I59" i="21"/>
  <c r="G59" i="21"/>
  <c r="M58" i="21"/>
  <c r="K58" i="21"/>
  <c r="J58" i="21"/>
  <c r="I58" i="21"/>
  <c r="G58" i="21"/>
  <c r="M57" i="21"/>
  <c r="K57" i="21"/>
  <c r="J57" i="21"/>
  <c r="I57" i="21"/>
  <c r="G57" i="21"/>
  <c r="M56" i="21"/>
  <c r="K56" i="21"/>
  <c r="J56" i="21"/>
  <c r="I56" i="21"/>
  <c r="G56" i="21"/>
  <c r="M55" i="21"/>
  <c r="K55" i="21"/>
  <c r="J55" i="21"/>
  <c r="I55" i="21"/>
  <c r="G55" i="21"/>
  <c r="M54" i="21"/>
  <c r="K54" i="21"/>
  <c r="J54" i="21"/>
  <c r="I54" i="21"/>
  <c r="G54" i="21"/>
  <c r="M53" i="21"/>
  <c r="K53" i="21"/>
  <c r="J53" i="21"/>
  <c r="I53" i="21"/>
  <c r="G53" i="21"/>
  <c r="M52" i="21"/>
  <c r="K52" i="21"/>
  <c r="J52" i="21"/>
  <c r="I52" i="21"/>
  <c r="G52" i="21"/>
  <c r="M51" i="21"/>
  <c r="K51" i="21"/>
  <c r="J51" i="21"/>
  <c r="I51" i="21"/>
  <c r="G51" i="21"/>
  <c r="M50" i="21"/>
  <c r="K50" i="21"/>
  <c r="J50" i="21"/>
  <c r="I50" i="21"/>
  <c r="G50" i="21"/>
  <c r="M49" i="21"/>
  <c r="K49" i="21"/>
  <c r="J49" i="21"/>
  <c r="I49" i="21"/>
  <c r="G49" i="21"/>
  <c r="M48" i="21"/>
  <c r="K48" i="21"/>
  <c r="J48" i="21"/>
  <c r="I48" i="21"/>
  <c r="G48" i="21"/>
  <c r="M47" i="21"/>
  <c r="K47" i="21"/>
  <c r="J47" i="21"/>
  <c r="I47" i="21"/>
  <c r="G47" i="21"/>
  <c r="M46" i="21"/>
  <c r="K46" i="21"/>
  <c r="I46" i="21"/>
  <c r="G46" i="21"/>
  <c r="M45" i="21"/>
  <c r="K45" i="21"/>
  <c r="J45" i="21"/>
  <c r="I45" i="21"/>
  <c r="G45" i="21"/>
  <c r="M44" i="21"/>
  <c r="K44" i="21"/>
  <c r="J44" i="21"/>
  <c r="I44" i="21"/>
  <c r="G44" i="21"/>
  <c r="M43" i="21"/>
  <c r="K43" i="21"/>
  <c r="J43" i="21"/>
  <c r="I43" i="21"/>
  <c r="G43" i="21"/>
  <c r="M42" i="21"/>
  <c r="K42" i="21"/>
  <c r="J42" i="21"/>
  <c r="I42" i="21"/>
  <c r="G42" i="21"/>
  <c r="M41" i="21"/>
  <c r="K41" i="21"/>
  <c r="J41" i="21"/>
  <c r="I41" i="21"/>
  <c r="G41" i="21"/>
  <c r="M40" i="21"/>
  <c r="K40" i="21"/>
  <c r="J40" i="21"/>
  <c r="I40" i="21"/>
  <c r="G40" i="21"/>
  <c r="M39" i="21"/>
  <c r="K39" i="21"/>
  <c r="J39" i="21"/>
  <c r="I39" i="21"/>
  <c r="G39" i="21"/>
  <c r="M38" i="21"/>
  <c r="K38" i="21"/>
  <c r="J38" i="21"/>
  <c r="I38" i="21"/>
  <c r="G38" i="21"/>
  <c r="M37" i="21"/>
  <c r="K37" i="21"/>
  <c r="J37" i="21"/>
  <c r="I37" i="21"/>
  <c r="G37" i="21"/>
  <c r="M36" i="21"/>
  <c r="K36" i="21"/>
  <c r="J36" i="21"/>
  <c r="I36" i="21"/>
  <c r="G36" i="21"/>
  <c r="M35" i="21"/>
  <c r="K35" i="21"/>
  <c r="J35" i="21"/>
  <c r="I35" i="21"/>
  <c r="G35" i="21"/>
  <c r="M34" i="21"/>
  <c r="K34" i="21"/>
  <c r="J34" i="21"/>
  <c r="I34" i="21"/>
  <c r="G34" i="21"/>
  <c r="M33" i="21"/>
  <c r="K33" i="21"/>
  <c r="J33" i="21"/>
  <c r="I33" i="21"/>
  <c r="G33" i="21"/>
  <c r="M32" i="21"/>
  <c r="K32" i="21"/>
  <c r="J32" i="21"/>
  <c r="I32" i="21"/>
  <c r="G32" i="21"/>
  <c r="M31" i="21"/>
  <c r="K31" i="21"/>
  <c r="J31" i="21"/>
  <c r="I31" i="21"/>
  <c r="G31" i="21"/>
  <c r="M30" i="21"/>
  <c r="K30" i="21"/>
  <c r="J30" i="21"/>
  <c r="I30" i="21"/>
  <c r="G30" i="21"/>
  <c r="M29" i="21"/>
  <c r="K29" i="21"/>
  <c r="J29" i="21"/>
  <c r="I29" i="21"/>
  <c r="G29" i="21"/>
  <c r="M28" i="21"/>
  <c r="K28" i="21"/>
  <c r="J28" i="21"/>
  <c r="I28" i="21"/>
  <c r="G28" i="21"/>
  <c r="M27" i="21"/>
  <c r="K27" i="21"/>
  <c r="J27" i="21"/>
  <c r="I27" i="21"/>
  <c r="G27" i="21"/>
  <c r="M26" i="21"/>
  <c r="K26" i="21"/>
  <c r="J26" i="21"/>
  <c r="I26" i="21"/>
  <c r="G26" i="21"/>
  <c r="M25" i="21"/>
  <c r="K25" i="21"/>
  <c r="J25" i="21"/>
  <c r="I25" i="21"/>
  <c r="G25" i="21"/>
  <c r="M24" i="21"/>
  <c r="K24" i="21"/>
  <c r="J24" i="21"/>
  <c r="I24" i="21"/>
  <c r="G24" i="21"/>
  <c r="M23" i="21"/>
  <c r="K23" i="21"/>
  <c r="J23" i="21"/>
  <c r="I23" i="21"/>
  <c r="G23" i="21"/>
  <c r="M22" i="21"/>
  <c r="K22" i="21"/>
  <c r="J22" i="21"/>
  <c r="I22" i="21"/>
  <c r="G22" i="21"/>
  <c r="M21" i="21"/>
  <c r="K21" i="21"/>
  <c r="J21" i="21"/>
  <c r="I21" i="21"/>
  <c r="G21" i="21"/>
  <c r="M20" i="21"/>
  <c r="K20" i="21"/>
  <c r="J20" i="21"/>
  <c r="I20" i="21"/>
  <c r="G20" i="21"/>
  <c r="M19" i="21"/>
  <c r="K19" i="21"/>
  <c r="J19" i="21"/>
  <c r="I19" i="21"/>
  <c r="G19" i="21"/>
  <c r="M18" i="21"/>
  <c r="K18" i="21"/>
  <c r="J18" i="21"/>
  <c r="I18" i="21"/>
  <c r="G18" i="21"/>
  <c r="M17" i="21"/>
  <c r="K17" i="21"/>
  <c r="J17" i="21"/>
  <c r="I17" i="21"/>
  <c r="G17" i="21"/>
  <c r="M16" i="21"/>
  <c r="K16" i="21"/>
  <c r="J16" i="21"/>
  <c r="I16" i="21"/>
  <c r="G16" i="21"/>
  <c r="M15" i="21"/>
  <c r="K15" i="21"/>
  <c r="J15" i="21"/>
  <c r="I15" i="21"/>
  <c r="G15" i="21"/>
  <c r="M14" i="21"/>
  <c r="K14" i="21"/>
  <c r="J14" i="21"/>
  <c r="I14" i="21"/>
  <c r="G14" i="21"/>
  <c r="M13" i="21"/>
  <c r="K13" i="21"/>
  <c r="J13" i="21"/>
  <c r="I13" i="21"/>
  <c r="G13" i="21"/>
  <c r="M12" i="21"/>
  <c r="K12" i="21"/>
  <c r="J12" i="21"/>
  <c r="I12" i="21"/>
  <c r="G12" i="21"/>
  <c r="M11" i="21"/>
  <c r="K11" i="21"/>
  <c r="J11" i="21"/>
  <c r="I11" i="21"/>
  <c r="G11" i="21"/>
  <c r="M10" i="21"/>
  <c r="K10" i="21"/>
  <c r="J10" i="21"/>
  <c r="I10" i="21"/>
  <c r="G10" i="21"/>
  <c r="M9" i="21"/>
  <c r="K9" i="21"/>
  <c r="J9" i="21"/>
  <c r="I9" i="21"/>
  <c r="G9" i="21"/>
  <c r="M8" i="21"/>
  <c r="K8" i="21"/>
  <c r="J8" i="21"/>
  <c r="I8" i="21"/>
  <c r="G8" i="21"/>
  <c r="M10" i="20"/>
  <c r="L10" i="20"/>
  <c r="K10" i="20"/>
  <c r="J10" i="20"/>
  <c r="I10" i="20"/>
  <c r="H10" i="20"/>
  <c r="G10" i="20"/>
  <c r="F10" i="20"/>
  <c r="M9" i="20"/>
  <c r="K9" i="20"/>
  <c r="I9" i="20"/>
  <c r="G9" i="20"/>
  <c r="M8" i="20"/>
  <c r="K8" i="20"/>
  <c r="I8" i="20"/>
  <c r="G8" i="20"/>
  <c r="M7" i="20"/>
  <c r="K7" i="20"/>
  <c r="I7" i="20"/>
  <c r="G7" i="20"/>
  <c r="M87" i="19"/>
  <c r="K87" i="19"/>
  <c r="I87" i="19"/>
  <c r="G87" i="19"/>
  <c r="F87" i="19"/>
  <c r="M86" i="19"/>
  <c r="K86" i="19"/>
  <c r="J86" i="19"/>
  <c r="I86" i="19"/>
  <c r="G86" i="19"/>
  <c r="M85" i="19"/>
  <c r="K85" i="19"/>
  <c r="J85" i="19"/>
  <c r="I85" i="19"/>
  <c r="G85" i="19"/>
  <c r="M84" i="19"/>
  <c r="K84" i="19"/>
  <c r="J84" i="19"/>
  <c r="I84" i="19"/>
  <c r="G84" i="19"/>
  <c r="M83" i="19"/>
  <c r="K83" i="19"/>
  <c r="J83" i="19"/>
  <c r="I83" i="19"/>
  <c r="G83" i="19"/>
  <c r="M82" i="19"/>
  <c r="K82" i="19"/>
  <c r="J82" i="19"/>
  <c r="I82" i="19"/>
  <c r="G82" i="19"/>
  <c r="M81" i="19"/>
  <c r="K81" i="19"/>
  <c r="J81" i="19"/>
  <c r="I81" i="19"/>
  <c r="G81" i="19"/>
  <c r="M80" i="19"/>
  <c r="K80" i="19"/>
  <c r="J80" i="19"/>
  <c r="I80" i="19"/>
  <c r="G80" i="19"/>
  <c r="M79" i="19"/>
  <c r="K79" i="19"/>
  <c r="J79" i="19"/>
  <c r="I79" i="19"/>
  <c r="G79" i="19"/>
  <c r="M78" i="19"/>
  <c r="K78" i="19"/>
  <c r="J78" i="19"/>
  <c r="I78" i="19"/>
  <c r="G78" i="19"/>
  <c r="M77" i="19"/>
  <c r="K77" i="19"/>
  <c r="J77" i="19"/>
  <c r="I77" i="19"/>
  <c r="G77" i="19"/>
  <c r="M76" i="19"/>
  <c r="K76" i="19"/>
  <c r="J76" i="19"/>
  <c r="I76" i="19"/>
  <c r="G76" i="19"/>
  <c r="M75" i="19"/>
  <c r="K75" i="19"/>
  <c r="J75" i="19"/>
  <c r="I75" i="19"/>
  <c r="G75" i="19"/>
  <c r="M74" i="19"/>
  <c r="K74" i="19"/>
  <c r="J74" i="19"/>
  <c r="I74" i="19"/>
  <c r="G74" i="19"/>
  <c r="M73" i="19"/>
  <c r="K73" i="19"/>
  <c r="J73" i="19"/>
  <c r="I73" i="19"/>
  <c r="G73" i="19"/>
  <c r="M72" i="19"/>
  <c r="K72" i="19"/>
  <c r="J72" i="19"/>
  <c r="I72" i="19"/>
  <c r="G72" i="19"/>
  <c r="M71" i="19"/>
  <c r="K71" i="19"/>
  <c r="J71" i="19"/>
  <c r="I71" i="19"/>
  <c r="G71" i="19"/>
  <c r="M70" i="19"/>
  <c r="K70" i="19"/>
  <c r="J70" i="19"/>
  <c r="I70" i="19"/>
  <c r="G70" i="19"/>
  <c r="M69" i="19"/>
  <c r="K69" i="19"/>
  <c r="J69" i="19"/>
  <c r="I69" i="19"/>
  <c r="G69" i="19"/>
  <c r="M68" i="19"/>
  <c r="K68" i="19"/>
  <c r="J68" i="19"/>
  <c r="I68" i="19"/>
  <c r="G68" i="19"/>
  <c r="M67" i="19"/>
  <c r="K67" i="19"/>
  <c r="J67" i="19"/>
  <c r="I67" i="19"/>
  <c r="G67" i="19"/>
  <c r="M66" i="19"/>
  <c r="K66" i="19"/>
  <c r="I66" i="19"/>
  <c r="G66" i="19"/>
  <c r="M65" i="19"/>
  <c r="K65" i="19"/>
  <c r="I65" i="19"/>
  <c r="G65" i="19"/>
  <c r="M64" i="19"/>
  <c r="K64" i="19"/>
  <c r="I64" i="19"/>
  <c r="G64" i="19"/>
  <c r="M63" i="19"/>
  <c r="K63" i="19"/>
  <c r="I63" i="19"/>
  <c r="G63" i="19"/>
  <c r="M62" i="19"/>
  <c r="K62" i="19"/>
  <c r="I62" i="19"/>
  <c r="G62" i="19"/>
  <c r="M61" i="19"/>
  <c r="K61" i="19"/>
  <c r="J61" i="19"/>
  <c r="I61" i="19"/>
  <c r="G61" i="19"/>
  <c r="M60" i="19"/>
  <c r="K60" i="19"/>
  <c r="J60" i="19"/>
  <c r="I60" i="19"/>
  <c r="G60" i="19"/>
  <c r="M59" i="19"/>
  <c r="K59" i="19"/>
  <c r="J59" i="19"/>
  <c r="I59" i="19"/>
  <c r="G59" i="19"/>
  <c r="M58" i="19"/>
  <c r="K58" i="19"/>
  <c r="J58" i="19"/>
  <c r="I58" i="19"/>
  <c r="G58" i="19"/>
  <c r="M57" i="19"/>
  <c r="K57" i="19"/>
  <c r="J57" i="19"/>
  <c r="I57" i="19"/>
  <c r="G57" i="19"/>
  <c r="M56" i="19"/>
  <c r="K56" i="19"/>
  <c r="J56" i="19"/>
  <c r="I56" i="19"/>
  <c r="G56" i="19"/>
  <c r="M55" i="19"/>
  <c r="K55" i="19"/>
  <c r="J55" i="19"/>
  <c r="I55" i="19"/>
  <c r="G55" i="19"/>
  <c r="M54" i="19"/>
  <c r="K54" i="19"/>
  <c r="J54" i="19"/>
  <c r="I54" i="19"/>
  <c r="G54" i="19"/>
  <c r="M53" i="19"/>
  <c r="K53" i="19"/>
  <c r="J53" i="19"/>
  <c r="I53" i="19"/>
  <c r="G53" i="19"/>
  <c r="M52" i="19"/>
  <c r="K52" i="19"/>
  <c r="J52" i="19"/>
  <c r="I52" i="19"/>
  <c r="G52" i="19"/>
  <c r="M51" i="19"/>
  <c r="K51" i="19"/>
  <c r="J51" i="19"/>
  <c r="I51" i="19"/>
  <c r="G51" i="19"/>
  <c r="M50" i="19"/>
  <c r="K50" i="19"/>
  <c r="J50" i="19"/>
  <c r="I50" i="19"/>
  <c r="G50" i="19"/>
  <c r="M49" i="19"/>
  <c r="K49" i="19"/>
  <c r="J49" i="19"/>
  <c r="I49" i="19"/>
  <c r="G49" i="19"/>
  <c r="M48" i="19"/>
  <c r="K48" i="19"/>
  <c r="J48" i="19"/>
  <c r="I48" i="19"/>
  <c r="G48" i="19"/>
  <c r="M47" i="19"/>
  <c r="K47" i="19"/>
  <c r="J47" i="19"/>
  <c r="I47" i="19"/>
  <c r="G47" i="19"/>
  <c r="M46" i="19"/>
  <c r="K46" i="19"/>
  <c r="I46" i="19"/>
  <c r="G46" i="19"/>
  <c r="M45" i="19"/>
  <c r="K45" i="19"/>
  <c r="J45" i="19"/>
  <c r="I45" i="19"/>
  <c r="G45" i="19"/>
  <c r="M44" i="19"/>
  <c r="K44" i="19"/>
  <c r="J44" i="19"/>
  <c r="I44" i="19"/>
  <c r="G44" i="19"/>
  <c r="M43" i="19"/>
  <c r="K43" i="19"/>
  <c r="J43" i="19"/>
  <c r="I43" i="19"/>
  <c r="G43" i="19"/>
  <c r="M42" i="19"/>
  <c r="K42" i="19"/>
  <c r="J42" i="19"/>
  <c r="I42" i="19"/>
  <c r="G42" i="19"/>
  <c r="M41" i="19"/>
  <c r="K41" i="19"/>
  <c r="J41" i="19"/>
  <c r="I41" i="19"/>
  <c r="G41" i="19"/>
  <c r="M40" i="19"/>
  <c r="K40" i="19"/>
  <c r="J40" i="19"/>
  <c r="I40" i="19"/>
  <c r="G40" i="19"/>
  <c r="M39" i="19"/>
  <c r="K39" i="19"/>
  <c r="J39" i="19"/>
  <c r="I39" i="19"/>
  <c r="G39" i="19"/>
  <c r="M38" i="19"/>
  <c r="K38" i="19"/>
  <c r="J38" i="19"/>
  <c r="I38" i="19"/>
  <c r="G38" i="19"/>
  <c r="M37" i="19"/>
  <c r="K37" i="19"/>
  <c r="J37" i="19"/>
  <c r="I37" i="19"/>
  <c r="G37" i="19"/>
  <c r="M36" i="19"/>
  <c r="K36" i="19"/>
  <c r="J36" i="19"/>
  <c r="I36" i="19"/>
  <c r="G36" i="19"/>
  <c r="M35" i="19"/>
  <c r="K35" i="19"/>
  <c r="J35" i="19"/>
  <c r="I35" i="19"/>
  <c r="G35" i="19"/>
  <c r="M34" i="19"/>
  <c r="K34" i="19"/>
  <c r="J34" i="19"/>
  <c r="I34" i="19"/>
  <c r="G34" i="19"/>
  <c r="M33" i="19"/>
  <c r="K33" i="19"/>
  <c r="J33" i="19"/>
  <c r="I33" i="19"/>
  <c r="G33" i="19"/>
  <c r="M32" i="19"/>
  <c r="K32" i="19"/>
  <c r="J32" i="19"/>
  <c r="I32" i="19"/>
  <c r="G32" i="19"/>
  <c r="M31" i="19"/>
  <c r="K31" i="19"/>
  <c r="J31" i="19"/>
  <c r="I31" i="19"/>
  <c r="G31" i="19"/>
  <c r="M30" i="19"/>
  <c r="K30" i="19"/>
  <c r="J30" i="19"/>
  <c r="I30" i="19"/>
  <c r="G30" i="19"/>
  <c r="M29" i="19"/>
  <c r="K29" i="19"/>
  <c r="J29" i="19"/>
  <c r="I29" i="19"/>
  <c r="G29" i="19"/>
  <c r="M28" i="19"/>
  <c r="K28" i="19"/>
  <c r="J28" i="19"/>
  <c r="I28" i="19"/>
  <c r="G28" i="19"/>
  <c r="M27" i="19"/>
  <c r="K27" i="19"/>
  <c r="J27" i="19"/>
  <c r="I27" i="19"/>
  <c r="G27" i="19"/>
  <c r="M26" i="19"/>
  <c r="K26" i="19"/>
  <c r="J26" i="19"/>
  <c r="I26" i="19"/>
  <c r="G26" i="19"/>
  <c r="M25" i="19"/>
  <c r="K25" i="19"/>
  <c r="J25" i="19"/>
  <c r="I25" i="19"/>
  <c r="G25" i="19"/>
  <c r="M24" i="19"/>
  <c r="K24" i="19"/>
  <c r="J24" i="19"/>
  <c r="I24" i="19"/>
  <c r="G24" i="19"/>
  <c r="M23" i="19"/>
  <c r="K23" i="19"/>
  <c r="J23" i="19"/>
  <c r="I23" i="19"/>
  <c r="G23" i="19"/>
  <c r="M22" i="19"/>
  <c r="K22" i="19"/>
  <c r="J22" i="19"/>
  <c r="I22" i="19"/>
  <c r="G22" i="19"/>
  <c r="M21" i="19"/>
  <c r="K21" i="19"/>
  <c r="J21" i="19"/>
  <c r="I21" i="19"/>
  <c r="G21" i="19"/>
  <c r="M20" i="19"/>
  <c r="K20" i="19"/>
  <c r="J20" i="19"/>
  <c r="I20" i="19"/>
  <c r="G20" i="19"/>
  <c r="M19" i="19"/>
  <c r="K19" i="19"/>
  <c r="J19" i="19"/>
  <c r="I19" i="19"/>
  <c r="G19" i="19"/>
  <c r="M18" i="19"/>
  <c r="K18" i="19"/>
  <c r="J18" i="19"/>
  <c r="I18" i="19"/>
  <c r="G18" i="19"/>
  <c r="M17" i="19"/>
  <c r="K17" i="19"/>
  <c r="J17" i="19"/>
  <c r="I17" i="19"/>
  <c r="G17" i="19"/>
  <c r="M16" i="19"/>
  <c r="K16" i="19"/>
  <c r="J16" i="19"/>
  <c r="I16" i="19"/>
  <c r="G16" i="19"/>
  <c r="M15" i="19"/>
  <c r="K15" i="19"/>
  <c r="J15" i="19"/>
  <c r="I15" i="19"/>
  <c r="G15" i="19"/>
  <c r="M14" i="19"/>
  <c r="K14" i="19"/>
  <c r="J14" i="19"/>
  <c r="I14" i="19"/>
  <c r="G14" i="19"/>
  <c r="M13" i="19"/>
  <c r="K13" i="19"/>
  <c r="J13" i="19"/>
  <c r="I13" i="19"/>
  <c r="G13" i="19"/>
  <c r="M12" i="19"/>
  <c r="K12" i="19"/>
  <c r="J12" i="19"/>
  <c r="I12" i="19"/>
  <c r="G12" i="19"/>
  <c r="M11" i="19"/>
  <c r="K11" i="19"/>
  <c r="J11" i="19"/>
  <c r="I11" i="19"/>
  <c r="G11" i="19"/>
  <c r="M10" i="19"/>
  <c r="K10" i="19"/>
  <c r="J10" i="19"/>
  <c r="I10" i="19"/>
  <c r="G10" i="19"/>
  <c r="M9" i="19"/>
  <c r="K9" i="19"/>
  <c r="J9" i="19"/>
  <c r="I9" i="19"/>
  <c r="G9" i="19"/>
  <c r="M8" i="19"/>
  <c r="K8" i="19"/>
  <c r="J8" i="19"/>
  <c r="I8" i="19"/>
  <c r="G8" i="19"/>
  <c r="M10" i="18"/>
  <c r="L10" i="18"/>
  <c r="K10" i="18"/>
  <c r="J10" i="18"/>
  <c r="I10" i="18"/>
  <c r="H10" i="18"/>
  <c r="G10" i="18"/>
  <c r="F10" i="18"/>
  <c r="M9" i="18"/>
  <c r="K9" i="18"/>
  <c r="I9" i="18"/>
  <c r="G9" i="18"/>
  <c r="M8" i="18"/>
  <c r="K8" i="18"/>
  <c r="I8" i="18"/>
  <c r="G8" i="18"/>
  <c r="M7" i="18"/>
  <c r="K7" i="18"/>
  <c r="I7" i="18"/>
  <c r="G7" i="18"/>
  <c r="M87" i="17"/>
  <c r="K87" i="17"/>
  <c r="I87" i="17"/>
  <c r="G87" i="17"/>
  <c r="F87" i="17"/>
  <c r="M86" i="17"/>
  <c r="K86" i="17"/>
  <c r="J86" i="17"/>
  <c r="I86" i="17"/>
  <c r="G86" i="17"/>
  <c r="M85" i="17"/>
  <c r="K85" i="17"/>
  <c r="J85" i="17"/>
  <c r="I85" i="17"/>
  <c r="G85" i="17"/>
  <c r="M84" i="17"/>
  <c r="K84" i="17"/>
  <c r="J84" i="17"/>
  <c r="I84" i="17"/>
  <c r="G84" i="17"/>
  <c r="M83" i="17"/>
  <c r="K83" i="17"/>
  <c r="J83" i="17"/>
  <c r="I83" i="17"/>
  <c r="G83" i="17"/>
  <c r="M82" i="17"/>
  <c r="K82" i="17"/>
  <c r="J82" i="17"/>
  <c r="I82" i="17"/>
  <c r="G82" i="17"/>
  <c r="M81" i="17"/>
  <c r="K81" i="17"/>
  <c r="J81" i="17"/>
  <c r="I81" i="17"/>
  <c r="G81" i="17"/>
  <c r="M80" i="17"/>
  <c r="K80" i="17"/>
  <c r="J80" i="17"/>
  <c r="I80" i="17"/>
  <c r="G80" i="17"/>
  <c r="M79" i="17"/>
  <c r="K79" i="17"/>
  <c r="J79" i="17"/>
  <c r="I79" i="17"/>
  <c r="G79" i="17"/>
  <c r="M78" i="17"/>
  <c r="K78" i="17"/>
  <c r="J78" i="17"/>
  <c r="I78" i="17"/>
  <c r="G78" i="17"/>
  <c r="M77" i="17"/>
  <c r="K77" i="17"/>
  <c r="J77" i="17"/>
  <c r="I77" i="17"/>
  <c r="G77" i="17"/>
  <c r="M76" i="17"/>
  <c r="K76" i="17"/>
  <c r="J76" i="17"/>
  <c r="I76" i="17"/>
  <c r="G76" i="17"/>
  <c r="M75" i="17"/>
  <c r="K75" i="17"/>
  <c r="J75" i="17"/>
  <c r="I75" i="17"/>
  <c r="G75" i="17"/>
  <c r="M74" i="17"/>
  <c r="K74" i="17"/>
  <c r="J74" i="17"/>
  <c r="I74" i="17"/>
  <c r="G74" i="17"/>
  <c r="M73" i="17"/>
  <c r="K73" i="17"/>
  <c r="J73" i="17"/>
  <c r="I73" i="17"/>
  <c r="G73" i="17"/>
  <c r="M72" i="17"/>
  <c r="K72" i="17"/>
  <c r="J72" i="17"/>
  <c r="I72" i="17"/>
  <c r="G72" i="17"/>
  <c r="M71" i="17"/>
  <c r="K71" i="17"/>
  <c r="J71" i="17"/>
  <c r="I71" i="17"/>
  <c r="G71" i="17"/>
  <c r="M70" i="17"/>
  <c r="K70" i="17"/>
  <c r="J70" i="17"/>
  <c r="I70" i="17"/>
  <c r="G70" i="17"/>
  <c r="M69" i="17"/>
  <c r="K69" i="17"/>
  <c r="J69" i="17"/>
  <c r="I69" i="17"/>
  <c r="G69" i="17"/>
  <c r="M68" i="17"/>
  <c r="K68" i="17"/>
  <c r="J68" i="17"/>
  <c r="I68" i="17"/>
  <c r="G68" i="17"/>
  <c r="M67" i="17"/>
  <c r="K67" i="17"/>
  <c r="J67" i="17"/>
  <c r="I67" i="17"/>
  <c r="G67" i="17"/>
  <c r="M66" i="17"/>
  <c r="K66" i="17"/>
  <c r="I66" i="17"/>
  <c r="G66" i="17"/>
  <c r="M65" i="17"/>
  <c r="K65" i="17"/>
  <c r="I65" i="17"/>
  <c r="G65" i="17"/>
  <c r="M64" i="17"/>
  <c r="K64" i="17"/>
  <c r="I64" i="17"/>
  <c r="G64" i="17"/>
  <c r="M63" i="17"/>
  <c r="K63" i="17"/>
  <c r="I63" i="17"/>
  <c r="G63" i="17"/>
  <c r="M62" i="17"/>
  <c r="K62" i="17"/>
  <c r="I62" i="17"/>
  <c r="G62" i="17"/>
  <c r="M61" i="17"/>
  <c r="K61" i="17"/>
  <c r="J61" i="17"/>
  <c r="I61" i="17"/>
  <c r="G61" i="17"/>
  <c r="M60" i="17"/>
  <c r="K60" i="17"/>
  <c r="J60" i="17"/>
  <c r="I60" i="17"/>
  <c r="G60" i="17"/>
  <c r="M59" i="17"/>
  <c r="K59" i="17"/>
  <c r="J59" i="17"/>
  <c r="I59" i="17"/>
  <c r="G59" i="17"/>
  <c r="M58" i="17"/>
  <c r="K58" i="17"/>
  <c r="J58" i="17"/>
  <c r="I58" i="17"/>
  <c r="G58" i="17"/>
  <c r="M57" i="17"/>
  <c r="K57" i="17"/>
  <c r="J57" i="17"/>
  <c r="I57" i="17"/>
  <c r="G57" i="17"/>
  <c r="M56" i="17"/>
  <c r="K56" i="17"/>
  <c r="J56" i="17"/>
  <c r="I56" i="17"/>
  <c r="G56" i="17"/>
  <c r="M55" i="17"/>
  <c r="K55" i="17"/>
  <c r="J55" i="17"/>
  <c r="I55" i="17"/>
  <c r="G55" i="17"/>
  <c r="M54" i="17"/>
  <c r="K54" i="17"/>
  <c r="J54" i="17"/>
  <c r="I54" i="17"/>
  <c r="G54" i="17"/>
  <c r="M53" i="17"/>
  <c r="K53" i="17"/>
  <c r="J53" i="17"/>
  <c r="I53" i="17"/>
  <c r="G53" i="17"/>
  <c r="M52" i="17"/>
  <c r="K52" i="17"/>
  <c r="J52" i="17"/>
  <c r="I52" i="17"/>
  <c r="G52" i="17"/>
  <c r="M51" i="17"/>
  <c r="K51" i="17"/>
  <c r="J51" i="17"/>
  <c r="I51" i="17"/>
  <c r="G51" i="17"/>
  <c r="M50" i="17"/>
  <c r="K50" i="17"/>
  <c r="J50" i="17"/>
  <c r="I50" i="17"/>
  <c r="G50" i="17"/>
  <c r="M49" i="17"/>
  <c r="K49" i="17"/>
  <c r="J49" i="17"/>
  <c r="I49" i="17"/>
  <c r="G49" i="17"/>
  <c r="M48" i="17"/>
  <c r="K48" i="17"/>
  <c r="J48" i="17"/>
  <c r="I48" i="17"/>
  <c r="G48" i="17"/>
  <c r="M47" i="17"/>
  <c r="K47" i="17"/>
  <c r="J47" i="17"/>
  <c r="I47" i="17"/>
  <c r="G47" i="17"/>
  <c r="M46" i="17"/>
  <c r="K46" i="17"/>
  <c r="I46" i="17"/>
  <c r="G46" i="17"/>
  <c r="M45" i="17"/>
  <c r="K45" i="17"/>
  <c r="J45" i="17"/>
  <c r="I45" i="17"/>
  <c r="G45" i="17"/>
  <c r="M44" i="17"/>
  <c r="K44" i="17"/>
  <c r="J44" i="17"/>
  <c r="I44" i="17"/>
  <c r="G44" i="17"/>
  <c r="M43" i="17"/>
  <c r="K43" i="17"/>
  <c r="J43" i="17"/>
  <c r="I43" i="17"/>
  <c r="G43" i="17"/>
  <c r="M42" i="17"/>
  <c r="K42" i="17"/>
  <c r="J42" i="17"/>
  <c r="I42" i="17"/>
  <c r="G42" i="17"/>
  <c r="M41" i="17"/>
  <c r="K41" i="17"/>
  <c r="J41" i="17"/>
  <c r="I41" i="17"/>
  <c r="G41" i="17"/>
  <c r="M40" i="17"/>
  <c r="K40" i="17"/>
  <c r="J40" i="17"/>
  <c r="I40" i="17"/>
  <c r="G40" i="17"/>
  <c r="M39" i="17"/>
  <c r="K39" i="17"/>
  <c r="J39" i="17"/>
  <c r="I39" i="17"/>
  <c r="G39" i="17"/>
  <c r="M38" i="17"/>
  <c r="K38" i="17"/>
  <c r="J38" i="17"/>
  <c r="I38" i="17"/>
  <c r="G38" i="17"/>
  <c r="M37" i="17"/>
  <c r="K37" i="17"/>
  <c r="J37" i="17"/>
  <c r="I37" i="17"/>
  <c r="G37" i="17"/>
  <c r="M36" i="17"/>
  <c r="K36" i="17"/>
  <c r="J36" i="17"/>
  <c r="I36" i="17"/>
  <c r="G36" i="17"/>
  <c r="M35" i="17"/>
  <c r="K35" i="17"/>
  <c r="J35" i="17"/>
  <c r="I35" i="17"/>
  <c r="G35" i="17"/>
  <c r="M34" i="17"/>
  <c r="K34" i="17"/>
  <c r="J34" i="17"/>
  <c r="I34" i="17"/>
  <c r="G34" i="17"/>
  <c r="M33" i="17"/>
  <c r="K33" i="17"/>
  <c r="J33" i="17"/>
  <c r="I33" i="17"/>
  <c r="G33" i="17"/>
  <c r="M32" i="17"/>
  <c r="K32" i="17"/>
  <c r="J32" i="17"/>
  <c r="I32" i="17"/>
  <c r="G32" i="17"/>
  <c r="M31" i="17"/>
  <c r="K31" i="17"/>
  <c r="J31" i="17"/>
  <c r="I31" i="17"/>
  <c r="G31" i="17"/>
  <c r="M30" i="17"/>
  <c r="K30" i="17"/>
  <c r="J30" i="17"/>
  <c r="I30" i="17"/>
  <c r="G30" i="17"/>
  <c r="M29" i="17"/>
  <c r="K29" i="17"/>
  <c r="J29" i="17"/>
  <c r="I29" i="17"/>
  <c r="G29" i="17"/>
  <c r="M28" i="17"/>
  <c r="K28" i="17"/>
  <c r="J28" i="17"/>
  <c r="I28" i="17"/>
  <c r="G28" i="17"/>
  <c r="M27" i="17"/>
  <c r="K27" i="17"/>
  <c r="J27" i="17"/>
  <c r="I27" i="17"/>
  <c r="G27" i="17"/>
  <c r="M26" i="17"/>
  <c r="K26" i="17"/>
  <c r="J26" i="17"/>
  <c r="I26" i="17"/>
  <c r="G26" i="17"/>
  <c r="M25" i="17"/>
  <c r="K25" i="17"/>
  <c r="J25" i="17"/>
  <c r="I25" i="17"/>
  <c r="G25" i="17"/>
  <c r="M24" i="17"/>
  <c r="K24" i="17"/>
  <c r="J24" i="17"/>
  <c r="I24" i="17"/>
  <c r="G24" i="17"/>
  <c r="M23" i="17"/>
  <c r="K23" i="17"/>
  <c r="J23" i="17"/>
  <c r="I23" i="17"/>
  <c r="G23" i="17"/>
  <c r="M22" i="17"/>
  <c r="K22" i="17"/>
  <c r="J22" i="17"/>
  <c r="I22" i="17"/>
  <c r="G22" i="17"/>
  <c r="M21" i="17"/>
  <c r="K21" i="17"/>
  <c r="J21" i="17"/>
  <c r="I21" i="17"/>
  <c r="G21" i="17"/>
  <c r="M20" i="17"/>
  <c r="K20" i="17"/>
  <c r="J20" i="17"/>
  <c r="I20" i="17"/>
  <c r="G20" i="17"/>
  <c r="M19" i="17"/>
  <c r="K19" i="17"/>
  <c r="J19" i="17"/>
  <c r="I19" i="17"/>
  <c r="G19" i="17"/>
  <c r="M18" i="17"/>
  <c r="K18" i="17"/>
  <c r="J18" i="17"/>
  <c r="I18" i="17"/>
  <c r="G18" i="17"/>
  <c r="M17" i="17"/>
  <c r="K17" i="17"/>
  <c r="J17" i="17"/>
  <c r="I17" i="17"/>
  <c r="G17" i="17"/>
  <c r="M16" i="17"/>
  <c r="K16" i="17"/>
  <c r="J16" i="17"/>
  <c r="I16" i="17"/>
  <c r="G16" i="17"/>
  <c r="M15" i="17"/>
  <c r="K15" i="17"/>
  <c r="J15" i="17"/>
  <c r="I15" i="17"/>
  <c r="G15" i="17"/>
  <c r="M14" i="17"/>
  <c r="K14" i="17"/>
  <c r="J14" i="17"/>
  <c r="I14" i="17"/>
  <c r="G14" i="17"/>
  <c r="M13" i="17"/>
  <c r="K13" i="17"/>
  <c r="J13" i="17"/>
  <c r="I13" i="17"/>
  <c r="G13" i="17"/>
  <c r="M12" i="17"/>
  <c r="K12" i="17"/>
  <c r="J12" i="17"/>
  <c r="I12" i="17"/>
  <c r="G12" i="17"/>
  <c r="M11" i="17"/>
  <c r="K11" i="17"/>
  <c r="J11" i="17"/>
  <c r="I11" i="17"/>
  <c r="G11" i="17"/>
  <c r="M10" i="17"/>
  <c r="K10" i="17"/>
  <c r="J10" i="17"/>
  <c r="I10" i="17"/>
  <c r="G10" i="17"/>
  <c r="M9" i="17"/>
  <c r="K9" i="17"/>
  <c r="J9" i="17"/>
  <c r="I9" i="17"/>
  <c r="G9" i="17"/>
  <c r="M8" i="17"/>
  <c r="K8" i="17"/>
  <c r="J8" i="17"/>
  <c r="I8" i="17"/>
  <c r="G8" i="17"/>
  <c r="M10" i="16"/>
  <c r="L10" i="16"/>
  <c r="K10" i="16"/>
  <c r="J10" i="16"/>
  <c r="I10" i="16"/>
  <c r="H10" i="16"/>
  <c r="G10" i="16"/>
  <c r="F10" i="16"/>
  <c r="M9" i="16"/>
  <c r="K9" i="16"/>
  <c r="I9" i="16"/>
  <c r="G9" i="16"/>
  <c r="M8" i="16"/>
  <c r="K8" i="16"/>
  <c r="I8" i="16"/>
  <c r="G8" i="16"/>
  <c r="M7" i="16"/>
  <c r="K7" i="16"/>
  <c r="I7" i="16"/>
  <c r="G7" i="16"/>
  <c r="M10" i="15"/>
  <c r="L10" i="15"/>
  <c r="K10" i="15"/>
  <c r="J10" i="15"/>
  <c r="I10" i="15"/>
  <c r="H10" i="15"/>
  <c r="G10" i="15"/>
  <c r="F10" i="15"/>
  <c r="M9" i="15"/>
  <c r="K9" i="15"/>
  <c r="I9" i="15"/>
  <c r="G9" i="15"/>
  <c r="M8" i="15"/>
  <c r="K8" i="15"/>
  <c r="I8" i="15"/>
  <c r="G8" i="15"/>
  <c r="M7" i="15"/>
  <c r="K7" i="15"/>
  <c r="I7" i="15"/>
  <c r="G7" i="15"/>
  <c r="H809" i="192"/>
  <c r="H808" i="192"/>
  <c r="H807" i="192"/>
  <c r="H806" i="192"/>
  <c r="H805" i="192"/>
  <c r="H804" i="192"/>
  <c r="H803" i="192"/>
  <c r="H802" i="192"/>
  <c r="H801" i="192"/>
  <c r="H800" i="192"/>
  <c r="H799" i="192"/>
  <c r="H798" i="192"/>
  <c r="H797" i="192"/>
  <c r="H796" i="192"/>
  <c r="H795" i="192"/>
  <c r="H794" i="192"/>
  <c r="H793" i="192"/>
  <c r="H792" i="192"/>
  <c r="H791" i="192"/>
  <c r="H790" i="192"/>
  <c r="H789" i="192"/>
  <c r="H788" i="192"/>
  <c r="H787" i="192"/>
  <c r="H786" i="192"/>
  <c r="H785" i="192"/>
  <c r="H784" i="192"/>
  <c r="H783" i="192"/>
  <c r="H782" i="192"/>
  <c r="H781" i="192"/>
  <c r="XFD780" i="192"/>
  <c r="H780" i="192"/>
  <c r="XFD779" i="192"/>
  <c r="H779" i="192"/>
  <c r="XFD778" i="192"/>
  <c r="H778" i="192"/>
  <c r="XFD777" i="192"/>
  <c r="H777" i="192"/>
  <c r="XFD776" i="192"/>
  <c r="H776" i="192"/>
  <c r="XFD775" i="192"/>
  <c r="H775" i="192"/>
  <c r="XFD774" i="192"/>
  <c r="H774" i="192"/>
  <c r="H773" i="192"/>
  <c r="H772" i="192"/>
  <c r="H771" i="192"/>
  <c r="H770" i="192"/>
  <c r="H769" i="192"/>
  <c r="H768" i="192"/>
  <c r="H767" i="192"/>
  <c r="H766" i="192"/>
  <c r="H765" i="192"/>
  <c r="H764" i="192"/>
  <c r="H763" i="192"/>
  <c r="H762" i="192"/>
  <c r="H761" i="192"/>
  <c r="H760" i="192"/>
  <c r="H759" i="192"/>
  <c r="H758" i="192"/>
  <c r="H757" i="192"/>
  <c r="H756" i="192"/>
  <c r="H755" i="192"/>
  <c r="H754" i="192"/>
  <c r="H753" i="192"/>
  <c r="H752" i="192"/>
  <c r="H751" i="192"/>
  <c r="H750" i="192"/>
  <c r="H749" i="192"/>
  <c r="H748" i="192"/>
  <c r="H747" i="192"/>
  <c r="H746" i="192"/>
  <c r="H745" i="192"/>
  <c r="H744" i="192"/>
  <c r="H743" i="192"/>
  <c r="H742" i="192"/>
  <c r="H741" i="192"/>
  <c r="H740" i="192"/>
  <c r="H739" i="192"/>
  <c r="H738" i="192"/>
  <c r="H737" i="192"/>
  <c r="H736" i="192"/>
  <c r="H735" i="192"/>
  <c r="H734" i="192"/>
  <c r="H733" i="192"/>
  <c r="H732" i="192"/>
  <c r="H731" i="192"/>
  <c r="H730" i="192"/>
  <c r="H729" i="192"/>
  <c r="H728" i="192"/>
  <c r="H727" i="192"/>
  <c r="H726" i="192"/>
  <c r="H725" i="192"/>
  <c r="H724" i="192"/>
  <c r="H723" i="192"/>
  <c r="H722" i="192"/>
  <c r="H721" i="192"/>
  <c r="H720" i="192"/>
  <c r="H719" i="192"/>
  <c r="H718" i="192"/>
  <c r="H717" i="192"/>
  <c r="H716" i="192"/>
  <c r="H715" i="192"/>
  <c r="H714" i="192"/>
  <c r="H713" i="192"/>
  <c r="H712" i="192"/>
  <c r="H711" i="192"/>
  <c r="H710" i="192"/>
  <c r="H709" i="192"/>
  <c r="H708" i="192"/>
  <c r="H707" i="192"/>
  <c r="H706" i="192"/>
  <c r="H705" i="192"/>
  <c r="H704" i="192"/>
  <c r="H703" i="192"/>
  <c r="H702" i="192"/>
  <c r="H701" i="192"/>
  <c r="H700" i="192"/>
  <c r="H699" i="192"/>
  <c r="H698" i="192"/>
  <c r="H697" i="192"/>
  <c r="H696" i="192"/>
  <c r="H695" i="192"/>
  <c r="H694" i="192"/>
  <c r="H693" i="192"/>
  <c r="H692" i="192"/>
  <c r="H691" i="192"/>
  <c r="H690" i="192"/>
  <c r="H689" i="192"/>
  <c r="H688" i="192"/>
  <c r="H687" i="192"/>
  <c r="H686" i="192"/>
  <c r="H685" i="192"/>
  <c r="H684" i="192"/>
  <c r="H683" i="192"/>
  <c r="H682" i="192"/>
  <c r="H681" i="192"/>
  <c r="H680" i="192"/>
  <c r="H679" i="192"/>
  <c r="H678" i="192"/>
  <c r="H677" i="192"/>
  <c r="H676" i="192"/>
  <c r="H675" i="192"/>
  <c r="H674" i="192"/>
  <c r="H673" i="192"/>
  <c r="H672" i="192"/>
  <c r="H671" i="192"/>
  <c r="H670" i="192"/>
  <c r="H669" i="192"/>
  <c r="H668" i="192"/>
  <c r="H667" i="192"/>
  <c r="H666" i="192"/>
  <c r="H665" i="192"/>
  <c r="H664" i="192"/>
  <c r="H663" i="192"/>
  <c r="H662" i="192"/>
  <c r="H661" i="192"/>
  <c r="H660" i="192"/>
  <c r="H659" i="192"/>
  <c r="H658" i="192"/>
  <c r="H657" i="192"/>
  <c r="H656" i="192"/>
  <c r="H655" i="192"/>
  <c r="H654" i="192"/>
  <c r="H653" i="192"/>
  <c r="H652" i="192"/>
  <c r="H651" i="192"/>
  <c r="H650" i="192"/>
  <c r="H649" i="192"/>
  <c r="H648" i="192"/>
  <c r="H647" i="192"/>
  <c r="H646" i="192"/>
  <c r="H645" i="192"/>
  <c r="H644" i="192"/>
  <c r="H643" i="192"/>
  <c r="H642" i="192"/>
  <c r="H641" i="192"/>
  <c r="H640" i="192"/>
  <c r="H639" i="192"/>
  <c r="H638" i="192"/>
  <c r="H637" i="192"/>
  <c r="H636" i="192"/>
  <c r="H635" i="192"/>
  <c r="H634" i="192"/>
  <c r="H633" i="192"/>
  <c r="H632" i="192"/>
  <c r="H631" i="192"/>
  <c r="H630" i="192"/>
  <c r="H629" i="192"/>
  <c r="H628" i="192"/>
  <c r="H627" i="192"/>
  <c r="H626" i="192"/>
  <c r="H625" i="192"/>
  <c r="H624" i="192"/>
  <c r="H623" i="192"/>
  <c r="H622" i="192"/>
  <c r="H621" i="192"/>
  <c r="H619" i="192"/>
  <c r="H618" i="192"/>
  <c r="H616" i="192"/>
  <c r="H615" i="192"/>
  <c r="H614" i="192"/>
  <c r="H613" i="192"/>
  <c r="H612" i="192"/>
  <c r="H611" i="192"/>
  <c r="H610" i="192"/>
  <c r="H609" i="192"/>
  <c r="H608" i="192"/>
  <c r="H607" i="192"/>
  <c r="H606" i="192"/>
  <c r="H605" i="192"/>
  <c r="H604" i="192"/>
  <c r="H603" i="192"/>
  <c r="H602" i="192"/>
  <c r="H601" i="192"/>
  <c r="H600" i="192"/>
  <c r="H599" i="192"/>
  <c r="H598" i="192"/>
  <c r="H597" i="192"/>
  <c r="H596" i="192"/>
  <c r="H595" i="192"/>
  <c r="H594" i="192"/>
  <c r="H593" i="192"/>
  <c r="H592" i="192"/>
  <c r="H591" i="192"/>
  <c r="H590" i="192"/>
  <c r="H589" i="192"/>
  <c r="H588" i="192"/>
  <c r="H587" i="192"/>
  <c r="H586" i="192"/>
  <c r="H585" i="192"/>
  <c r="H584" i="192"/>
  <c r="H583" i="192"/>
  <c r="H582" i="192"/>
  <c r="H581" i="192"/>
  <c r="H580" i="192"/>
  <c r="H579" i="192"/>
  <c r="H578" i="192"/>
  <c r="H577" i="192"/>
  <c r="H576" i="192"/>
  <c r="H575" i="192"/>
  <c r="H574" i="192"/>
  <c r="H573" i="192"/>
  <c r="H572" i="192"/>
  <c r="H571" i="192"/>
  <c r="H570" i="192"/>
  <c r="H569" i="192"/>
  <c r="H568" i="192"/>
  <c r="H567" i="192"/>
  <c r="H566" i="192"/>
  <c r="H565" i="192"/>
  <c r="H564" i="192"/>
  <c r="H563" i="192"/>
  <c r="H562" i="192"/>
  <c r="H561" i="192"/>
  <c r="H560" i="192"/>
  <c r="H559" i="192"/>
  <c r="H558" i="192"/>
  <c r="H557" i="192"/>
  <c r="H556" i="192"/>
  <c r="H555" i="192"/>
  <c r="H554" i="192"/>
  <c r="H553" i="192"/>
  <c r="H552" i="192"/>
  <c r="H551" i="192"/>
  <c r="H550" i="192"/>
  <c r="H549" i="192"/>
  <c r="H548" i="192"/>
  <c r="H547" i="192"/>
  <c r="H546" i="192"/>
  <c r="H545" i="192"/>
  <c r="H544" i="192"/>
  <c r="H543" i="192"/>
  <c r="H542" i="192"/>
  <c r="H541" i="192"/>
  <c r="H540" i="192"/>
  <c r="H539" i="192"/>
  <c r="H538" i="192"/>
  <c r="H537" i="192"/>
  <c r="H536" i="192"/>
  <c r="H535" i="192"/>
  <c r="H534" i="192"/>
  <c r="H533" i="192"/>
  <c r="H532" i="192"/>
  <c r="H531" i="192"/>
  <c r="H530" i="192"/>
  <c r="H529" i="192"/>
  <c r="H528" i="192"/>
  <c r="H527" i="192"/>
  <c r="H526" i="192"/>
  <c r="H525" i="192"/>
  <c r="H524" i="192"/>
  <c r="H523" i="192"/>
  <c r="H522" i="192"/>
  <c r="H521" i="192"/>
  <c r="H520" i="192"/>
  <c r="H519" i="192"/>
  <c r="H518" i="192"/>
  <c r="H517" i="192"/>
  <c r="H516" i="192"/>
  <c r="H515" i="192"/>
  <c r="H514" i="192"/>
  <c r="H513" i="192"/>
  <c r="H512" i="192"/>
  <c r="H511" i="192"/>
  <c r="H510" i="192"/>
  <c r="H509" i="192"/>
  <c r="H508" i="192"/>
  <c r="H507" i="192"/>
  <c r="H506" i="192"/>
  <c r="H505" i="192"/>
  <c r="H504" i="192"/>
  <c r="H503" i="192"/>
  <c r="H502" i="192"/>
  <c r="H501" i="192"/>
  <c r="H500" i="192"/>
  <c r="H499" i="192"/>
  <c r="H498" i="192"/>
  <c r="H497" i="192"/>
  <c r="H496" i="192"/>
  <c r="H495" i="192"/>
  <c r="H494" i="192"/>
  <c r="H493" i="192"/>
  <c r="H492" i="192"/>
  <c r="H491" i="192"/>
  <c r="H490" i="192"/>
  <c r="H489" i="192"/>
  <c r="H488" i="192"/>
  <c r="H487" i="192"/>
  <c r="H486" i="192"/>
  <c r="H485" i="192"/>
  <c r="H484" i="192"/>
  <c r="H483" i="192"/>
  <c r="H482" i="192"/>
  <c r="H481" i="192"/>
  <c r="H480" i="192"/>
  <c r="H479" i="192"/>
  <c r="H478" i="192"/>
  <c r="H477" i="192"/>
  <c r="H476" i="192"/>
  <c r="H475" i="192"/>
  <c r="H474" i="192"/>
  <c r="H473" i="192"/>
  <c r="H472" i="192"/>
  <c r="H471" i="192"/>
  <c r="H470" i="192"/>
  <c r="H469" i="192"/>
  <c r="H468" i="192"/>
  <c r="H467" i="192"/>
  <c r="H466" i="192"/>
  <c r="H465" i="192"/>
  <c r="H464" i="192"/>
  <c r="H463" i="192"/>
  <c r="H462" i="192"/>
  <c r="H461" i="192"/>
  <c r="H460" i="192"/>
  <c r="H459" i="192"/>
  <c r="H458" i="192"/>
  <c r="H457" i="192"/>
  <c r="H456" i="192"/>
  <c r="H455" i="192"/>
  <c r="H454" i="192"/>
  <c r="H453" i="192"/>
  <c r="H452" i="192"/>
  <c r="H451" i="192"/>
  <c r="H450" i="192"/>
  <c r="H449" i="192"/>
  <c r="H448" i="192"/>
  <c r="H447" i="192"/>
  <c r="H446" i="192"/>
  <c r="H445" i="192"/>
  <c r="H444" i="192"/>
  <c r="H443" i="192"/>
  <c r="H442" i="192"/>
  <c r="H441" i="192"/>
  <c r="H440" i="192"/>
  <c r="H439" i="192"/>
  <c r="H438" i="192"/>
  <c r="H437" i="192"/>
  <c r="H436" i="192"/>
  <c r="H435" i="192"/>
  <c r="H434" i="192"/>
  <c r="H433" i="192"/>
  <c r="H432" i="192"/>
  <c r="H431" i="192"/>
  <c r="H430" i="192"/>
  <c r="H429" i="192"/>
  <c r="H428" i="192"/>
  <c r="H427" i="192"/>
  <c r="H426" i="192"/>
  <c r="H425" i="192"/>
  <c r="H424" i="192"/>
  <c r="H423" i="192"/>
  <c r="H422" i="192"/>
  <c r="H421" i="192"/>
  <c r="H420" i="192"/>
  <c r="H419" i="192"/>
  <c r="H418" i="192"/>
  <c r="H417" i="192"/>
  <c r="H416" i="192"/>
  <c r="H415" i="192"/>
  <c r="H414" i="192"/>
  <c r="H413" i="192"/>
  <c r="H412" i="192"/>
  <c r="H411" i="192"/>
  <c r="H410" i="192"/>
  <c r="H409" i="192"/>
  <c r="H408" i="192"/>
  <c r="H407" i="192"/>
  <c r="H406" i="192"/>
  <c r="H405" i="192"/>
  <c r="H404" i="192"/>
  <c r="H403" i="192"/>
  <c r="H402" i="192"/>
  <c r="H401" i="192"/>
  <c r="H400" i="192"/>
  <c r="H399" i="192"/>
  <c r="H398" i="192"/>
  <c r="H397" i="192"/>
  <c r="H396" i="192"/>
  <c r="H395" i="192"/>
  <c r="H394" i="192"/>
  <c r="H393" i="192"/>
  <c r="H392" i="192"/>
  <c r="H391" i="192"/>
  <c r="H390" i="192"/>
  <c r="H389" i="192"/>
  <c r="H388" i="192"/>
  <c r="H387" i="192"/>
  <c r="H386" i="192"/>
  <c r="H385" i="192"/>
  <c r="H384" i="192"/>
  <c r="H383" i="192"/>
  <c r="H382" i="192"/>
  <c r="H381" i="192"/>
  <c r="H380" i="192"/>
  <c r="H379" i="192"/>
  <c r="H378" i="192"/>
  <c r="H377" i="192"/>
  <c r="H376" i="192"/>
  <c r="H375" i="192"/>
  <c r="H374" i="192"/>
  <c r="H373" i="192"/>
  <c r="H372" i="192"/>
  <c r="H371" i="192"/>
  <c r="H370" i="192"/>
  <c r="H369" i="192"/>
  <c r="H368" i="192"/>
  <c r="H367" i="192"/>
  <c r="H366" i="192"/>
  <c r="H365" i="192"/>
  <c r="H364" i="192"/>
  <c r="H363" i="192"/>
  <c r="H362" i="192"/>
  <c r="H361" i="192"/>
  <c r="H360" i="192"/>
  <c r="H359" i="192"/>
  <c r="H358" i="192"/>
  <c r="H357" i="192"/>
  <c r="H356" i="192"/>
  <c r="H355" i="192"/>
  <c r="H354" i="192"/>
  <c r="H353" i="192"/>
  <c r="H352" i="192"/>
  <c r="H351" i="192"/>
  <c r="H350" i="192"/>
  <c r="H349" i="192"/>
  <c r="H348" i="192"/>
  <c r="H347" i="192"/>
  <c r="H346" i="192"/>
  <c r="H345" i="192"/>
  <c r="H344" i="192"/>
  <c r="H343" i="192"/>
  <c r="H342" i="192"/>
  <c r="H341" i="192"/>
  <c r="H340" i="192"/>
  <c r="H339" i="192"/>
  <c r="H338" i="192"/>
  <c r="H337" i="192"/>
  <c r="H336" i="192"/>
  <c r="H335" i="192"/>
  <c r="H334" i="192"/>
  <c r="H333" i="192"/>
  <c r="H332" i="192"/>
  <c r="H331" i="192"/>
  <c r="H330" i="192"/>
  <c r="H329" i="192"/>
  <c r="H328" i="192"/>
  <c r="H327" i="192"/>
  <c r="H326" i="192"/>
  <c r="H325" i="192"/>
  <c r="H324" i="192"/>
  <c r="H323" i="192"/>
  <c r="H322" i="192"/>
  <c r="H321" i="192"/>
  <c r="H320" i="192"/>
  <c r="H319" i="192"/>
  <c r="H318" i="192"/>
  <c r="H317" i="192"/>
  <c r="H316" i="192"/>
  <c r="H315" i="192"/>
  <c r="H314" i="192"/>
  <c r="H313" i="192"/>
  <c r="H312" i="192"/>
  <c r="H311" i="192"/>
  <c r="H310" i="192"/>
  <c r="H309" i="192"/>
  <c r="H308" i="192"/>
  <c r="H307" i="192"/>
  <c r="H306" i="192"/>
  <c r="H305" i="192"/>
  <c r="H304" i="192"/>
  <c r="H303" i="192"/>
  <c r="H302" i="192"/>
  <c r="H301" i="192"/>
  <c r="H300" i="192"/>
  <c r="H299" i="192"/>
  <c r="H298" i="192"/>
  <c r="H297" i="192"/>
  <c r="H296" i="192"/>
  <c r="H295" i="192"/>
  <c r="H294" i="192"/>
  <c r="H293" i="192"/>
  <c r="H292" i="192"/>
  <c r="H291" i="192"/>
  <c r="H290" i="192"/>
  <c r="H289" i="192"/>
  <c r="H288" i="192"/>
  <c r="H287" i="192"/>
  <c r="H286" i="192"/>
  <c r="H285" i="192"/>
  <c r="H284" i="192"/>
  <c r="H283" i="192"/>
  <c r="H282" i="192"/>
  <c r="H281" i="192"/>
  <c r="H280" i="192"/>
  <c r="H279" i="192"/>
  <c r="H278" i="192"/>
  <c r="H277" i="192"/>
  <c r="H276" i="192"/>
  <c r="H275" i="192"/>
  <c r="H274" i="192"/>
  <c r="H273" i="192"/>
  <c r="H272" i="192"/>
  <c r="H271" i="192"/>
  <c r="H270" i="192"/>
  <c r="H269" i="192"/>
  <c r="H268" i="192"/>
  <c r="H267" i="192"/>
  <c r="H266" i="192"/>
  <c r="H265" i="192"/>
  <c r="H264" i="192"/>
  <c r="H263" i="192"/>
  <c r="H262" i="192"/>
  <c r="H261" i="192"/>
  <c r="H260" i="192"/>
  <c r="H259" i="192"/>
  <c r="H258" i="192"/>
  <c r="H257" i="192"/>
  <c r="H256" i="192"/>
  <c r="H255" i="192"/>
  <c r="H254" i="192"/>
  <c r="H253" i="192"/>
  <c r="H252" i="192"/>
  <c r="H251" i="192"/>
  <c r="H250" i="192"/>
  <c r="H249" i="192"/>
  <c r="H248" i="192"/>
  <c r="H247" i="192"/>
  <c r="H246" i="192"/>
  <c r="H245" i="192"/>
  <c r="H244" i="192"/>
  <c r="H243" i="192"/>
  <c r="H242" i="192"/>
  <c r="H241" i="192"/>
  <c r="H240" i="192"/>
  <c r="H239" i="192"/>
  <c r="H238" i="192"/>
  <c r="H237" i="192"/>
  <c r="H236" i="192"/>
  <c r="H235" i="192"/>
  <c r="H234" i="192"/>
  <c r="H233" i="192"/>
  <c r="H232" i="192"/>
  <c r="H231" i="192"/>
  <c r="H230" i="192"/>
  <c r="H229" i="192"/>
  <c r="H228" i="192"/>
  <c r="H227" i="192"/>
  <c r="H226" i="192"/>
  <c r="H225" i="192"/>
  <c r="H224" i="192"/>
  <c r="H223" i="192"/>
  <c r="H222" i="192"/>
  <c r="H221" i="192"/>
  <c r="H220" i="192"/>
  <c r="H219" i="192"/>
  <c r="H218" i="192"/>
  <c r="H217" i="192"/>
  <c r="H216" i="192"/>
  <c r="H215" i="192"/>
  <c r="H214" i="192"/>
  <c r="H213" i="192"/>
  <c r="H212" i="192"/>
  <c r="H211" i="192"/>
  <c r="H210" i="192"/>
  <c r="H209" i="192"/>
  <c r="H208" i="192"/>
  <c r="H207" i="192"/>
  <c r="H206" i="192"/>
  <c r="H205" i="192"/>
  <c r="H204" i="192"/>
  <c r="H203" i="192"/>
  <c r="H202" i="192"/>
  <c r="H201" i="192"/>
  <c r="H200" i="192"/>
  <c r="H199" i="192"/>
  <c r="H198" i="192"/>
  <c r="H197" i="192"/>
  <c r="H196" i="192"/>
  <c r="H195" i="192"/>
  <c r="H194" i="192"/>
  <c r="H193" i="192"/>
  <c r="H192" i="192"/>
  <c r="H191" i="192"/>
  <c r="H190" i="192"/>
  <c r="H189" i="192"/>
  <c r="H188" i="192"/>
  <c r="H187" i="192"/>
  <c r="H186" i="192"/>
  <c r="H185" i="192"/>
  <c r="H184" i="192"/>
  <c r="H183" i="192"/>
  <c r="H182" i="192"/>
  <c r="H181" i="192"/>
  <c r="H180" i="192"/>
  <c r="H179" i="192"/>
  <c r="H178" i="192"/>
  <c r="H177" i="192"/>
  <c r="H176" i="192"/>
  <c r="H175" i="192"/>
  <c r="H174" i="192"/>
  <c r="H173" i="192"/>
  <c r="H172" i="192"/>
  <c r="H171" i="192"/>
  <c r="H170" i="192"/>
  <c r="H169" i="192"/>
  <c r="H168" i="192"/>
  <c r="H167" i="192"/>
  <c r="H166" i="192"/>
  <c r="H165" i="192"/>
  <c r="H164" i="192"/>
  <c r="H163" i="192"/>
  <c r="H162" i="192"/>
  <c r="H161" i="192"/>
  <c r="H160" i="192"/>
  <c r="H159" i="192"/>
  <c r="H158" i="192"/>
  <c r="H157" i="192"/>
  <c r="H156" i="192"/>
  <c r="H155" i="192"/>
  <c r="H154" i="192"/>
  <c r="H153" i="192"/>
  <c r="H152" i="192"/>
  <c r="H151" i="192"/>
  <c r="H150" i="192"/>
  <c r="H149" i="192"/>
  <c r="H148" i="192"/>
  <c r="H147" i="192"/>
  <c r="H146" i="192"/>
  <c r="H145" i="192"/>
  <c r="H144" i="192"/>
  <c r="H143" i="192"/>
  <c r="H142" i="192"/>
  <c r="H141" i="192"/>
  <c r="H140" i="192"/>
  <c r="H139" i="192"/>
  <c r="H138" i="192"/>
  <c r="H137" i="192"/>
  <c r="H136" i="192"/>
  <c r="H135" i="192"/>
  <c r="H134" i="192"/>
  <c r="H133" i="192"/>
  <c r="H132" i="192"/>
  <c r="H131" i="192"/>
  <c r="H130" i="192"/>
  <c r="H129" i="192"/>
  <c r="H128" i="192"/>
  <c r="H127" i="192"/>
  <c r="H126" i="192"/>
  <c r="H125" i="192"/>
  <c r="H124" i="192"/>
  <c r="H123" i="192"/>
  <c r="H122" i="192"/>
  <c r="H121" i="192"/>
  <c r="H120" i="192"/>
  <c r="H119" i="192"/>
  <c r="H118" i="192"/>
  <c r="H117" i="192"/>
  <c r="H116" i="192"/>
  <c r="H115" i="192"/>
  <c r="H114" i="192"/>
  <c r="H113" i="192"/>
  <c r="H112" i="192"/>
  <c r="H111" i="192"/>
  <c r="H110" i="192"/>
  <c r="H109" i="192"/>
  <c r="H108" i="192"/>
  <c r="H107" i="192"/>
  <c r="H106" i="192"/>
  <c r="H105" i="192"/>
  <c r="H104" i="192"/>
  <c r="H103" i="192"/>
  <c r="H102" i="192"/>
  <c r="H101" i="192"/>
  <c r="H100" i="192"/>
  <c r="H99" i="192"/>
  <c r="H98" i="192"/>
  <c r="H97" i="192"/>
  <c r="H96" i="192"/>
  <c r="H95" i="192"/>
  <c r="H94" i="192"/>
  <c r="H93" i="192"/>
  <c r="H92" i="192"/>
  <c r="H91" i="192"/>
  <c r="H90" i="192"/>
  <c r="H89" i="192"/>
  <c r="H88" i="192"/>
  <c r="H87" i="192"/>
  <c r="H86" i="192"/>
  <c r="H85" i="192"/>
  <c r="H84" i="192"/>
  <c r="H83" i="192"/>
  <c r="H82" i="192"/>
  <c r="H81" i="192"/>
  <c r="H80" i="192"/>
  <c r="H79" i="192"/>
  <c r="H78" i="192"/>
  <c r="H77" i="192"/>
  <c r="H76" i="192"/>
  <c r="H75" i="192"/>
  <c r="H74" i="192"/>
  <c r="H73" i="192"/>
  <c r="H72" i="192"/>
  <c r="H71" i="192"/>
  <c r="H70" i="192"/>
  <c r="H69" i="192"/>
  <c r="H68" i="192"/>
  <c r="H67" i="192"/>
  <c r="H66" i="192"/>
  <c r="H65" i="192"/>
  <c r="H64" i="192"/>
  <c r="H63" i="192"/>
  <c r="H62" i="192"/>
  <c r="H61" i="192"/>
  <c r="H60" i="192"/>
  <c r="H59" i="192"/>
  <c r="H58" i="192"/>
  <c r="H57" i="192"/>
  <c r="H56" i="192"/>
  <c r="H55" i="192"/>
  <c r="H52" i="192"/>
  <c r="H51" i="192"/>
  <c r="H50" i="192"/>
  <c r="H49" i="192"/>
  <c r="H48" i="192"/>
  <c r="H47" i="192"/>
  <c r="H46" i="192"/>
  <c r="H45" i="192"/>
  <c r="H44" i="192"/>
  <c r="H43" i="192"/>
  <c r="H42" i="192"/>
  <c r="H41" i="192"/>
  <c r="H40" i="192"/>
  <c r="H39" i="192"/>
  <c r="H38" i="192"/>
  <c r="H37" i="192"/>
  <c r="H36" i="192"/>
  <c r="H35" i="192"/>
  <c r="H34" i="192"/>
  <c r="H33" i="192"/>
  <c r="H32" i="192"/>
  <c r="H31" i="192"/>
  <c r="H30" i="192"/>
  <c r="H29" i="192"/>
  <c r="H28" i="192"/>
  <c r="H27" i="192"/>
  <c r="H26" i="192"/>
  <c r="H25" i="192"/>
  <c r="H24" i="192"/>
  <c r="H23" i="192"/>
  <c r="H22" i="192"/>
  <c r="H21" i="192"/>
  <c r="H20" i="192"/>
  <c r="H19" i="192"/>
  <c r="H18" i="192"/>
  <c r="H17" i="192"/>
  <c r="H16" i="192"/>
  <c r="H15" i="192"/>
  <c r="H14" i="192"/>
  <c r="H13" i="192"/>
  <c r="H12" i="192"/>
  <c r="H11" i="192"/>
  <c r="H10" i="192"/>
  <c r="H9" i="192"/>
  <c r="H8" i="192"/>
  <c r="H7" i="192"/>
  <c r="H6" i="192"/>
  <c r="H5" i="192"/>
  <c r="H4" i="192"/>
</calcChain>
</file>

<file path=xl/sharedStrings.xml><?xml version="1.0" encoding="utf-8"?>
<sst xmlns="http://schemas.openxmlformats.org/spreadsheetml/2006/main" count="35011" uniqueCount="1566">
  <si>
    <t>爱童（强仔）</t>
  </si>
  <si>
    <t>驰鹿</t>
  </si>
  <si>
    <t>吉贝儿</t>
  </si>
  <si>
    <t>吉咪</t>
  </si>
  <si>
    <t>金贝儿</t>
  </si>
  <si>
    <t>酷派</t>
  </si>
  <si>
    <t>圣优贝</t>
  </si>
  <si>
    <t>童佳琪</t>
  </si>
  <si>
    <t>小嘎子</t>
  </si>
  <si>
    <t>101件</t>
  </si>
  <si>
    <t>唛头</t>
  </si>
  <si>
    <t>嘟爱玩具</t>
  </si>
  <si>
    <t>Yiwu Du 'ai Toy Co., LTD</t>
  </si>
  <si>
    <t>phone number: 86-18267073530</t>
  </si>
  <si>
    <t>Foreign trade contract number</t>
  </si>
  <si>
    <t>DUAI-2024-1-I-19</t>
  </si>
  <si>
    <t>订金：</t>
  </si>
  <si>
    <t>未付</t>
  </si>
  <si>
    <t>DATE:</t>
  </si>
  <si>
    <t>结款时间：</t>
  </si>
  <si>
    <t>现金</t>
  </si>
  <si>
    <t>图片</t>
  </si>
  <si>
    <t>工厂货号</t>
  </si>
  <si>
    <t>颜色</t>
  </si>
  <si>
    <t>装箱数</t>
  </si>
  <si>
    <t>件数</t>
  </si>
  <si>
    <t>数量</t>
  </si>
  <si>
    <t>单价（人民币）</t>
  </si>
  <si>
    <t>总金额（人民币）</t>
  </si>
  <si>
    <t>体积</t>
  </si>
  <si>
    <t>总体积</t>
  </si>
  <si>
    <t>毛重</t>
  </si>
  <si>
    <t>总毛重</t>
  </si>
  <si>
    <t>最终配置</t>
  </si>
  <si>
    <t>Mark</t>
  </si>
  <si>
    <t>PHOTO</t>
  </si>
  <si>
    <t>Article number</t>
  </si>
  <si>
    <t>COLOR</t>
  </si>
  <si>
    <t>PCS</t>
  </si>
  <si>
    <t>CTN</t>
  </si>
  <si>
    <t>QTY</t>
  </si>
  <si>
    <t>U/P(CNY)</t>
  </si>
  <si>
    <t>AMT(CNY)</t>
  </si>
  <si>
    <t>CBM</t>
  </si>
  <si>
    <t>G.W.</t>
  </si>
  <si>
    <t>Final configuration</t>
  </si>
  <si>
    <r>
      <rPr>
        <sz val="8"/>
        <rFont val="方正粗黑宋简体"/>
        <charset val="134"/>
      </rPr>
      <t xml:space="preserve">2029                                     </t>
    </r>
    <r>
      <rPr>
        <sz val="8"/>
        <color rgb="FFFF0000"/>
        <rFont val="方正粗黑宋简体"/>
        <charset val="134"/>
      </rPr>
      <t xml:space="preserve">大电池四驱                Big battery four-wheel drive   </t>
    </r>
    <r>
      <rPr>
        <sz val="8"/>
        <rFont val="方正粗黑宋简体"/>
        <charset val="134"/>
      </rPr>
      <t xml:space="preserve">                              </t>
    </r>
    <r>
      <rPr>
        <sz val="8"/>
        <color rgb="FFFF0000"/>
        <rFont val="方正粗黑宋简体"/>
        <charset val="134"/>
      </rPr>
      <t>烤漆皮座椅                              paint Leather seats
EVA发泡胎
EVAfoam tire</t>
    </r>
  </si>
  <si>
    <t xml:space="preserve">烤漆红20
Paint red 
烤漆黑20
paint black                       
烤漆灰20 
Paint grey                                       </t>
  </si>
  <si>
    <t xml:space="preserve"> 皮座椅Leather seats                                                 EVA发泡胎EVAfoam tire                                                                                   </t>
  </si>
  <si>
    <r>
      <rPr>
        <sz val="8"/>
        <rFont val="方正粗黑宋简体"/>
        <charset val="134"/>
      </rPr>
      <t xml:space="preserve">968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</si>
  <si>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t xml:space="preserve">烤漆红30
Paint red 
烤漆黑30
paint black         </t>
  </si>
  <si>
    <r>
      <rPr>
        <sz val="8"/>
        <rFont val="方正粗黑宋简体"/>
        <charset val="134"/>
      </rPr>
      <t xml:space="preserve">2088                   </t>
    </r>
    <r>
      <rPr>
        <sz val="8"/>
        <color rgb="FFFF0000"/>
        <rFont val="方正粗黑宋简体"/>
        <charset val="134"/>
      </rPr>
      <t xml:space="preserve">                   大电池四驱                Big battery four-wheel drive                                 烤漆皮座椅                              paint Leather seats
EVA发泡胎
EVAfoam tire</t>
    </r>
    <r>
      <rPr>
        <sz val="8"/>
        <rFont val="方正粗黑宋简体"/>
        <charset val="134"/>
      </rPr>
      <t xml:space="preserve">     </t>
    </r>
  </si>
  <si>
    <r>
      <rPr>
        <b/>
        <sz val="16"/>
        <color theme="1"/>
        <rFont val="Calibri"/>
        <charset val="134"/>
        <scheme val="minor"/>
      </rPr>
      <t>每个包装外箱两正唛贴唛头, 所有车子充电插头都是</t>
    </r>
    <r>
      <rPr>
        <b/>
        <sz val="16"/>
        <color rgb="FFFF0000"/>
        <rFont val="Calibri"/>
        <charset val="134"/>
        <scheme val="minor"/>
      </rPr>
      <t>圆插款式</t>
    </r>
    <r>
      <rPr>
        <b/>
        <sz val="16"/>
        <color theme="1"/>
        <rFont val="Calibri"/>
        <charset val="134"/>
        <scheme val="minor"/>
      </rPr>
      <t>,侵权车标</t>
    </r>
    <r>
      <rPr>
        <b/>
        <sz val="16"/>
        <color rgb="FFFF0000"/>
        <rFont val="Calibri"/>
        <charset val="134"/>
        <scheme val="minor"/>
      </rPr>
      <t>logo不贴车身</t>
    </r>
    <r>
      <rPr>
        <b/>
        <sz val="16"/>
        <color theme="1"/>
        <rFont val="Calibri"/>
        <charset val="134"/>
        <scheme val="minor"/>
      </rPr>
      <t>.
需要单独打包.英语版本音乐.产品及包装上不能有中文</t>
    </r>
  </si>
  <si>
    <t>收货时间和地址</t>
  </si>
  <si>
    <t>1月10号交货，
收货地址：河古庙桥西路北，
四星车业3号库，
不是四星物流。
电话:18631925766
送货打电话</t>
  </si>
  <si>
    <t>义乌嘟爱玩具有限公司</t>
  </si>
  <si>
    <t>DUAI-2024-2-I-21</t>
  </si>
  <si>
    <t>义乌单价（人民币）</t>
  </si>
  <si>
    <t>YIWU-U/P(CNY)</t>
  </si>
  <si>
    <t>1</t>
  </si>
  <si>
    <t>8818
12V7AH*1铅酸电池
Lead-acid battery 
12V390*4  电机 motor</t>
  </si>
  <si>
    <t>红.绿.粉.蓝.黄.                            
Red. Green. Pink. Blue. yellow.</t>
  </si>
  <si>
    <t>2</t>
  </si>
  <si>
    <t>902
12V10AH*1铅酸电池
Lead-acid battery 
12V390*4  电机 motor</t>
  </si>
  <si>
    <t>红.灰.粉.白                             Red. Gray.                              pink. White</t>
  </si>
  <si>
    <t>3</t>
  </si>
  <si>
    <t>6688A
12V7AH*1铅酸电池
Lead-acid battery 
12V390*4  电机 motor</t>
  </si>
  <si>
    <t>红色，白色，
黄色，黑色                                        
Red, white,
 yellow, black</t>
  </si>
  <si>
    <t>4</t>
  </si>
  <si>
    <t xml:space="preserve">9188                           
12V10A*1铅酸电池Lead-acid battery 
12V390*4  电机 motor         </t>
  </si>
  <si>
    <t>灰色、绿色、红色                      Grey， green ，red</t>
  </si>
  <si>
    <t>5</t>
  </si>
  <si>
    <t xml:space="preserve">2189                          
12V7A*1铅酸电池
Lead-acid battery 
12V380*4  电机 motor         </t>
  </si>
  <si>
    <t>红色,白色
red, white</t>
  </si>
  <si>
    <t>6</t>
  </si>
  <si>
    <t xml:space="preserve">2199A                          
12V7A*1铅酸电池
Lead-acid battery 
12V380*4  电机 motor      </t>
  </si>
  <si>
    <t>白色， 红色，灰色，
White，red，gray，</t>
  </si>
  <si>
    <t>7</t>
  </si>
  <si>
    <t xml:space="preserve">1198                          
12V7A*1铅酸电池
Lead-acid battery 
12V380*4 电机 motor         
烤漆  paint </t>
  </si>
  <si>
    <t>烤漆红  烤漆黑
Baking paint red 
Baking paint black</t>
  </si>
  <si>
    <t>8</t>
  </si>
  <si>
    <t xml:space="preserve">2028                          
12V7A*1铅酸电池
Lead-acid battery 
12V550*2 电机 motor      </t>
  </si>
  <si>
    <t>橙色，粉色，蓝色                        
Orange，pink，blue，</t>
  </si>
  <si>
    <t>9</t>
  </si>
  <si>
    <t xml:space="preserve">928                          
12V7A*1铅酸电池
Lead-acid battery 
12V380*2 电机 motor      </t>
  </si>
  <si>
    <t>红色，白色，橙色，
Red, white, orange</t>
  </si>
  <si>
    <t>10</t>
  </si>
  <si>
    <t xml:space="preserve">998                          
12V7A*1铅酸电池
Lead-acid battery 
12V380*2 电机 motor      </t>
  </si>
  <si>
    <t>11</t>
  </si>
  <si>
    <t xml:space="preserve">777                         
12V7A*1铅酸电池
Lead-acid battery 
12V380*4 电机 motor      </t>
  </si>
  <si>
    <t>12</t>
  </si>
  <si>
    <t xml:space="preserve">006                  
12V7A*1铅酸电池
Lead-acid battery 
12V380*4 电机 motor     
涂鸦   graffiti  </t>
  </si>
  <si>
    <t>深空灰、
迷彩绿、 
迷彩黄                           Deep space grey, camouflage green, camouflage yellow</t>
  </si>
  <si>
    <t>13</t>
  </si>
  <si>
    <t xml:space="preserve">666                 
12V7A*1铅酸电池Lead-acid battery 
12V390*4 电机 motor </t>
  </si>
  <si>
    <t>白色 .红色 .
绿色 . 桔色.                             
White.Red.                 Green. Orange.</t>
  </si>
  <si>
    <t>14</t>
  </si>
  <si>
    <t xml:space="preserve">7588                 
12V7A*1铅酸电池Lead-acid battery 
12V380*4 电机 motor  
烤漆   paint       </t>
  </si>
  <si>
    <t xml:space="preserve">烤漆红  烤漆黑
  烤漆银
Baking paint red 
Baking paint black
Baking paint silver  </t>
  </si>
  <si>
    <t>15</t>
  </si>
  <si>
    <t xml:space="preserve">999                 
12V7A*1铅酸电池Lead-acid battery 
12V390*4 电机 motor      
烤漆   paint          </t>
  </si>
  <si>
    <t>16</t>
  </si>
  <si>
    <t xml:space="preserve">901                 
12V10A*1铅酸电池Lead-acid battery 
12V390*4 电机 motor
烤漆   paint              </t>
  </si>
  <si>
    <t>17</t>
  </si>
  <si>
    <t xml:space="preserve">6688                 
12V7A*1铅酸电池Lead-acid battery 
12V380*2 电机 motor      </t>
  </si>
  <si>
    <t xml:space="preserve">红，白，                         Red, white, </t>
  </si>
  <si>
    <t>18</t>
  </si>
  <si>
    <t xml:space="preserve">1288              
12V7A*1铅酸电池Lead-acid battery 
12V550*2  电机 motor    </t>
  </si>
  <si>
    <t>兰色  红色  橙色  
紫色  白色  黑色  
Blue red orange 
purple  White     Black</t>
  </si>
  <si>
    <t>19</t>
  </si>
  <si>
    <t xml:space="preserve">8688             
12V7A*1铅酸电池Lead-acid battery 
12V380*4  电机 motor    </t>
  </si>
  <si>
    <t>红.灰.兰.白                             
Red. Gray.                              
Blue. White</t>
  </si>
  <si>
    <t>20</t>
  </si>
  <si>
    <t xml:space="preserve">5688             
12V7A*1铅酸电池Lead-acid battery 
12V380*4  电机 motor    </t>
  </si>
  <si>
    <t>灰色、白、
红、黑
Gray, white, 
red, black</t>
  </si>
  <si>
    <t>21</t>
  </si>
  <si>
    <t xml:space="preserve">118           
12V7A*1铅酸电池Lead-acid battery 
12V380*4  电机 motor   
涂鸦  graffiti </t>
  </si>
  <si>
    <t xml:space="preserve">涂鸦   
graffiti </t>
  </si>
  <si>
    <t>22</t>
  </si>
  <si>
    <t xml:space="preserve">998                              12V7A*1铅酸电池
Lead-acid battery 
12V390*2 电机 motor </t>
  </si>
  <si>
    <t>红色，白色，桔色         
Red, white, orange</t>
  </si>
  <si>
    <t>23</t>
  </si>
  <si>
    <t xml:space="preserve">808B                                     12V12A*1铅酸电池Lead-acid battery 
12V775*2 电机 motor                </t>
  </si>
  <si>
    <t xml:space="preserve">红色,白色,                     Red, white, </t>
  </si>
  <si>
    <t>24</t>
  </si>
  <si>
    <t xml:space="preserve">8188                               
12V7A*1铅酸电池Lead-acid battery 
12V380*4 电机 motor  
烤漆  paint </t>
  </si>
  <si>
    <t>25</t>
  </si>
  <si>
    <t xml:space="preserve">688                              
12V10A*1铅酸电池Lead-acid battery 
12V390*4 电机 motor  </t>
  </si>
  <si>
    <t>蓝,红,黄,绿                      Blue, red, yellow, green</t>
  </si>
  <si>
    <t>26</t>
  </si>
  <si>
    <t xml:space="preserve">2128                          
12V7A*1铅酸电池Lead-acid battery 
12V390*4 电机 motor  
烤漆   paint </t>
  </si>
  <si>
    <t>27</t>
  </si>
  <si>
    <t xml:space="preserve">2588                                                                   12V7A*1铅酸电池
Lead-acid battery 
12V380*4  电机 motor         
烤漆 paint     </t>
  </si>
  <si>
    <t>烤漆红色.                      烤漆蓝色.
烤漆粉色.                                                   
烤漆银色. 
烤漆绿色.   
Paint Red.                  Paint blue.
paint pink. 
paint  silver.
paint   green</t>
  </si>
  <si>
    <t>28</t>
  </si>
  <si>
    <t xml:space="preserve">999                 
12V7A*1铅酸电池Lead-acid battery 
12V390*4 电机 motor      </t>
  </si>
  <si>
    <t xml:space="preserve">白色， white, </t>
  </si>
  <si>
    <t>29</t>
  </si>
  <si>
    <t>30</t>
  </si>
  <si>
    <t>31</t>
  </si>
  <si>
    <t xml:space="preserve">688                              
12V7A*1铅酸电池Lead-acid battery 
12V390*4 电机 motor  </t>
  </si>
  <si>
    <t>32</t>
  </si>
  <si>
    <t xml:space="preserve">900                                                                12V7A*1铅酸电池
Lead-acid battery 
 12V390*4  电机 motor       </t>
  </si>
  <si>
    <t>红、灰、蓝                    Red, gray, blue，</t>
  </si>
  <si>
    <t>33</t>
  </si>
  <si>
    <t xml:space="preserve">708                                                                12V7A*1铅酸电池
Lead-acid battery 
 12V390*4  电机 motor       </t>
  </si>
  <si>
    <t>红色,白色,蓝色,                      军绿色                     Red, white, blue,  army green</t>
  </si>
  <si>
    <t>34</t>
  </si>
  <si>
    <t xml:space="preserve">9188
12V7A*1铅酸电池
Lead-acid battery 
 12V380*2 电机 motor       </t>
  </si>
  <si>
    <t>白色，红色，黄色，绿色，粉色                      White, red, yellow, green, pink</t>
  </si>
  <si>
    <t>35</t>
  </si>
  <si>
    <t xml:space="preserve">1188                                
12V7A*1铅酸电池Lead-acid battery 
12V380*4 电机 motor </t>
  </si>
  <si>
    <t>红， 黄， 白，                      Red, yellow, white,</t>
  </si>
  <si>
    <t>36</t>
  </si>
  <si>
    <t xml:space="preserve">809P                                12V7A*1铅酸电池Lead-acid battery 
12V380*4  电机 motor                   </t>
  </si>
  <si>
    <t>红，白，兰，灰                    Red, white, blue, gray</t>
  </si>
  <si>
    <t>37</t>
  </si>
  <si>
    <t>8110                          12V7A*1铅酸电池Lead-acid battery 
12V380*4电机 motor</t>
  </si>
  <si>
    <t>38</t>
  </si>
  <si>
    <t xml:space="preserve">M5RR
12V12A*1铅酸电池
Lead-acid battery 
 12V540*4电机 motor     </t>
  </si>
  <si>
    <t>白 white
灰 grey
青 cyan</t>
  </si>
  <si>
    <t>39</t>
  </si>
  <si>
    <t xml:space="preserve">F8                        
12V7A*1铅酸电池Lead-acid battery
12V390*4  电机 motor                </t>
  </si>
  <si>
    <t>白、灰、蓝、红
White, gray, blue, red</t>
  </si>
  <si>
    <t>40</t>
  </si>
  <si>
    <t>6688                              
12V7A*1 铅酸电池Lead-acid battery
12V380*2  电机 motor</t>
  </si>
  <si>
    <t>红，白，黑                              Red, white, black</t>
  </si>
  <si>
    <t>41</t>
  </si>
  <si>
    <t>5688                                                               12V4.5A*1铅酸电池Lead-acid battery
12V380*2  电机 motor</t>
  </si>
  <si>
    <t xml:space="preserve">糖果绿、  墨绿                   
黑色、粉色、
橙色            
Candy green,                     
dark green,                       
black, pink, orange  </t>
  </si>
  <si>
    <t>42</t>
  </si>
  <si>
    <t>806                                12V7A*1铅酸电池Lead-acid battery 
12V380*4  电机 motor                   
无漂移，                            No drift,</t>
  </si>
  <si>
    <t xml:space="preserve">红，白，兰，黄                      Red, white, blue, yellow  </t>
  </si>
  <si>
    <t>43</t>
  </si>
  <si>
    <t>8808                               6V4.5A*2铅酸电池Lead-acid battery
6V380*2 电机 motor</t>
  </si>
  <si>
    <t>白色.蓝色.粉色                   
White. Blue. Pink</t>
  </si>
  <si>
    <t>44</t>
  </si>
  <si>
    <t>1668                                                                                                                                                      12V7A*1铅酸电池Lead-acid battery
12V380*2 电机 motor</t>
  </si>
  <si>
    <t>白色.蓝色.
粉色.红色.                   
White. Blue. Pink.red.</t>
  </si>
  <si>
    <t>45</t>
  </si>
  <si>
    <t xml:space="preserve">8899                            12V7A*1铅酸电池Lead-acid battery
12V380*4  电机 motor                  </t>
  </si>
  <si>
    <t>红色，白色，
Red，white，</t>
  </si>
  <si>
    <t>46</t>
  </si>
  <si>
    <t xml:space="preserve">TTS                           12V7A*1铅酸电池Lead-acid battery
12V380*4  电机 motor                  </t>
  </si>
  <si>
    <t>红色，白色，桔色，Red，white，orange，</t>
  </si>
  <si>
    <t>47</t>
  </si>
  <si>
    <t xml:space="preserve">3388                                12V7A*1铅酸电池Lead-acid battery
12V380*4  电机 motor                  </t>
  </si>
  <si>
    <t>48</t>
  </si>
  <si>
    <t xml:space="preserve">F8                              6V4.5A*2铅酸电池Lead-acid battery
12V380*2  电机 motor   
烤漆  paint                </t>
  </si>
  <si>
    <t>烤漆红    
烤漆蓝
烤漆粉  
烤漆银  
烤漆黑             
Paint  red                       
paint  blue
paint  pink
paint  silver
paint  black</t>
  </si>
  <si>
    <t>49</t>
  </si>
  <si>
    <t xml:space="preserve">6699                             
6V4A*2铅酸电池Lead-acid battery
12V380*2  电机 motor                  </t>
  </si>
  <si>
    <t>红色，白色，
蓝色,
Red, white, blue,</t>
  </si>
  <si>
    <t>50</t>
  </si>
  <si>
    <t>619T                                                             
滑行款
5号电池+音乐
Coasting model</t>
  </si>
  <si>
    <t>红，橙，蓝，紫                    Red, orange,                       blue, purple</t>
  </si>
  <si>
    <t>51</t>
  </si>
  <si>
    <t xml:space="preserve">010                                                                                                                     
6V4A*2铅酸电池Lead-acid battery
 6V380*2  电机 motor 
遥控器        
remote control    </t>
  </si>
  <si>
    <t>红色，绿色，
Red, green,</t>
  </si>
  <si>
    <t>52</t>
  </si>
  <si>
    <t xml:space="preserve">烤漆红    
Paint  red   </t>
  </si>
  <si>
    <t>53</t>
  </si>
  <si>
    <t xml:space="preserve">烤漆红色.                      
烤漆黑色.                                                   
烤漆银色.  
Paint Red.                  
paint black. 
paint  silver. </t>
  </si>
  <si>
    <t>54</t>
  </si>
  <si>
    <t xml:space="preserve">911                      12V7A*1铅酸电池Lead-acid battery
12V550*2  电机 motor      
前防护杠         </t>
  </si>
  <si>
    <t>黑引擎盖
白引擎盖
Black hood
White hood</t>
  </si>
  <si>
    <t>55</t>
  </si>
  <si>
    <t xml:space="preserve">818                                                                    12V7A*1铅酸电池
Lead-acid battery 
12V380*4  电机 motor   </t>
  </si>
  <si>
    <t xml:space="preserve"> 红，白，
蓝，粉，       
Red, white,
Blue, pink,</t>
  </si>
  <si>
    <t>56</t>
  </si>
  <si>
    <t xml:space="preserve">608                                                             6V7A*1铅酸电池
Lead-acid battery 
6V380*2  电机 motor       </t>
  </si>
  <si>
    <t>红，白，蓝，桔                        
Red, white,                   
blue, orange</t>
  </si>
  <si>
    <t>57</t>
  </si>
  <si>
    <t xml:space="preserve">9188                                                          12V7A*1 铅酸电池
Lead-acid battery 
12V380*4  电机 motor
涂鸦    graffiti              </t>
  </si>
  <si>
    <t xml:space="preserve">涂鸦    graffiti  </t>
  </si>
  <si>
    <t>58</t>
  </si>
  <si>
    <t xml:space="preserve">K1                    
12V7*1铅酸电池
Lead-acid battery
12V550*1  电机 motor                     </t>
  </si>
  <si>
    <t>白色,黄色,红色,
White,yellow,red,</t>
  </si>
  <si>
    <t>59</t>
  </si>
  <si>
    <t xml:space="preserve">1891             
6V7*1铅酸电池
 Lead-acid battery
6V380*2 电机 motor                      </t>
  </si>
  <si>
    <t>红色，灰色，黄色，
Red, gray, yellow,</t>
  </si>
  <si>
    <t>60</t>
  </si>
  <si>
    <t>959S                                                                                                                                                                                                                                                                            12V7A*1铅酸电池
Lead-acid battery
12V390*2  电机 moto
手动加速                                                                  
Manual throttle acceleration</t>
  </si>
  <si>
    <t>红、白、蓝、灰、粉
Red, white, blue, gray, pink</t>
  </si>
  <si>
    <t>61</t>
  </si>
  <si>
    <t>1800                                                                                                                                                                                                                                                                           12V4.5A*1铅酸电池Lead-acid battery
12V380*2 电机 moto</t>
  </si>
  <si>
    <t>黑色，白色，                
红色，                  
Black, white,
red，</t>
  </si>
  <si>
    <t>62</t>
  </si>
  <si>
    <t>1200                                                                                                                                                                                                                                                                          6V7A*1铅酸电池
Lead-acid battery
6V390*2  电机 motor
车轮灯光Wheel light</t>
  </si>
  <si>
    <t xml:space="preserve">蓝色，白色，                
红色，                
Blue, white,
Red, </t>
  </si>
  <si>
    <t>63</t>
  </si>
  <si>
    <t>5288                                                                                                                                                                                                                                                                          12V4.5A*1铅酸电池Lead-acid battery 
12V380*2 电机 motor</t>
  </si>
  <si>
    <t>黑、白、红、蓝
Black, white, red   blue</t>
  </si>
  <si>
    <t>64</t>
  </si>
  <si>
    <t xml:space="preserve">1916                                                                                                                                                                                                                                                                          12V7A*1铅酸电池
Lead-acid battery
12V540*2 电机 motor
烤漆   paint  </t>
  </si>
  <si>
    <t>烤漆红色、
烤漆黑色、                                            paint red, 
paint black,</t>
  </si>
  <si>
    <t>65</t>
  </si>
  <si>
    <t>9199                                                                                                                                                                                                                                                                     6V4.5A*2铅酸电池
Lead-acid battery
12V380*2 电机 motor</t>
  </si>
  <si>
    <t>白，红，蓝            
white red  blue</t>
  </si>
  <si>
    <t>66</t>
  </si>
  <si>
    <t>9188                                                                                                                                                                                                                                                                     6V4.5A*2铅酸电池
Lead-acid battery
12V380*2 电机 motor</t>
  </si>
  <si>
    <t>67</t>
  </si>
  <si>
    <t>5188                                                                                                                                                                                                                                                                     6V7A*1铅酸电池
Lead-acid battery
6V380*2 电机 motor</t>
  </si>
  <si>
    <t>红、黄、白、蓝               
Red, yellow, white  blue</t>
  </si>
  <si>
    <t>68</t>
  </si>
  <si>
    <t xml:space="preserve">1200                                                                                                                                                                                                                                                                  6V4.5A*2铅酸电池
Lead-acid battery
12V380*2 电机 motor
轮子灯光Wheel light
烤漆   paint </t>
  </si>
  <si>
    <t xml:space="preserve"> 烤漆                              paint                                     红色，  蓝色                                   Red,   blue</t>
  </si>
  <si>
    <t>69</t>
  </si>
  <si>
    <t>1688A                                                                                                                                                                                                                                                                                                                                                                                                                                                                                                                                  6V4.5A*2铅酸电池Lead-acid battery 
12V380*2 电机 motor</t>
  </si>
  <si>
    <t>涂鸦                        graffiti</t>
  </si>
  <si>
    <t>70</t>
  </si>
  <si>
    <t>6887                                                                                                                                                                                                                                                                                                                                                                                                                                                                                                                            6V7A*1铅酸电池
Lead-acid battery 
6V380*2 电机 motor</t>
  </si>
  <si>
    <t>红.绿.蓝.                           
Red. green. Blue.</t>
  </si>
  <si>
    <t>71</t>
  </si>
  <si>
    <t>2188
12V7A*1铅酸电池Lead-acid battery
12V390*2  电机 motor</t>
  </si>
  <si>
    <t>蓝 红                  
blue  red</t>
  </si>
  <si>
    <t>72</t>
  </si>
  <si>
    <t xml:space="preserve">1188
12V7A*1铅酸电池Lead-acid battery
12V390*2  电机 motor
三轮                           Three wheels  </t>
  </si>
  <si>
    <t>红，灰，
黑，白,
Red, gray,                  
black, white,</t>
  </si>
  <si>
    <t>73</t>
  </si>
  <si>
    <t>V6RR                                                                  
12V4.5A*1铅酸电池
Lead-acid battery 
12V380*2 电机 motor</t>
  </si>
  <si>
    <t>蓝，红，粉，黄         
Blue, red,                     pink, yellow</t>
  </si>
  <si>
    <t>74</t>
  </si>
  <si>
    <t>V7RR                                                                  
12V7A*1铅酸电池
Lead-acid battery 
12V380*2 电机 motor
车轮子灯光
Wheel light                 
手动加速                                                                  
Manual throttle acceleration</t>
  </si>
  <si>
    <t>75</t>
  </si>
  <si>
    <t xml:space="preserve">2022                        
12V7A*1铅酸电池Lead-acid battery 
12V550*2 电机 motor     </t>
  </si>
  <si>
    <t>红,白,黄,
Red white yellow</t>
  </si>
  <si>
    <t>76</t>
  </si>
  <si>
    <t>战狼1长枪
12V4.5A*1铅酸电池Lead-acid battery 
12V380*2 电机 motor</t>
  </si>
  <si>
    <t>绿色,蓝色,                    
白色,红色,           
Green,blue,              
white,red,</t>
  </si>
  <si>
    <t>77</t>
  </si>
  <si>
    <t>1188
6V4.5A*1铅酸电池
Lead-acid battery 
6V380*1 电机 motor</t>
  </si>
  <si>
    <t>红 黄 蓝                      
Red yellow blue</t>
  </si>
  <si>
    <t>78</t>
  </si>
  <si>
    <t>T08                                                                                                                                                                                                                                                                                                                                                                                                                       6V4.5A*2铅酸电池
Lead-acid battery
12V390*2 电机 motor</t>
  </si>
  <si>
    <t xml:space="preserve">红色，白色，             
蓝色，                   
Red, white,       
blue, </t>
  </si>
  <si>
    <t>79</t>
  </si>
  <si>
    <t>1618A
12V4.5A*1铅酸电池Lead-acid battery 
12V390*2 电机 motor</t>
  </si>
  <si>
    <t>白,蓝,粉,绿,
White, blue, 
pink, green,</t>
  </si>
  <si>
    <t>唛头
mark</t>
  </si>
  <si>
    <t>地址
Warehouse address</t>
  </si>
  <si>
    <t>total:</t>
  </si>
  <si>
    <t>790CNT</t>
  </si>
  <si>
    <t>344220RMB</t>
  </si>
  <si>
    <t>228CBM</t>
  </si>
  <si>
    <t>16169.5KG</t>
  </si>
  <si>
    <r>
      <rPr>
        <b/>
        <sz val="11"/>
        <color rgb="FFFF0000"/>
        <rFont val="Calibri"/>
        <charset val="134"/>
        <scheme val="minor"/>
      </rPr>
      <t xml:space="preserve">义乌嘟爱玩具有限公司价格表   Price list of Yiwu Duai Toys Co., LTD                                                                                                                                                                                                                      联系人：李健.联系电话：16715799000.18267073530 Contact person: Li Jian, Tel: 16715799000.18267073530                                                                                                                           义乌国际商贸城二楼G2东45号门4街15662店  Shop 15662, 4th Street, Gate 45, G2 East, 2nd Floor, Yiwu International Trade Cit。                                                                                            </t>
    </r>
    <r>
      <rPr>
        <b/>
        <sz val="11"/>
        <color theme="0"/>
        <rFont val="Calibri"/>
        <charset val="134"/>
        <scheme val="minor"/>
      </rPr>
      <t>此表价格，适用于整条货柜，整条货柜混拼。不符合要求的，增加，运费，人工，等成本3% 材质，                                                                                                                                                                                                                                                     This table price is applicable to the whole container, the whole container mix. Does not meet the requirements, increase, freight, labor, and other costs 3% material,</t>
    </r>
  </si>
  <si>
    <t>工厂单价</t>
  </si>
  <si>
    <t>义乌单价</t>
  </si>
  <si>
    <r>
      <rPr>
        <b/>
        <sz val="9"/>
        <color rgb="FFFF0000"/>
        <rFont val="宋体"/>
        <charset val="134"/>
      </rPr>
      <t>车体尺寸</t>
    </r>
    <r>
      <rPr>
        <b/>
        <sz val="9"/>
        <color rgb="FFFF0000"/>
        <rFont val="Arial"/>
        <charset val="134"/>
      </rPr>
      <t xml:space="preserve">         </t>
    </r>
  </si>
  <si>
    <t xml:space="preserve">起订量 </t>
  </si>
  <si>
    <t xml:space="preserve">出货时间           </t>
  </si>
  <si>
    <r>
      <rPr>
        <b/>
        <sz val="9"/>
        <color rgb="FFFF0000"/>
        <rFont val="宋体"/>
        <charset val="134"/>
      </rPr>
      <t>选配</t>
    </r>
    <r>
      <rPr>
        <b/>
        <sz val="9"/>
        <color rgb="FFFF0000"/>
        <rFont val="Arial"/>
        <charset val="134"/>
      </rPr>
      <t xml:space="preserve"> </t>
    </r>
  </si>
  <si>
    <r>
      <rPr>
        <b/>
        <sz val="9"/>
        <color rgb="FFFF0000"/>
        <rFont val="宋体"/>
        <charset val="134"/>
      </rPr>
      <t>证书</t>
    </r>
    <r>
      <rPr>
        <b/>
        <sz val="9"/>
        <color rgb="FFFF0000"/>
        <rFont val="Arial"/>
        <charset val="134"/>
      </rPr>
      <t xml:space="preserve">        </t>
    </r>
  </si>
  <si>
    <t xml:space="preserve"> FACTORY-PRICE </t>
  </si>
  <si>
    <t>YIWU-PRICE</t>
  </si>
  <si>
    <t>PRODUCT SIZE(CM)</t>
  </si>
  <si>
    <t>Minimum quantity</t>
  </si>
  <si>
    <t>Order time</t>
  </si>
  <si>
    <t>SELECTION</t>
  </si>
  <si>
    <t>certificate</t>
  </si>
  <si>
    <t>YME</t>
  </si>
  <si>
    <r>
      <rPr>
        <sz val="10"/>
        <rFont val="Arial"/>
        <charset val="134"/>
      </rPr>
      <t xml:space="preserve">6268
</t>
    </r>
    <r>
      <rPr>
        <b/>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</si>
  <si>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t>红色</t>
    </r>
    <r>
      <rPr>
        <b/>
        <sz val="10"/>
        <rFont val="Arial"/>
        <charset val="134"/>
      </rPr>
      <t xml:space="preserve"> red
</t>
    </r>
    <r>
      <rPr>
        <b/>
        <sz val="10"/>
        <rFont val="宋体"/>
        <charset val="134"/>
      </rPr>
      <t>紫色</t>
    </r>
    <r>
      <rPr>
        <b/>
        <sz val="10"/>
        <rFont val="Arial"/>
        <charset val="134"/>
      </rPr>
      <t xml:space="preserve">  purple
</t>
    </r>
    <r>
      <rPr>
        <b/>
        <sz val="10"/>
        <rFont val="宋体"/>
        <charset val="134"/>
      </rPr>
      <t>灰色</t>
    </r>
    <r>
      <rPr>
        <b/>
        <sz val="10"/>
        <rFont val="Arial"/>
        <charset val="134"/>
      </rPr>
      <t xml:space="preserve">  Gray
</t>
    </r>
    <r>
      <rPr>
        <b/>
        <sz val="10"/>
        <rFont val="宋体"/>
        <charset val="134"/>
      </rPr>
      <t>黄色</t>
    </r>
    <r>
      <rPr>
        <b/>
        <sz val="10"/>
        <rFont val="Arial"/>
        <charset val="134"/>
      </rPr>
      <t xml:space="preserve">.Yellow
</t>
    </r>
    <r>
      <rPr>
        <b/>
        <sz val="10"/>
        <rFont val="宋体"/>
        <charset val="134"/>
      </rPr>
      <t>绿色</t>
    </r>
    <r>
      <rPr>
        <b/>
        <sz val="10"/>
        <rFont val="Arial"/>
        <charset val="134"/>
      </rPr>
      <t xml:space="preserve"> green</t>
    </r>
  </si>
  <si>
    <t>103*60*47CM</t>
  </si>
  <si>
    <t>9.5KG   
11KG</t>
  </si>
  <si>
    <t>一键启动，多功能音乐板，音量加减，早教功能，前进后退功能，脚踩油门，缓启动，USB插口，炫彩灯光，
One-click start, multi-functional music board, volume up and down, early education function, forward and backward movement function, step on the accelerator, slow start, USB port, colorful lights</t>
  </si>
  <si>
    <t>20PCS</t>
  </si>
  <si>
    <t>10-15.day</t>
  </si>
  <si>
    <r>
      <rPr>
        <sz val="10"/>
        <rFont val="Arial"/>
        <charset val="134"/>
      </rPr>
      <t xml:space="preserve">6268
</t>
    </r>
    <r>
      <rPr>
        <b/>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</si>
  <si>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6268
</t>
    </r>
    <r>
      <rPr>
        <b/>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</si>
  <si>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t>CL</t>
  </si>
  <si>
    <r>
      <rPr>
        <sz val="10"/>
        <rFont val="Arial"/>
        <charset val="134"/>
      </rPr>
      <t xml:space="preserve">BSJ-911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</si>
  <si>
    <r>
      <t>粉色pink
蓝色</t>
    </r>
    <r>
      <rPr>
        <b/>
        <sz val="10"/>
        <rFont val="Arial"/>
        <charset val="134"/>
      </rPr>
      <t xml:space="preserve">blue
</t>
    </r>
    <r>
      <rPr>
        <b/>
        <sz val="10"/>
        <rFont val="宋体"/>
        <charset val="134"/>
      </rPr>
      <t>白色</t>
    </r>
    <r>
      <rPr>
        <b/>
        <sz val="10"/>
        <rFont val="Arial"/>
        <charset val="134"/>
      </rPr>
      <t xml:space="preserve">white
</t>
    </r>
    <r>
      <rPr>
        <b/>
        <sz val="10"/>
        <rFont val="宋体"/>
        <charset val="134"/>
      </rPr>
      <t>灰色</t>
    </r>
    <r>
      <rPr>
        <b/>
        <sz val="10"/>
        <rFont val="Arial"/>
        <charset val="134"/>
      </rPr>
      <t xml:space="preserve">Grey
</t>
    </r>
    <r>
      <rPr>
        <b/>
        <sz val="10"/>
        <rFont val="宋体"/>
        <charset val="134"/>
      </rPr>
      <t>红色</t>
    </r>
    <r>
      <rPr>
        <b/>
        <sz val="10"/>
        <rFont val="Arial"/>
        <charset val="134"/>
      </rPr>
      <t>red</t>
    </r>
  </si>
  <si>
    <t>84*53*55CM</t>
  </si>
  <si>
    <t>7KG   
8.5KG</t>
  </si>
  <si>
    <r>
      <t>本车采用单电单驱，一键启动，有遥控，带音乐，儿歌，可前后摇摆，有灯光。</t>
    </r>
    <r>
      <rPr>
        <b/>
        <sz val="10"/>
        <rFont val="Arial"/>
        <charset val="134"/>
      </rPr>
      <t xml:space="preserve">
</t>
    </r>
    <r>
      <rPr>
        <b/>
        <sz val="10"/>
        <color rgb="FFFF0000"/>
        <rFont val="Arial"/>
        <charset val="134"/>
      </rPr>
      <t>This car features single electric drive, one-button start, remote control, built-in music and children's songs, forward and backward rocking motion, and lighting.</t>
    </r>
  </si>
  <si>
    <t>10PCS</t>
  </si>
  <si>
    <r>
      <t xml:space="preserve">BSJ-911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</si>
  <si>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BSJ-911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paint</t>
    </r>
    <r>
      <rPr>
        <b/>
        <sz val="10"/>
        <rFont val="Arial"/>
        <charset val="134"/>
      </rPr>
      <t xml:space="preserve">  </t>
    </r>
    <r>
      <rPr>
        <sz val="10"/>
        <rFont val="Arial"/>
        <charset val="134"/>
      </rPr>
      <t xml:space="preserve">          </t>
    </r>
  </si>
  <si>
    <r>
      <t>烤漆黑</t>
    </r>
    <r>
      <rPr>
        <b/>
        <sz val="10"/>
        <rFont val="Arial"/>
        <charset val="134"/>
      </rPr>
      <t xml:space="preserve">                     
paint  black
</t>
    </r>
    <r>
      <rPr>
        <b/>
        <sz val="10"/>
        <rFont val="宋体"/>
        <charset val="134"/>
      </rPr>
      <t>烤漆红</t>
    </r>
    <r>
      <rPr>
        <b/>
        <sz val="10"/>
        <rFont val="Arial"/>
        <charset val="134"/>
      </rPr>
      <t xml:space="preserve">
Paint   red   </t>
    </r>
  </si>
  <si>
    <r>
      <t xml:space="preserve">BSJ-911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paint</t>
    </r>
    <r>
      <rPr>
        <b/>
        <sz val="10"/>
        <rFont val="Arial"/>
        <charset val="134"/>
      </rPr>
      <t xml:space="preserve">  </t>
    </r>
    <r>
      <rPr>
        <sz val="10"/>
        <rFont val="Arial"/>
        <charset val="134"/>
      </rPr>
      <t xml:space="preserve">          </t>
    </r>
  </si>
  <si>
    <t>OLT</t>
  </si>
  <si>
    <r>
      <t xml:space="preserve">KT600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rFont val="宋体"/>
        <charset val="134"/>
      </rPr>
      <t>无遥控</t>
    </r>
    <r>
      <rPr>
        <b/>
        <sz val="10"/>
        <rFont val="Arial"/>
        <charset val="134"/>
      </rPr>
      <t xml:space="preserve">
</t>
    </r>
    <r>
      <rPr>
        <b/>
        <sz val="10"/>
        <color rgb="FFFF0000"/>
        <rFont val="Arial"/>
        <charset val="134"/>
      </rPr>
      <t>No remote control</t>
    </r>
  </si>
  <si>
    <r>
      <t>粉色</t>
    </r>
    <r>
      <rPr>
        <b/>
        <sz val="10"/>
        <rFont val="Arial"/>
        <charset val="134"/>
      </rPr>
      <t xml:space="preserve"> pink</t>
    </r>
  </si>
  <si>
    <t>78*52*34CM</t>
  </si>
  <si>
    <t>6.1KG     7.7KG</t>
  </si>
  <si>
    <r>
      <t>双踏板模式</t>
    </r>
    <r>
      <rPr>
        <b/>
        <sz val="10"/>
        <rFont val="Arial"/>
        <charset val="134"/>
      </rPr>
      <t xml:space="preserve"> </t>
    </r>
    <r>
      <rPr>
        <b/>
        <sz val="10"/>
        <rFont val="宋体"/>
        <charset val="134"/>
      </rPr>
      <t>即刹即停</t>
    </r>
    <r>
      <rPr>
        <b/>
        <sz val="10"/>
        <rFont val="Arial"/>
        <charset val="134"/>
      </rPr>
      <t xml:space="preserve"> LED</t>
    </r>
    <r>
      <rPr>
        <b/>
        <sz val="10"/>
        <rFont val="宋体"/>
        <charset val="134"/>
      </rPr>
      <t>流水灯双驱动力</t>
    </r>
    <r>
      <rPr>
        <b/>
        <sz val="10"/>
        <rFont val="Arial"/>
        <charset val="134"/>
      </rPr>
      <t xml:space="preserve"> </t>
    </r>
    <r>
      <rPr>
        <b/>
        <sz val="10"/>
        <rFont val="宋体"/>
        <charset val="134"/>
      </rPr>
      <t>强力电机</t>
    </r>
    <r>
      <rPr>
        <b/>
        <sz val="10"/>
        <rFont val="Arial"/>
        <charset val="134"/>
      </rPr>
      <t xml:space="preserve"> </t>
    </r>
    <r>
      <rPr>
        <b/>
        <sz val="10"/>
        <rFont val="宋体"/>
        <charset val="134"/>
      </rPr>
      <t>原地</t>
    </r>
    <r>
      <rPr>
        <b/>
        <sz val="10"/>
        <rFont val="Arial"/>
        <charset val="134"/>
      </rPr>
      <t>360</t>
    </r>
    <r>
      <rPr>
        <b/>
        <sz val="10"/>
        <rFont val="宋体"/>
        <charset val="134"/>
      </rPr>
      <t>度旋转</t>
    </r>
    <r>
      <rPr>
        <b/>
        <sz val="10"/>
        <rFont val="Arial"/>
        <charset val="134"/>
      </rPr>
      <t xml:space="preserve"> </t>
    </r>
    <r>
      <rPr>
        <b/>
        <sz val="10"/>
        <rFont val="宋体"/>
        <charset val="134"/>
      </rPr>
      <t>可调节安全带，五轮稳固结构</t>
    </r>
    <r>
      <rPr>
        <b/>
        <sz val="10"/>
        <rFont val="Arial"/>
        <charset val="134"/>
      </rPr>
      <t xml:space="preserve"> </t>
    </r>
    <r>
      <rPr>
        <b/>
        <sz val="10"/>
        <rFont val="宋体"/>
        <charset val="134"/>
      </rPr>
      <t>稳固结构防侧翻。</t>
    </r>
    <r>
      <rPr>
        <b/>
        <sz val="10"/>
        <rFont val="Arial"/>
        <charset val="134"/>
      </rPr>
      <t xml:space="preserve">
</t>
    </r>
    <r>
      <rPr>
        <b/>
        <sz val="10"/>
        <color rgb="FFFF0000"/>
        <rFont val="Arial"/>
        <charset val="134"/>
      </rPr>
      <t>Dual-pedal mode instant stop LED running light
Dual-drive powerful motor
The 360-degree rotatable adjustable seat belt in place
Five-wheel stable structure, stable structure to prevent rollover</t>
    </r>
  </si>
  <si>
    <r>
      <rPr>
        <b/>
        <sz val="10"/>
        <rFont val="Arial"/>
        <charset val="134"/>
      </rPr>
      <t xml:space="preserve">KT600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 </t>
    </r>
  </si>
  <si>
    <t>双踏板模式 即刹即停 LED流水灯双驱动力 强力电机 原地360度旋转 可调节安全带
五轮稳固结构 稳固结构防侧翻
Dual-pedal mode instant stop LED running light
Dual-drive powerful motor
The 360-degree rotatable adjustable seat belt in place
Five-wheel stable structure, stable structure to prevent rollover</t>
  </si>
  <si>
    <r>
      <rPr>
        <b/>
        <sz val="10"/>
        <rFont val="Arial"/>
        <charset val="134"/>
      </rPr>
      <t xml:space="preserve">KT600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</si>
  <si>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r>
      <rPr>
        <b/>
        <sz val="10"/>
        <rFont val="Arial"/>
        <charset val="134"/>
      </rPr>
      <t xml:space="preserve">C919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</si>
  <si>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t>粉色</t>
    </r>
    <r>
      <rPr>
        <b/>
        <sz val="10"/>
        <rFont val="Arial"/>
        <charset val="134"/>
      </rPr>
      <t xml:space="preserve"> pink
</t>
    </r>
    <r>
      <rPr>
        <b/>
        <sz val="10"/>
        <rFont val="宋体"/>
        <charset val="134"/>
      </rPr>
      <t>蓝色</t>
    </r>
    <r>
      <rPr>
        <b/>
        <sz val="10"/>
        <rFont val="Arial"/>
        <charset val="134"/>
      </rPr>
      <t xml:space="preserve"> blue
</t>
    </r>
    <r>
      <rPr>
        <b/>
        <sz val="10"/>
        <rFont val="宋体"/>
        <charset val="134"/>
      </rPr>
      <t>红色</t>
    </r>
    <r>
      <rPr>
        <b/>
        <sz val="10"/>
        <rFont val="Arial"/>
        <charset val="134"/>
      </rPr>
      <t xml:space="preserve"> red</t>
    </r>
  </si>
  <si>
    <r>
      <rPr>
        <b/>
        <sz val="10"/>
        <rFont val="Arial"/>
        <charset val="134"/>
      </rPr>
      <t xml:space="preserve">C919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 </t>
    </r>
  </si>
  <si>
    <r>
      <rPr>
        <b/>
        <sz val="10"/>
        <rFont val="Arial"/>
        <charset val="134"/>
      </rPr>
      <t xml:space="preserve">C919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</si>
  <si>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r>
      <rPr>
        <b/>
        <sz val="10"/>
        <rFont val="Arial"/>
        <charset val="134"/>
      </rPr>
      <t xml:space="preserve">C30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</si>
  <si>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t>桔色</t>
    </r>
    <r>
      <rPr>
        <b/>
        <sz val="10"/>
        <rFont val="Arial"/>
        <charset val="134"/>
      </rPr>
      <t xml:space="preserve"> Orange
</t>
    </r>
    <r>
      <rPr>
        <b/>
        <sz val="10"/>
        <rFont val="宋体"/>
        <charset val="134"/>
      </rPr>
      <t>粉色</t>
    </r>
    <r>
      <rPr>
        <b/>
        <sz val="10"/>
        <rFont val="Arial"/>
        <charset val="134"/>
      </rPr>
      <t xml:space="preserve"> pink
</t>
    </r>
    <r>
      <rPr>
        <b/>
        <sz val="10"/>
        <rFont val="宋体"/>
        <charset val="134"/>
      </rPr>
      <t>蓝色</t>
    </r>
    <r>
      <rPr>
        <b/>
        <sz val="10"/>
        <rFont val="Arial"/>
        <charset val="134"/>
      </rPr>
      <t>blue</t>
    </r>
  </si>
  <si>
    <r>
      <rPr>
        <b/>
        <sz val="10"/>
        <rFont val="Arial"/>
        <charset val="134"/>
      </rPr>
      <t xml:space="preserve">C30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 </t>
    </r>
  </si>
  <si>
    <r>
      <rPr>
        <b/>
        <sz val="10"/>
        <rFont val="Arial"/>
        <charset val="134"/>
      </rPr>
      <t xml:space="preserve">C30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</si>
  <si>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t>68*56*48CM</t>
  </si>
  <si>
    <t>6KG     7.5KG</t>
  </si>
  <si>
    <t>电子按键方向盘，单踏板模式，即刹即停，防撞缓冲设计，LED流水灯，双驱动力，强力电机，原地360度旋转
Electronic button steering wheel, single-pedal mode, one-pedal stop, collision buffer design, LED sequential lights, dual drive power, powerful motor, 360-degree on-the-spot rotation</t>
  </si>
  <si>
    <r>
      <rPr>
        <b/>
        <sz val="10"/>
        <rFont val="Arial"/>
        <charset val="134"/>
      </rPr>
      <t xml:space="preserve">C60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</si>
  <si>
    <r>
      <t xml:space="preserve">
</t>
    </r>
    <r>
      <rPr>
        <b/>
        <sz val="10"/>
        <rFont val="宋体"/>
        <charset val="134"/>
      </rPr>
      <t>黄色</t>
    </r>
    <r>
      <rPr>
        <b/>
        <sz val="10"/>
        <rFont val="Arial"/>
        <charset val="134"/>
      </rPr>
      <t xml:space="preserve">.Yellow
</t>
    </r>
    <r>
      <rPr>
        <b/>
        <sz val="10"/>
        <rFont val="宋体"/>
        <charset val="134"/>
      </rPr>
      <t>粉色</t>
    </r>
    <r>
      <rPr>
        <b/>
        <sz val="10"/>
        <rFont val="Arial"/>
        <charset val="134"/>
      </rPr>
      <t xml:space="preserve"> pink
</t>
    </r>
    <r>
      <rPr>
        <b/>
        <sz val="10"/>
        <rFont val="宋体"/>
        <charset val="134"/>
      </rPr>
      <t>蓝色</t>
    </r>
    <r>
      <rPr>
        <b/>
        <sz val="10"/>
        <rFont val="Arial"/>
        <charset val="134"/>
      </rPr>
      <t xml:space="preserve"> blue</t>
    </r>
  </si>
  <si>
    <t>48*66*50CM</t>
  </si>
  <si>
    <t>6.5KG     8KG</t>
  </si>
  <si>
    <t>滑行电动二合一，分体成滑行车模式，按键控制方向，大座椅，LED流水灯 双驱电机 强力动力
原地360度旋转，
The electric and sliding two-in-one system is split into sliding car mode. The direction is controlled by buttons. It features a large seat with LED flowing lights and dual drive motors for powerful performance
Rotate 360 degrees in place</t>
  </si>
  <si>
    <r>
      <rPr>
        <b/>
        <sz val="10"/>
        <rFont val="Arial"/>
        <charset val="134"/>
      </rPr>
      <t xml:space="preserve">C60
</t>
    </r>
    <r>
      <rPr>
        <b/>
        <sz val="10"/>
        <color rgb="FFFF0000"/>
        <rFont val="Arial"/>
        <charset val="134"/>
      </rPr>
      <t>6V4A*1</t>
    </r>
    <r>
      <rPr>
        <b/>
        <sz val="10"/>
        <rFont val="方正粗黑宋简体"/>
        <charset val="134"/>
      </rPr>
      <t>铅酸电池</t>
    </r>
    <r>
      <rPr>
        <b/>
        <sz val="10"/>
        <rFont val="Arial"/>
        <charset val="134"/>
      </rPr>
      <t xml:space="preserve">
Lead-acid battery
</t>
    </r>
    <r>
      <rPr>
        <b/>
        <sz val="10"/>
        <color rgb="FFFF0000"/>
        <rFont val="Arial"/>
        <charset val="134"/>
      </rPr>
      <t xml:space="preserve">380*1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 </t>
    </r>
  </si>
  <si>
    <r>
      <rPr>
        <b/>
        <sz val="10"/>
        <rFont val="Arial"/>
        <charset val="134"/>
      </rPr>
      <t xml:space="preserve">C60
</t>
    </r>
    <r>
      <rPr>
        <b/>
        <sz val="10"/>
        <color rgb="FFFF0000"/>
        <rFont val="Arial"/>
        <charset val="134"/>
      </rPr>
      <t>6V7A*1</t>
    </r>
    <r>
      <rPr>
        <b/>
        <sz val="10"/>
        <rFont val="方正粗黑宋简体"/>
        <charset val="134"/>
      </rPr>
      <t>铅酸电池</t>
    </r>
    <r>
      <rPr>
        <b/>
        <sz val="10"/>
        <rFont val="Arial"/>
        <charset val="134"/>
      </rPr>
      <t xml:space="preserve">
Lead-acid battery
</t>
    </r>
    <r>
      <rPr>
        <b/>
        <sz val="10"/>
        <color rgb="FFFF0000"/>
        <rFont val="Arial"/>
        <charset val="134"/>
      </rPr>
      <t xml:space="preserve">380*2 </t>
    </r>
    <r>
      <rPr>
        <b/>
        <sz val="10"/>
        <rFont val="Arial"/>
        <charset val="134"/>
      </rPr>
      <t xml:space="preserve"> </t>
    </r>
    <r>
      <rPr>
        <b/>
        <sz val="10"/>
        <rFont val="方正粗黑宋简体"/>
        <charset val="134"/>
      </rPr>
      <t>电机</t>
    </r>
    <r>
      <rPr>
        <b/>
        <sz val="10"/>
        <rFont val="Arial"/>
        <charset val="134"/>
      </rPr>
      <t xml:space="preserve"> motor  
</t>
    </r>
    <r>
      <rPr>
        <b/>
        <sz val="10"/>
        <color rgb="FFFF0000"/>
        <rFont val="宋体"/>
        <charset val="134"/>
      </rPr>
      <t>有遥控器</t>
    </r>
    <r>
      <rPr>
        <b/>
        <sz val="10"/>
        <color rgb="FFFF0000"/>
        <rFont val="Arial"/>
        <charset val="134"/>
      </rPr>
      <t xml:space="preserve">
Remote control</t>
    </r>
  </si>
  <si>
    <t>XBC</t>
  </si>
  <si>
    <r>
      <rPr>
        <sz val="10"/>
        <rFont val="Arial"/>
        <charset val="134"/>
      </rPr>
      <t xml:space="preserve">1688
</t>
    </r>
    <r>
      <rPr>
        <b/>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 xml:space="preserve">380*2 </t>
    </r>
    <r>
      <rPr>
        <sz val="10"/>
        <rFont val="Arial"/>
        <charset val="134"/>
      </rPr>
      <t xml:space="preserve"> </t>
    </r>
    <r>
      <rPr>
        <sz val="10"/>
        <rFont val="方正粗黑宋简体"/>
        <charset val="134"/>
      </rPr>
      <t>电机</t>
    </r>
    <r>
      <rPr>
        <sz val="10"/>
        <rFont val="Arial"/>
        <charset val="134"/>
      </rPr>
      <t xml:space="preserve"> motor </t>
    </r>
  </si>
  <si>
    <r>
      <t>红色</t>
    </r>
    <r>
      <rPr>
        <b/>
        <sz val="10"/>
        <rFont val="Arial"/>
        <charset val="134"/>
      </rPr>
      <t xml:space="preserve"> red
</t>
    </r>
    <r>
      <rPr>
        <b/>
        <sz val="10"/>
        <rFont val="宋体"/>
        <charset val="134"/>
      </rPr>
      <t>白色</t>
    </r>
    <r>
      <rPr>
        <b/>
        <sz val="10"/>
        <rFont val="Arial"/>
        <charset val="134"/>
      </rPr>
      <t xml:space="preserve"> white</t>
    </r>
  </si>
  <si>
    <t>103*66*55CM</t>
  </si>
  <si>
    <t>13KG   
15.5KG</t>
  </si>
  <si>
    <t>摇摆功能，音乐加爆闪灯光，动感音乐，早教USB接口，音量调节
Swing function, music with flashing lights, dynamic music, early education USB interface, volume adjustment</t>
  </si>
  <si>
    <r>
      <rPr>
        <sz val="10"/>
        <rFont val="Arial"/>
        <charset val="134"/>
      </rPr>
      <t xml:space="preserve">1688
</t>
    </r>
    <r>
      <rPr>
        <b/>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380*4 </t>
    </r>
    <r>
      <rPr>
        <sz val="10"/>
        <rFont val="Arial"/>
        <charset val="134"/>
      </rPr>
      <t xml:space="preserve"> </t>
    </r>
    <r>
      <rPr>
        <sz val="10"/>
        <rFont val="方正粗黑宋简体"/>
        <charset val="134"/>
      </rPr>
      <t>电机</t>
    </r>
    <r>
      <rPr>
        <sz val="10"/>
        <rFont val="Arial"/>
        <charset val="134"/>
      </rPr>
      <t xml:space="preserve"> motor </t>
    </r>
  </si>
  <si>
    <r>
      <t>烤漆红</t>
    </r>
    <r>
      <rPr>
        <b/>
        <sz val="10"/>
        <rFont val="Arial"/>
        <charset val="134"/>
      </rPr>
      <t xml:space="preserve"> 
Baking varnish red
</t>
    </r>
    <r>
      <rPr>
        <b/>
        <sz val="10"/>
        <rFont val="宋体"/>
        <charset val="134"/>
      </rPr>
      <t>烤漆蓝</t>
    </r>
    <r>
      <rPr>
        <b/>
        <sz val="10"/>
        <rFont val="Arial"/>
        <charset val="134"/>
      </rPr>
      <t xml:space="preserve">
 Baking varnish blue
</t>
    </r>
    <r>
      <rPr>
        <b/>
        <sz val="10"/>
        <rFont val="宋体"/>
        <charset val="134"/>
      </rPr>
      <t>烤漆粉</t>
    </r>
    <r>
      <rPr>
        <b/>
        <sz val="10"/>
        <rFont val="Arial"/>
        <charset val="134"/>
      </rPr>
      <t xml:space="preserve">
Baking varnishpink
</t>
    </r>
    <r>
      <rPr>
        <b/>
        <sz val="10"/>
        <rFont val="宋体"/>
        <charset val="134"/>
      </rPr>
      <t>烤漆黑色</t>
    </r>
    <r>
      <rPr>
        <b/>
        <sz val="10"/>
        <rFont val="Arial"/>
        <charset val="134"/>
      </rPr>
      <t xml:space="preserve">
Baking varnish black</t>
    </r>
  </si>
  <si>
    <t>皮坐椅+15元
EVA发泡胎+50元</t>
  </si>
  <si>
    <t xml:space="preserve">带遥控     
with remote control+25RMB  </t>
  </si>
  <si>
    <r>
      <rPr>
        <sz val="10"/>
        <rFont val="Arial"/>
        <charset val="134"/>
      </rPr>
      <t xml:space="preserve">MN506 </t>
    </r>
    <r>
      <rPr>
        <sz val="10"/>
        <rFont val="宋体"/>
        <charset val="134"/>
      </rPr>
      <t>电动扭扭车</t>
    </r>
    <r>
      <rPr>
        <sz val="10"/>
        <rFont val="Arial"/>
        <charset val="134"/>
      </rPr>
      <t xml:space="preserve">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540*2 </t>
    </r>
    <r>
      <rPr>
        <sz val="10"/>
        <rFont val="Arial"/>
        <charset val="134"/>
      </rPr>
      <t xml:space="preserve"> </t>
    </r>
    <r>
      <rPr>
        <sz val="10"/>
        <rFont val="方正粗黑宋简体"/>
        <charset val="134"/>
      </rPr>
      <t>电机</t>
    </r>
    <r>
      <rPr>
        <sz val="10"/>
        <rFont val="Arial"/>
        <charset val="134"/>
      </rPr>
      <t xml:space="preserve"> motor           </t>
    </r>
  </si>
  <si>
    <r>
      <t>蓝色</t>
    </r>
    <r>
      <rPr>
        <b/>
        <sz val="10"/>
        <rFont val="Arial"/>
        <charset val="134"/>
      </rPr>
      <t xml:space="preserve"> blue
</t>
    </r>
    <r>
      <rPr>
        <b/>
        <sz val="10"/>
        <rFont val="宋体"/>
        <charset val="134"/>
      </rPr>
      <t>桔色</t>
    </r>
    <r>
      <rPr>
        <b/>
        <sz val="10"/>
        <rFont val="Arial"/>
        <charset val="134"/>
      </rPr>
      <t xml:space="preserve"> Orange
</t>
    </r>
    <r>
      <rPr>
        <b/>
        <sz val="10"/>
        <rFont val="宋体"/>
        <charset val="134"/>
      </rPr>
      <t>粉色</t>
    </r>
    <r>
      <rPr>
        <b/>
        <sz val="10"/>
        <rFont val="Arial"/>
        <charset val="134"/>
      </rPr>
      <t xml:space="preserve"> pink</t>
    </r>
  </si>
  <si>
    <t>77*33*41CM</t>
  </si>
  <si>
    <t>6.5KG   
7.5KG</t>
  </si>
  <si>
    <r>
      <rPr>
        <b/>
        <sz val="9"/>
        <rFont val="宋体"/>
        <charset val="134"/>
      </rPr>
      <t>新品</t>
    </r>
    <r>
      <rPr>
        <b/>
        <sz val="9"/>
        <rFont val="Arial"/>
        <charset val="134"/>
      </rPr>
      <t xml:space="preserve"> </t>
    </r>
    <r>
      <rPr>
        <b/>
        <sz val="9"/>
        <rFont val="宋体"/>
        <charset val="134"/>
      </rPr>
      <t>电动扭扭车。采用</t>
    </r>
    <r>
      <rPr>
        <b/>
        <sz val="9"/>
        <rFont val="Arial"/>
        <charset val="134"/>
      </rPr>
      <t>12v</t>
    </r>
    <r>
      <rPr>
        <b/>
        <sz val="9"/>
        <rFont val="宋体"/>
        <charset val="134"/>
      </rPr>
      <t>大电池，超强动力，</t>
    </r>
    <r>
      <rPr>
        <b/>
        <sz val="9"/>
        <rFont val="Arial"/>
        <charset val="134"/>
      </rPr>
      <t>540*2</t>
    </r>
    <r>
      <rPr>
        <b/>
        <sz val="9"/>
        <rFont val="宋体"/>
        <charset val="134"/>
      </rPr>
      <t>双驱分离电机</t>
    </r>
    <r>
      <rPr>
        <b/>
        <sz val="9"/>
        <rFont val="Arial"/>
        <charset val="134"/>
      </rPr>
      <t>,</t>
    </r>
    <r>
      <rPr>
        <b/>
        <sz val="9"/>
        <rFont val="宋体"/>
        <charset val="134"/>
      </rPr>
      <t>，一键启动，蓝牙中控，缓起动，</t>
    </r>
    <r>
      <rPr>
        <b/>
        <sz val="9"/>
        <rFont val="Arial"/>
        <charset val="134"/>
      </rPr>
      <t xml:space="preserve"> </t>
    </r>
    <r>
      <rPr>
        <b/>
        <sz val="9"/>
        <rFont val="宋体"/>
        <charset val="134"/>
      </rPr>
      <t>早教功能，英语故事，动感儿歌</t>
    </r>
    <r>
      <rPr>
        <b/>
        <sz val="9"/>
        <rFont val="Arial"/>
        <charset val="134"/>
      </rPr>
      <t xml:space="preserve">   </t>
    </r>
    <r>
      <rPr>
        <b/>
        <sz val="9"/>
        <rFont val="宋体"/>
        <charset val="134"/>
      </rPr>
      <t>，</t>
    </r>
    <r>
      <rPr>
        <b/>
        <sz val="9"/>
        <rFont val="Arial"/>
        <charset val="134"/>
      </rPr>
      <t>PU</t>
    </r>
    <r>
      <rPr>
        <b/>
        <sz val="9"/>
        <rFont val="宋体"/>
        <charset val="134"/>
      </rPr>
      <t>轮带灯光，</t>
    </r>
    <r>
      <rPr>
        <b/>
        <sz val="9"/>
        <rFont val="Arial"/>
        <charset val="134"/>
      </rPr>
      <t>LED</t>
    </r>
    <r>
      <rPr>
        <b/>
        <sz val="9"/>
        <rFont val="宋体"/>
        <charset val="134"/>
      </rPr>
      <t>炫酷可控灯光，</t>
    </r>
    <r>
      <rPr>
        <b/>
        <sz val="9"/>
        <rFont val="Arial"/>
        <charset val="134"/>
      </rPr>
      <t xml:space="preserve">  </t>
    </r>
    <r>
      <rPr>
        <b/>
        <sz val="9"/>
        <rFont val="宋体"/>
        <charset val="134"/>
      </rPr>
      <t>可滑行</t>
    </r>
    <r>
      <rPr>
        <b/>
        <sz val="9"/>
        <rFont val="Arial"/>
        <charset val="134"/>
      </rPr>
      <t xml:space="preserve"> </t>
    </r>
    <r>
      <rPr>
        <b/>
        <sz val="9"/>
        <rFont val="宋体"/>
        <charset val="134"/>
      </rPr>
      <t>可电动，两种模式。</t>
    </r>
    <r>
      <rPr>
        <b/>
        <sz val="9"/>
        <rFont val="Arial"/>
        <charset val="134"/>
      </rPr>
      <t xml:space="preserve">
</t>
    </r>
    <r>
      <rPr>
        <b/>
        <sz val="9"/>
        <color rgb="FFFF0000"/>
        <rFont val="Arial"/>
        <charset val="134"/>
      </rPr>
      <t>New electric twist car. It adopts a 12v large battery, super powerful performance, 540*2 dual-drive separated motor, one-key start, Bluetooth central control, slow start, early education function, English stories, dynamic children's songs, PU wheel belt lights, LED cool controllable lights, and can be slid or electric, with two modes.</t>
    </r>
  </si>
  <si>
    <r>
      <rPr>
        <sz val="10"/>
        <rFont val="Arial"/>
        <charset val="134"/>
      </rPr>
      <t xml:space="preserve">MN506  </t>
    </r>
    <r>
      <rPr>
        <sz val="10"/>
        <rFont val="宋体"/>
        <charset val="134"/>
      </rPr>
      <t>电动扭扭车</t>
    </r>
    <r>
      <rPr>
        <sz val="10"/>
        <rFont val="Arial"/>
        <charset val="134"/>
      </rPr>
      <t xml:space="preserve">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540*2 </t>
    </r>
    <r>
      <rPr>
        <sz val="10"/>
        <rFont val="Arial"/>
        <charset val="134"/>
      </rPr>
      <t xml:space="preserve"> </t>
    </r>
    <r>
      <rPr>
        <sz val="10"/>
        <rFont val="方正粗黑宋简体"/>
        <charset val="134"/>
      </rPr>
      <t>电机</t>
    </r>
    <r>
      <rPr>
        <sz val="10"/>
        <rFont val="Arial"/>
        <charset val="134"/>
      </rPr>
      <t xml:space="preserve"> motor           </t>
    </r>
  </si>
  <si>
    <t>SMT</t>
  </si>
  <si>
    <r>
      <rPr>
        <sz val="10"/>
        <rFont val="Arial"/>
        <charset val="134"/>
      </rPr>
      <t xml:space="preserve">1099  </t>
    </r>
    <r>
      <rPr>
        <sz val="10"/>
        <rFont val="宋体"/>
        <charset val="134"/>
      </rPr>
      <t>电动扭扭车</t>
    </r>
    <r>
      <rPr>
        <sz val="10"/>
        <rFont val="Arial"/>
        <charset val="134"/>
      </rPr>
      <t xml:space="preserve">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540*2 </t>
    </r>
    <r>
      <rPr>
        <sz val="10"/>
        <rFont val="Arial"/>
        <charset val="134"/>
      </rPr>
      <t xml:space="preserve"> </t>
    </r>
    <r>
      <rPr>
        <sz val="10"/>
        <rFont val="方正粗黑宋简体"/>
        <charset val="134"/>
      </rPr>
      <t>电机</t>
    </r>
    <r>
      <rPr>
        <sz val="10"/>
        <rFont val="Arial"/>
        <charset val="134"/>
      </rPr>
      <t xml:space="preserve"> motor           </t>
    </r>
  </si>
  <si>
    <r>
      <t>黄</t>
    </r>
    <r>
      <rPr>
        <b/>
        <sz val="10"/>
        <rFont val="Arial"/>
        <charset val="134"/>
      </rPr>
      <t xml:space="preserve"> yellow
</t>
    </r>
    <r>
      <rPr>
        <b/>
        <sz val="10"/>
        <rFont val="宋体"/>
        <charset val="134"/>
      </rPr>
      <t>蓝</t>
    </r>
    <r>
      <rPr>
        <b/>
        <sz val="10"/>
        <rFont val="Arial"/>
        <charset val="134"/>
      </rPr>
      <t xml:space="preserve"> blue
</t>
    </r>
    <r>
      <rPr>
        <b/>
        <sz val="10"/>
        <rFont val="宋体"/>
        <charset val="134"/>
      </rPr>
      <t>粉</t>
    </r>
    <r>
      <rPr>
        <b/>
        <sz val="10"/>
        <rFont val="Arial"/>
        <charset val="134"/>
      </rPr>
      <t xml:space="preserve"> pink
</t>
    </r>
    <r>
      <rPr>
        <b/>
        <sz val="10"/>
        <rFont val="宋体"/>
        <charset val="134"/>
      </rPr>
      <t>红</t>
    </r>
    <r>
      <rPr>
        <b/>
        <sz val="10"/>
        <rFont val="Arial"/>
        <charset val="134"/>
      </rPr>
      <t xml:space="preserve"> red
</t>
    </r>
    <r>
      <rPr>
        <b/>
        <sz val="10"/>
        <rFont val="宋体"/>
        <charset val="134"/>
      </rPr>
      <t>白</t>
    </r>
    <r>
      <rPr>
        <b/>
        <sz val="10"/>
        <rFont val="Arial"/>
        <charset val="134"/>
      </rPr>
      <t xml:space="preserve"> white
</t>
    </r>
    <r>
      <rPr>
        <b/>
        <sz val="10"/>
        <rFont val="宋体"/>
        <charset val="134"/>
      </rPr>
      <t>黑</t>
    </r>
    <r>
      <rPr>
        <b/>
        <sz val="10"/>
        <rFont val="Arial"/>
        <charset val="134"/>
      </rPr>
      <t xml:space="preserve"> black
</t>
    </r>
    <r>
      <rPr>
        <b/>
        <sz val="10"/>
        <rFont val="宋体"/>
        <charset val="134"/>
      </rPr>
      <t>浅粉</t>
    </r>
    <r>
      <rPr>
        <b/>
        <sz val="10"/>
        <rFont val="Arial"/>
        <charset val="134"/>
      </rPr>
      <t xml:space="preserve"> Light pink
</t>
    </r>
    <r>
      <rPr>
        <b/>
        <sz val="10"/>
        <rFont val="宋体"/>
        <charset val="134"/>
      </rPr>
      <t>绿</t>
    </r>
    <r>
      <rPr>
        <b/>
        <sz val="10"/>
        <rFont val="Arial"/>
        <charset val="134"/>
      </rPr>
      <t xml:space="preserve"> green
</t>
    </r>
    <r>
      <rPr>
        <b/>
        <sz val="10"/>
        <rFont val="宋体"/>
        <charset val="134"/>
      </rPr>
      <t>灰</t>
    </r>
    <r>
      <rPr>
        <b/>
        <sz val="10"/>
        <rFont val="Arial"/>
        <charset val="134"/>
      </rPr>
      <t xml:space="preserve"> Grey</t>
    </r>
  </si>
  <si>
    <t>78*31*40cm</t>
  </si>
  <si>
    <t>6.75KG   
7.8KG</t>
  </si>
  <si>
    <r>
      <rPr>
        <b/>
        <sz val="10"/>
        <rFont val="宋体"/>
        <charset val="134"/>
      </rPr>
      <t>新品</t>
    </r>
    <r>
      <rPr>
        <b/>
        <sz val="10"/>
        <rFont val="Arial"/>
        <charset val="134"/>
      </rPr>
      <t xml:space="preserve"> </t>
    </r>
    <r>
      <rPr>
        <b/>
        <sz val="10"/>
        <rFont val="宋体"/>
        <charset val="134"/>
      </rPr>
      <t>电动扭扭车。采用</t>
    </r>
    <r>
      <rPr>
        <b/>
        <sz val="10"/>
        <rFont val="Arial"/>
        <charset val="134"/>
      </rPr>
      <t>12v</t>
    </r>
    <r>
      <rPr>
        <b/>
        <sz val="10"/>
        <rFont val="宋体"/>
        <charset val="134"/>
      </rPr>
      <t>大电池，超强动力，</t>
    </r>
    <r>
      <rPr>
        <b/>
        <sz val="10"/>
        <rFont val="Arial"/>
        <charset val="134"/>
      </rPr>
      <t>540*2</t>
    </r>
    <r>
      <rPr>
        <b/>
        <sz val="10"/>
        <rFont val="宋体"/>
        <charset val="134"/>
      </rPr>
      <t>双驱分离电机</t>
    </r>
    <r>
      <rPr>
        <b/>
        <sz val="10"/>
        <rFont val="Arial"/>
        <charset val="134"/>
      </rPr>
      <t>,</t>
    </r>
    <r>
      <rPr>
        <b/>
        <sz val="10"/>
        <rFont val="宋体"/>
        <charset val="134"/>
      </rPr>
      <t>，有灯光音乐，</t>
    </r>
    <r>
      <rPr>
        <b/>
        <sz val="10"/>
        <rFont val="Arial"/>
        <charset val="134"/>
      </rPr>
      <t xml:space="preserve"> </t>
    </r>
    <r>
      <rPr>
        <b/>
        <sz val="10"/>
        <rFont val="宋体"/>
        <charset val="134"/>
      </rPr>
      <t>早教功能，可滑行</t>
    </r>
    <r>
      <rPr>
        <b/>
        <sz val="10"/>
        <rFont val="Arial"/>
        <charset val="134"/>
      </rPr>
      <t xml:space="preserve"> </t>
    </r>
    <r>
      <rPr>
        <b/>
        <sz val="10"/>
        <rFont val="宋体"/>
        <charset val="134"/>
      </rPr>
      <t>可电动，两种模式。</t>
    </r>
    <r>
      <rPr>
        <b/>
        <sz val="10"/>
        <rFont val="Arial"/>
        <charset val="134"/>
      </rPr>
      <t xml:space="preserve">
</t>
    </r>
    <r>
      <rPr>
        <b/>
        <sz val="10"/>
        <color rgb="FFFF0000"/>
        <rFont val="Arial"/>
        <charset val="134"/>
      </rPr>
      <t>New product: Electric Twister Bike. It uses a 12V large battery, with extremely powerful power. It has 540*2 dual-drive separate motors, equipped with lights and music, early education functions, capable of sliding and electric operation, with two modes.</t>
    </r>
  </si>
  <si>
    <t>JB</t>
  </si>
  <si>
    <r>
      <rPr>
        <sz val="10"/>
        <rFont val="Arial"/>
        <charset val="134"/>
      </rPr>
      <t xml:space="preserve">F50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</si>
  <si>
    <r>
      <t>桔，绿。</t>
    </r>
    <r>
      <rPr>
        <b/>
        <sz val="10"/>
        <rFont val="Arial"/>
        <charset val="134"/>
      </rPr>
      <t xml:space="preserve">
</t>
    </r>
    <r>
      <rPr>
        <b/>
        <sz val="10"/>
        <rFont val="宋体"/>
        <charset val="134"/>
      </rPr>
      <t>粉，米白，</t>
    </r>
    <r>
      <rPr>
        <b/>
        <sz val="10"/>
        <rFont val="Arial"/>
        <charset val="134"/>
      </rPr>
      <t xml:space="preserve">
Orange, green.
Pink, Off-white,</t>
    </r>
  </si>
  <si>
    <t>120*68*53CM</t>
  </si>
  <si>
    <t>16.5KG   
20KG</t>
  </si>
  <si>
    <r>
      <rPr>
        <sz val="7.5"/>
        <color rgb="FFFF0000"/>
        <rFont val="方正粗黑宋简体"/>
        <charset val="134"/>
      </rPr>
      <t xml:space="preserve">(12V4.5A*1铅酸电池Lead-acid battery + 12V380*2  电机 motor )                                                
</t>
    </r>
    <r>
      <rPr>
        <sz val="7.5"/>
        <rFont val="方正粗黑宋简体"/>
        <charset val="134"/>
      </rPr>
      <t>12v4.5铅酸电瓶+双驱动+硬座
12v4.5 lead-acid battery+dual drive+hard seat</t>
    </r>
  </si>
  <si>
    <r>
      <rPr>
        <sz val="10"/>
        <rFont val="Arial"/>
        <charset val="134"/>
      </rPr>
      <t xml:space="preserve">F50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车门灯光</t>
    </r>
    <r>
      <rPr>
        <sz val="10"/>
        <rFont val="Arial"/>
        <charset val="134"/>
      </rPr>
      <t xml:space="preserve"> 
+</t>
    </r>
    <r>
      <rPr>
        <sz val="10"/>
        <rFont val="方正粗黑宋简体"/>
        <charset val="134"/>
      </rPr>
      <t>车轮灯光</t>
    </r>
    <r>
      <rPr>
        <sz val="10"/>
        <rFont val="Arial"/>
        <charset val="134"/>
      </rPr>
      <t xml:space="preserve">
</t>
    </r>
    <r>
      <rPr>
        <sz val="10"/>
        <color rgb="FFFF0000"/>
        <rFont val="Arial"/>
        <charset val="134"/>
      </rPr>
      <t xml:space="preserve">+Door light
 + wheel light </t>
    </r>
    <r>
      <rPr>
        <sz val="10"/>
        <rFont val="Arial"/>
        <charset val="134"/>
      </rPr>
      <t xml:space="preserve">         </t>
    </r>
  </si>
  <si>
    <r>
      <rPr>
        <sz val="7.5"/>
        <color rgb="FFFF0000"/>
        <rFont val="方正粗黑宋简体"/>
        <charset val="134"/>
      </rPr>
      <t xml:space="preserve">(12V4.5A*1铅酸电池Lead-acid battery + 12V380*2  电机 motor )                                                
</t>
    </r>
    <r>
      <rPr>
        <sz val="7.5"/>
        <rFont val="方正粗黑宋简体"/>
        <charset val="134"/>
      </rPr>
      <t>12v4.5铅酸电瓶+门、后备箱、轮子带灯+双驱动+硬座 
12v4.5 lead-acid battery+door, trunk, wheels with lights+dual drive+hard seat</t>
    </r>
  </si>
  <si>
    <r>
      <rPr>
        <sz val="10"/>
        <rFont val="Arial"/>
        <charset val="134"/>
      </rPr>
      <t>F50                         
12V7A*1</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车门灯光</t>
    </r>
    <r>
      <rPr>
        <sz val="10"/>
        <rFont val="Arial"/>
        <charset val="134"/>
      </rPr>
      <t xml:space="preserve">
 +</t>
    </r>
    <r>
      <rPr>
        <sz val="10"/>
        <rFont val="方正粗黑宋简体"/>
        <charset val="134"/>
      </rPr>
      <t>车轮灯光</t>
    </r>
    <r>
      <rPr>
        <sz val="10"/>
        <rFont val="Arial"/>
        <charset val="134"/>
      </rPr>
      <t xml:space="preserve">
+</t>
    </r>
    <r>
      <rPr>
        <sz val="10"/>
        <rFont val="方正粗黑宋简体"/>
        <charset val="134"/>
      </rPr>
      <t>皮座椅</t>
    </r>
    <r>
      <rPr>
        <sz val="10"/>
        <rFont val="Arial"/>
        <charset val="134"/>
      </rPr>
      <t xml:space="preserve">
</t>
    </r>
    <r>
      <rPr>
        <sz val="10"/>
        <color rgb="FFFF0000"/>
        <rFont val="Arial"/>
        <charset val="134"/>
      </rPr>
      <t xml:space="preserve">+Door light 
+ wheel light  
+Leather seats </t>
    </r>
    <r>
      <rPr>
        <sz val="10"/>
        <rFont val="Arial"/>
        <charset val="134"/>
      </rPr>
      <t xml:space="preserve">       </t>
    </r>
  </si>
  <si>
    <r>
      <rPr>
        <sz val="7.5"/>
        <color rgb="FFFF0000"/>
        <rFont val="方正粗黑宋简体"/>
        <charset val="134"/>
      </rPr>
      <t xml:space="preserve">(12V7A*1铅酸电池Lead-acid battery + 12V380*2  电机 motor )                                                
</t>
    </r>
    <r>
      <rPr>
        <sz val="7.5"/>
        <rFont val="方正粗黑宋简体"/>
        <charset val="134"/>
      </rPr>
      <t>12v7铅酸电瓶+门、后备箱、轮子带灯+4驱动+皮座
12v7 lead-acid battery+door, trunk, wheels with lights+4 drive+leather seat</t>
    </r>
  </si>
  <si>
    <r>
      <rPr>
        <sz val="10"/>
        <rFont val="Arial"/>
        <charset val="134"/>
      </rPr>
      <t xml:space="preserve">F50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车门灯光</t>
    </r>
    <r>
      <rPr>
        <sz val="10"/>
        <rFont val="Arial"/>
        <charset val="134"/>
      </rPr>
      <t xml:space="preserve">
 +</t>
    </r>
    <r>
      <rPr>
        <sz val="10"/>
        <rFont val="方正粗黑宋简体"/>
        <charset val="134"/>
      </rPr>
      <t>车轮灯光</t>
    </r>
    <r>
      <rPr>
        <sz val="10"/>
        <rFont val="Arial"/>
        <charset val="134"/>
      </rPr>
      <t xml:space="preserve">
+</t>
    </r>
    <r>
      <rPr>
        <sz val="10"/>
        <rFont val="方正粗黑宋简体"/>
        <charset val="134"/>
      </rPr>
      <t>皮座椅</t>
    </r>
    <r>
      <rPr>
        <sz val="10"/>
        <rFont val="Arial"/>
        <charset val="134"/>
      </rPr>
      <t xml:space="preserve">
+</t>
    </r>
    <r>
      <rPr>
        <sz val="10"/>
        <rFont val="方正粗黑宋简体"/>
        <charset val="134"/>
      </rPr>
      <t>烤漆</t>
    </r>
    <r>
      <rPr>
        <sz val="10"/>
        <rFont val="Arial"/>
        <charset val="134"/>
      </rPr>
      <t xml:space="preserve">
</t>
    </r>
    <r>
      <rPr>
        <sz val="10"/>
        <color rgb="FFFF0000"/>
        <rFont val="Arial"/>
        <charset val="134"/>
      </rPr>
      <t xml:space="preserve">+Door light 
+ wheel light  
+Leather seats  
+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</si>
  <si>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烤漆银，</t>
    </r>
    <r>
      <rPr>
        <b/>
        <sz val="10"/>
        <rFont val="Arial"/>
        <charset val="134"/>
      </rPr>
      <t xml:space="preserve">
paint red,
Paint blue,
Paint silver,</t>
    </r>
  </si>
  <si>
    <r>
      <rPr>
        <sz val="7.5"/>
        <color rgb="FFFF0000"/>
        <rFont val="方正粗黑宋简体"/>
        <charset val="134"/>
      </rPr>
      <t xml:space="preserve">(12V7A*1铅酸电池Lead-acid battery + 12V380*2  电机 motor )                                                
</t>
    </r>
    <r>
      <rPr>
        <sz val="7.5"/>
        <rFont val="方正粗黑宋简体"/>
        <charset val="134"/>
      </rPr>
      <t>12v7铅酸电瓶+门、后备箱、轮子带灯+4驱动+皮座+烤漆
12v7 lead-acid battery+door, trunk, wheels with lights+4 drive+leather seat+paint baking</t>
    </r>
  </si>
  <si>
    <t>KN</t>
  </si>
  <si>
    <r>
      <rPr>
        <sz val="10"/>
        <rFont val="Arial"/>
        <charset val="134"/>
      </rPr>
      <t xml:space="preserve">KN-5288
</t>
    </r>
    <r>
      <rPr>
        <b/>
        <sz val="10"/>
        <color rgb="FFFF0000"/>
        <rFont val="Arial"/>
        <charset val="134"/>
      </rPr>
      <t>6V4.5A*1</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t>
    </r>
  </si>
  <si>
    <r>
      <t>红</t>
    </r>
    <r>
      <rPr>
        <b/>
        <sz val="10"/>
        <rFont val="Arial"/>
        <charset val="134"/>
      </rPr>
      <t xml:space="preserve"> Red
</t>
    </r>
    <r>
      <rPr>
        <b/>
        <sz val="10"/>
        <rFont val="宋体"/>
        <charset val="134"/>
      </rPr>
      <t>白</t>
    </r>
    <r>
      <rPr>
        <b/>
        <sz val="10"/>
        <rFont val="Arial"/>
        <charset val="134"/>
      </rPr>
      <t xml:space="preserve"> Whit
</t>
    </r>
    <r>
      <rPr>
        <b/>
        <sz val="10"/>
        <rFont val="宋体"/>
        <charset val="134"/>
      </rPr>
      <t>黄</t>
    </r>
    <r>
      <rPr>
        <b/>
        <sz val="10"/>
        <rFont val="Arial"/>
        <charset val="134"/>
      </rPr>
      <t xml:space="preserve"> yellow
</t>
    </r>
    <r>
      <rPr>
        <b/>
        <sz val="10"/>
        <rFont val="宋体"/>
        <charset val="134"/>
      </rPr>
      <t>粉</t>
    </r>
    <r>
      <rPr>
        <b/>
        <sz val="10"/>
        <rFont val="Arial"/>
        <charset val="134"/>
      </rPr>
      <t xml:space="preserve"> pink
</t>
    </r>
    <r>
      <rPr>
        <b/>
        <sz val="10"/>
        <rFont val="宋体"/>
        <charset val="134"/>
      </rPr>
      <t>蓝</t>
    </r>
    <r>
      <rPr>
        <b/>
        <sz val="10"/>
        <rFont val="Arial"/>
        <charset val="134"/>
      </rPr>
      <t xml:space="preserve"> blue</t>
    </r>
  </si>
  <si>
    <t>75*58*54CM</t>
  </si>
  <si>
    <t>6.95KG   
8.25KG</t>
  </si>
  <si>
    <r>
      <rPr>
        <sz val="8"/>
        <color theme="1"/>
        <rFont val="方正粗黑宋简体"/>
        <charset val="134"/>
      </rPr>
      <t>多功能碰碰车，360°旋转万向轮，带有全包裹防撞软条，一件快拆方向盘，一键启动开关，脚踩油门，早教故事，儿歌，多功能音乐播放器，炫彩灯光，中间灯光跑马灯，车身两侧灯光。</t>
    </r>
    <r>
      <rPr>
        <sz val="8"/>
        <color rgb="FFFF0000"/>
        <rFont val="方正粗黑宋简体"/>
        <charset val="134"/>
      </rPr>
      <t xml:space="preserve">
Multi-functional bumper car, 360° rotating universal wheel, with a full package anti-collision soft strip, a quick disassembly steering wheel, a key start switch, foot on the accelerator, early education stories, children's songs, multi-functional music player, colorful lights, middle lights running horse lights, lights on both sides of the body.</t>
    </r>
  </si>
  <si>
    <t>遥控+25元          
推把+20元            
摇马功能+20元
蓝牙USB+10元</t>
  </si>
  <si>
    <r>
      <rPr>
        <sz val="10"/>
        <rFont val="Arial"/>
        <charset val="134"/>
      </rPr>
      <t xml:space="preserve">KN-5288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t>
    </r>
  </si>
  <si>
    <r>
      <rPr>
        <sz val="10"/>
        <rFont val="Arial"/>
        <charset val="134"/>
      </rPr>
      <t xml:space="preserve">KN-5288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蓝牙</t>
    </r>
    <r>
      <rPr>
        <sz val="10"/>
        <rFont val="Arial"/>
        <charset val="134"/>
      </rPr>
      <t xml:space="preserve"> USB
</t>
    </r>
    <r>
      <rPr>
        <b/>
        <sz val="10"/>
        <color rgb="FFFF0000"/>
        <rFont val="Arial"/>
        <charset val="134"/>
      </rPr>
      <t>+Bluetooth
+USB</t>
    </r>
  </si>
  <si>
    <r>
      <rPr>
        <sz val="10"/>
        <rFont val="Arial"/>
        <charset val="134"/>
      </rPr>
      <t>KN-5188</t>
    </r>
    <r>
      <rPr>
        <sz val="10"/>
        <rFont val="方正粗黑宋简体"/>
        <charset val="134"/>
      </rPr>
      <t>电动款</t>
    </r>
    <r>
      <rPr>
        <sz val="10"/>
        <rFont val="Arial"/>
        <charset val="134"/>
      </rPr>
      <t xml:space="preserve">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6V380*1</t>
    </r>
    <r>
      <rPr>
        <sz val="10"/>
        <rFont val="Arial"/>
        <charset val="134"/>
      </rPr>
      <t xml:space="preserve"> </t>
    </r>
    <r>
      <rPr>
        <sz val="10"/>
        <rFont val="方正粗黑宋简体"/>
        <charset val="134"/>
      </rPr>
      <t>电机</t>
    </r>
    <r>
      <rPr>
        <sz val="10"/>
        <rFont val="Arial"/>
        <charset val="134"/>
      </rPr>
      <t xml:space="preserve"> motor</t>
    </r>
  </si>
  <si>
    <r>
      <t>米白</t>
    </r>
    <r>
      <rPr>
        <b/>
        <sz val="10"/>
        <rFont val="Arial"/>
        <charset val="134"/>
      </rPr>
      <t xml:space="preserve">off-white
</t>
    </r>
    <r>
      <rPr>
        <b/>
        <sz val="10"/>
        <rFont val="宋体"/>
        <charset val="134"/>
      </rPr>
      <t>红色</t>
    </r>
    <r>
      <rPr>
        <b/>
        <sz val="10"/>
        <rFont val="Arial"/>
        <charset val="134"/>
      </rPr>
      <t xml:space="preserve">red
</t>
    </r>
    <r>
      <rPr>
        <b/>
        <sz val="10"/>
        <rFont val="宋体"/>
        <charset val="134"/>
      </rPr>
      <t>粉色</t>
    </r>
    <r>
      <rPr>
        <b/>
        <sz val="10"/>
        <rFont val="Arial"/>
        <charset val="134"/>
      </rPr>
      <t xml:space="preserve">pink
</t>
    </r>
    <r>
      <rPr>
        <b/>
        <sz val="10"/>
        <rFont val="宋体"/>
        <charset val="134"/>
      </rPr>
      <t>绿色</t>
    </r>
    <r>
      <rPr>
        <b/>
        <sz val="10"/>
        <rFont val="Arial"/>
        <charset val="134"/>
      </rPr>
      <t xml:space="preserve">green
</t>
    </r>
    <r>
      <rPr>
        <b/>
        <sz val="10"/>
        <rFont val="宋体"/>
        <charset val="134"/>
      </rPr>
      <t>蓝色</t>
    </r>
    <r>
      <rPr>
        <b/>
        <sz val="10"/>
        <rFont val="Arial"/>
        <charset val="134"/>
      </rPr>
      <t>blue</t>
    </r>
  </si>
  <si>
    <t>78*50*44CM</t>
  </si>
  <si>
    <r>
      <rPr>
        <sz val="9"/>
        <color rgb="FFFF0000"/>
        <rFont val="方正粗黑宋简体"/>
        <charset val="134"/>
      </rPr>
      <t>(6V4A*1铅酸电池Lead-acid battery + 6V380*1  电机 motor )</t>
    </r>
    <r>
      <rPr>
        <sz val="9"/>
        <rFont val="方正粗黑宋简体"/>
        <charset val="134"/>
      </rPr>
      <t xml:space="preserve">
一键启动 多功能音乐播放器，音乐早教 故事, LED灯光， 脚踩油门前进后退.
One click start multi-function music player, music early education story, LED light, foot step forward and back.</t>
    </r>
  </si>
  <si>
    <t>蓝牙USB +8元
Bluetooth USB +8 RMB
遥控+15元
Remote control +15 RMB
EVA软轮+30元
EVA Soft Wheel + 30RMB</t>
  </si>
  <si>
    <t>GCC证书</t>
  </si>
  <si>
    <r>
      <rPr>
        <sz val="10"/>
        <rFont val="Arial"/>
        <charset val="134"/>
      </rPr>
      <t>KN-5188</t>
    </r>
    <r>
      <rPr>
        <sz val="10"/>
        <rFont val="方正粗黑宋简体"/>
        <charset val="134"/>
      </rPr>
      <t>电动款</t>
    </r>
    <r>
      <rPr>
        <sz val="10"/>
        <rFont val="Arial"/>
        <charset val="134"/>
      </rPr>
      <t xml:space="preserve">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motor
+</t>
    </r>
    <r>
      <rPr>
        <sz val="10"/>
        <rFont val="方正粗黑宋简体"/>
        <charset val="134"/>
      </rPr>
      <t>蓝牙</t>
    </r>
    <r>
      <rPr>
        <sz val="10"/>
        <rFont val="Arial"/>
        <charset val="134"/>
      </rPr>
      <t xml:space="preserve">USB
</t>
    </r>
    <r>
      <rPr>
        <b/>
        <sz val="10"/>
        <color rgb="FFFF0000"/>
        <rFont val="Arial"/>
        <charset val="134"/>
      </rPr>
      <t>+Bluetooth USB</t>
    </r>
    <r>
      <rPr>
        <sz val="10"/>
        <rFont val="Arial"/>
        <charset val="134"/>
      </rPr>
      <t xml:space="preserve">
+</t>
    </r>
    <r>
      <rPr>
        <sz val="10"/>
        <rFont val="方正粗黑宋简体"/>
        <charset val="134"/>
      </rPr>
      <t>遥控</t>
    </r>
    <r>
      <rPr>
        <sz val="10"/>
        <rFont val="Arial"/>
        <charset val="134"/>
      </rPr>
      <t xml:space="preserve">
</t>
    </r>
    <r>
      <rPr>
        <b/>
        <sz val="10"/>
        <color rgb="FFFF0000"/>
        <rFont val="Arial"/>
        <charset val="134"/>
      </rPr>
      <t>+Remote control</t>
    </r>
  </si>
  <si>
    <r>
      <rPr>
        <sz val="10"/>
        <rFont val="Arial"/>
        <charset val="134"/>
      </rPr>
      <t>KN-5188</t>
    </r>
    <r>
      <rPr>
        <sz val="10"/>
        <rFont val="方正粗黑宋简体"/>
        <charset val="134"/>
      </rPr>
      <t>电动款</t>
    </r>
    <r>
      <rPr>
        <sz val="10"/>
        <rFont val="Arial"/>
        <charset val="134"/>
      </rPr>
      <t xml:space="preserve">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motor</t>
    </r>
  </si>
  <si>
    <r>
      <rPr>
        <sz val="9"/>
        <color rgb="FFFF0000"/>
        <rFont val="方正粗黑宋简体"/>
        <charset val="134"/>
      </rPr>
      <t>(6V7A*1铅酸电池Lead-acid battery + 6V380*2  电机 motor )</t>
    </r>
    <r>
      <rPr>
        <sz val="9"/>
        <rFont val="方正粗黑宋简体"/>
        <charset val="134"/>
      </rPr>
      <t xml:space="preserve">
一键启动 多功能音乐播放器，音乐早教 故事, LED灯光， 脚踩油门前进后退.
One click start multi-function music player, music early education story, LED light, foot step forward and back.</t>
    </r>
  </si>
  <si>
    <r>
      <rPr>
        <sz val="10"/>
        <rFont val="Arial"/>
        <charset val="134"/>
      </rPr>
      <t>KN-5188</t>
    </r>
    <r>
      <rPr>
        <sz val="10"/>
        <rFont val="方正粗黑宋简体"/>
        <charset val="134"/>
      </rPr>
      <t>电动款</t>
    </r>
    <r>
      <rPr>
        <sz val="10"/>
        <rFont val="Arial"/>
        <charset val="134"/>
      </rPr>
      <t xml:space="preserve">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蓝牙</t>
    </r>
    <r>
      <rPr>
        <sz val="10"/>
        <rFont val="Arial"/>
        <charset val="134"/>
      </rPr>
      <t xml:space="preserve">USB
</t>
    </r>
    <r>
      <rPr>
        <b/>
        <sz val="10"/>
        <color rgb="FFFF0000"/>
        <rFont val="Arial"/>
        <charset val="134"/>
      </rPr>
      <t>+Bluetooth USB</t>
    </r>
    <r>
      <rPr>
        <sz val="10"/>
        <rFont val="Arial"/>
        <charset val="134"/>
      </rPr>
      <t xml:space="preserve">
+</t>
    </r>
    <r>
      <rPr>
        <sz val="10"/>
        <rFont val="方正粗黑宋简体"/>
        <charset val="134"/>
      </rPr>
      <t>遥控</t>
    </r>
    <r>
      <rPr>
        <sz val="10"/>
        <rFont val="Arial"/>
        <charset val="134"/>
      </rPr>
      <t xml:space="preserve">
</t>
    </r>
    <r>
      <rPr>
        <b/>
        <sz val="10"/>
        <color rgb="FFFF0000"/>
        <rFont val="Arial"/>
        <charset val="134"/>
      </rPr>
      <t>+Remote control</t>
    </r>
  </si>
  <si>
    <r>
      <rPr>
        <sz val="10"/>
        <rFont val="Arial"/>
        <charset val="134"/>
      </rPr>
      <t>KN-5188</t>
    </r>
    <r>
      <rPr>
        <sz val="10"/>
        <rFont val="方正粗黑宋简体"/>
        <charset val="134"/>
      </rPr>
      <t>电动款</t>
    </r>
    <r>
      <rPr>
        <sz val="10"/>
        <rFont val="Arial"/>
        <charset val="134"/>
      </rPr>
      <t xml:space="preserve">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6V380*1</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 +paint </t>
    </r>
    <r>
      <rPr>
        <sz val="10"/>
        <rFont val="Arial"/>
        <charset val="134"/>
      </rPr>
      <t xml:space="preserve"> </t>
    </r>
  </si>
  <si>
    <r>
      <t>烤漆红</t>
    </r>
    <r>
      <rPr>
        <b/>
        <sz val="10"/>
        <rFont val="Arial"/>
        <charset val="134"/>
      </rPr>
      <t xml:space="preserve">    
 Paint red                       </t>
    </r>
  </si>
  <si>
    <t>蓝牙USB +8元
Bluetooth USB +8 RMB
遥控+15元
Remote control +15 RMB
EVA软轮+30元
EVA Soft Wheel + 30RMB
烤漆  +30元
paint + 30 RMB</t>
  </si>
  <si>
    <r>
      <rPr>
        <sz val="10"/>
        <rFont val="Arial"/>
        <charset val="134"/>
      </rPr>
      <t xml:space="preserve">801
</t>
    </r>
    <r>
      <rPr>
        <b/>
        <sz val="10"/>
        <color rgb="FFFF0000"/>
        <rFont val="Arial"/>
        <charset val="134"/>
      </rPr>
      <t>6V4.5AH*2</t>
    </r>
    <r>
      <rPr>
        <sz val="10"/>
        <rFont val="宋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宋体"/>
        <charset val="134"/>
      </rPr>
      <t>电机</t>
    </r>
    <r>
      <rPr>
        <sz val="10"/>
        <rFont val="Arial"/>
        <charset val="134"/>
      </rPr>
      <t xml:space="preserve"> motor</t>
    </r>
  </si>
  <si>
    <r>
      <t>米白</t>
    </r>
    <r>
      <rPr>
        <b/>
        <sz val="10"/>
        <rFont val="Arial"/>
        <charset val="134"/>
      </rPr>
      <t xml:space="preserve">
Rice white
</t>
    </r>
    <r>
      <rPr>
        <b/>
        <sz val="10"/>
        <rFont val="宋体"/>
        <charset val="134"/>
      </rPr>
      <t>兰</t>
    </r>
    <r>
      <rPr>
        <b/>
        <sz val="10"/>
        <rFont val="Arial"/>
        <charset val="134"/>
      </rPr>
      <t xml:space="preserve">blue
</t>
    </r>
    <r>
      <rPr>
        <b/>
        <sz val="10"/>
        <rFont val="宋体"/>
        <charset val="134"/>
      </rPr>
      <t>黄</t>
    </r>
    <r>
      <rPr>
        <b/>
        <sz val="10"/>
        <rFont val="Arial"/>
        <charset val="134"/>
      </rPr>
      <t xml:space="preserve">yellow
</t>
    </r>
    <r>
      <rPr>
        <b/>
        <sz val="10"/>
        <rFont val="宋体"/>
        <charset val="134"/>
      </rPr>
      <t>糖果粉</t>
    </r>
    <r>
      <rPr>
        <b/>
        <sz val="10"/>
        <rFont val="Arial"/>
        <charset val="134"/>
      </rPr>
      <t xml:space="preserve">
 Candy pink
</t>
    </r>
    <r>
      <rPr>
        <b/>
        <sz val="10"/>
        <rFont val="宋体"/>
        <charset val="134"/>
      </rPr>
      <t>糖果绿</t>
    </r>
    <r>
      <rPr>
        <b/>
        <sz val="10"/>
        <rFont val="Arial"/>
        <charset val="134"/>
      </rPr>
      <t xml:space="preserve">
candy green</t>
    </r>
  </si>
  <si>
    <t>107×65×55CM</t>
  </si>
  <si>
    <t>12.6KG/       15.2KG</t>
  </si>
  <si>
    <r>
      <rPr>
        <b/>
        <sz val="9"/>
        <rFont val="宋体"/>
        <charset val="134"/>
      </rPr>
      <t>复古车型，一键启动，早教音乐，</t>
    </r>
    <r>
      <rPr>
        <b/>
        <sz val="9"/>
        <rFont val="Arial"/>
        <charset val="134"/>
      </rPr>
      <t>LED</t>
    </r>
    <r>
      <rPr>
        <b/>
        <sz val="9"/>
        <rFont val="宋体"/>
        <charset val="134"/>
      </rPr>
      <t>大灯，</t>
    </r>
    <r>
      <rPr>
        <b/>
        <sz val="9"/>
        <rFont val="Arial"/>
        <charset val="134"/>
      </rPr>
      <t>USB</t>
    </r>
    <r>
      <rPr>
        <b/>
        <sz val="9"/>
        <rFont val="宋体"/>
        <charset val="134"/>
      </rPr>
      <t>插口，摇摆功能，可手机</t>
    </r>
    <r>
      <rPr>
        <b/>
        <sz val="9"/>
        <rFont val="Arial"/>
        <charset val="134"/>
      </rPr>
      <t>APP</t>
    </r>
    <r>
      <rPr>
        <b/>
        <sz val="9"/>
        <rFont val="宋体"/>
        <charset val="134"/>
      </rPr>
      <t>。</t>
    </r>
    <r>
      <rPr>
        <b/>
        <sz val="9"/>
        <color rgb="FFFF0000"/>
        <rFont val="Arial"/>
        <charset val="134"/>
      </rPr>
      <t xml:space="preserve">
Retro models, one-click start, early education music, LED headlights, USB jack, swing function, mobile APP.</t>
    </r>
  </si>
  <si>
    <t xml:space="preserve">  皮座椅Leather seats+15RMB
 四轮灯光+15RMB
警灯+20RMB
EVA发泡胎EVAfoam tire+45RMB
烤漆+50RMB   </t>
  </si>
  <si>
    <t xml:space="preserve">CE GCC </t>
  </si>
  <si>
    <r>
      <rPr>
        <sz val="10"/>
        <rFont val="Arial"/>
        <charset val="134"/>
      </rPr>
      <t xml:space="preserve">801
</t>
    </r>
    <r>
      <rPr>
        <b/>
        <sz val="10"/>
        <color rgb="FFFF0000"/>
        <rFont val="Arial"/>
        <charset val="134"/>
      </rPr>
      <t>6V4.5AH*2</t>
    </r>
    <r>
      <rPr>
        <sz val="10"/>
        <rFont val="宋体"/>
        <charset val="134"/>
      </rPr>
      <t>铅酸电池</t>
    </r>
    <r>
      <rPr>
        <sz val="10"/>
        <rFont val="Arial"/>
        <charset val="134"/>
      </rPr>
      <t xml:space="preserve">
Lead-acid battery 
</t>
    </r>
    <r>
      <rPr>
        <b/>
        <sz val="10"/>
        <color rgb="FFFF0000"/>
        <rFont val="Arial"/>
        <charset val="134"/>
      </rPr>
      <t xml:space="preserve">12V380*2 </t>
    </r>
    <r>
      <rPr>
        <sz val="10"/>
        <rFont val="Arial"/>
        <charset val="134"/>
      </rPr>
      <t xml:space="preserve"> </t>
    </r>
    <r>
      <rPr>
        <sz val="10"/>
        <rFont val="宋体"/>
        <charset val="134"/>
      </rPr>
      <t>电机</t>
    </r>
    <r>
      <rPr>
        <sz val="10"/>
        <rFont val="Arial"/>
        <charset val="134"/>
      </rPr>
      <t xml:space="preserve"> motor</t>
    </r>
  </si>
  <si>
    <r>
      <rPr>
        <sz val="10"/>
        <rFont val="Arial"/>
        <charset val="134"/>
      </rPr>
      <t xml:space="preserve">801
</t>
    </r>
    <r>
      <rPr>
        <b/>
        <sz val="10"/>
        <color rgb="FFFF0000"/>
        <rFont val="Arial"/>
        <charset val="134"/>
      </rPr>
      <t>12V7AH*1</t>
    </r>
    <r>
      <rPr>
        <sz val="10"/>
        <rFont val="宋体"/>
        <charset val="134"/>
      </rPr>
      <t>铅酸电池</t>
    </r>
    <r>
      <rPr>
        <sz val="10"/>
        <rFont val="Arial"/>
        <charset val="134"/>
      </rPr>
      <t xml:space="preserve">
Lead-acid battery 
</t>
    </r>
    <r>
      <rPr>
        <b/>
        <sz val="10"/>
        <color rgb="FFFF0000"/>
        <rFont val="Arial"/>
        <charset val="134"/>
      </rPr>
      <t>12V380*4</t>
    </r>
    <r>
      <rPr>
        <sz val="10"/>
        <rFont val="Arial"/>
        <charset val="134"/>
      </rPr>
      <t xml:space="preserve">  </t>
    </r>
    <r>
      <rPr>
        <sz val="10"/>
        <rFont val="宋体"/>
        <charset val="134"/>
      </rPr>
      <t>电机</t>
    </r>
    <r>
      <rPr>
        <sz val="10"/>
        <rFont val="Arial"/>
        <charset val="134"/>
      </rPr>
      <t xml:space="preserve"> motor</t>
    </r>
  </si>
  <si>
    <t>XGZ</t>
  </si>
  <si>
    <r>
      <rPr>
        <b/>
        <sz val="10"/>
        <rFont val="Arial"/>
        <charset val="134"/>
      </rPr>
      <t xml:space="preserve">801-P
</t>
    </r>
    <r>
      <rPr>
        <b/>
        <sz val="10"/>
        <color rgb="FFFF0000"/>
        <rFont val="Arial"/>
        <charset val="134"/>
      </rPr>
      <t>Alarm lamp style</t>
    </r>
    <r>
      <rPr>
        <b/>
        <sz val="10"/>
        <rFont val="Arial"/>
        <charset val="134"/>
      </rPr>
      <t xml:space="preserve">
</t>
    </r>
    <r>
      <rPr>
        <b/>
        <sz val="10"/>
        <color rgb="FFFF0000"/>
        <rFont val="Arial"/>
        <charset val="134"/>
      </rPr>
      <t xml:space="preserve">6V4.5AH*2 </t>
    </r>
    <r>
      <rPr>
        <b/>
        <sz val="10"/>
        <rFont val="宋体"/>
        <charset val="134"/>
      </rPr>
      <t>铅酸电池</t>
    </r>
    <r>
      <rPr>
        <b/>
        <sz val="10"/>
        <rFont val="Arial"/>
        <charset val="134"/>
      </rPr>
      <t xml:space="preserve">
Lead-acid battery 
</t>
    </r>
    <r>
      <rPr>
        <b/>
        <sz val="10"/>
        <color rgb="FFFF0000"/>
        <rFont val="Arial"/>
        <charset val="134"/>
      </rPr>
      <t>12V380*2</t>
    </r>
    <r>
      <rPr>
        <b/>
        <sz val="10"/>
        <rFont val="Arial"/>
        <charset val="134"/>
      </rPr>
      <t xml:space="preserve">  </t>
    </r>
    <r>
      <rPr>
        <b/>
        <sz val="10"/>
        <rFont val="宋体"/>
        <charset val="134"/>
      </rPr>
      <t>电机</t>
    </r>
    <r>
      <rPr>
        <b/>
        <sz val="10"/>
        <rFont val="Arial"/>
        <charset val="134"/>
      </rPr>
      <t xml:space="preserve"> motor</t>
    </r>
  </si>
  <si>
    <r>
      <t>红色</t>
    </r>
    <r>
      <rPr>
        <b/>
        <sz val="10"/>
        <rFont val="Arial"/>
        <charset val="134"/>
      </rPr>
      <t>,</t>
    </r>
    <r>
      <rPr>
        <b/>
        <sz val="10"/>
        <rFont val="宋体"/>
        <charset val="134"/>
      </rPr>
      <t>黑色</t>
    </r>
    <r>
      <rPr>
        <b/>
        <sz val="10"/>
        <rFont val="Arial"/>
        <charset val="134"/>
      </rPr>
      <t xml:space="preserve">
Red, black</t>
    </r>
  </si>
  <si>
    <r>
      <rPr>
        <b/>
        <sz val="9"/>
        <color theme="1"/>
        <rFont val="宋体"/>
        <charset val="134"/>
      </rPr>
      <t>复古车型，警灯款式，灯光闪亮，一键启动，早教音乐，</t>
    </r>
    <r>
      <rPr>
        <b/>
        <sz val="9"/>
        <color theme="1"/>
        <rFont val="Arial"/>
        <charset val="134"/>
      </rPr>
      <t>LED</t>
    </r>
    <r>
      <rPr>
        <b/>
        <sz val="9"/>
        <color theme="1"/>
        <rFont val="宋体"/>
        <charset val="134"/>
      </rPr>
      <t>大灯，</t>
    </r>
    <r>
      <rPr>
        <b/>
        <sz val="9"/>
        <color theme="1"/>
        <rFont val="Arial"/>
        <charset val="134"/>
      </rPr>
      <t>USB</t>
    </r>
    <r>
      <rPr>
        <b/>
        <sz val="9"/>
        <color theme="1"/>
        <rFont val="宋体"/>
        <charset val="134"/>
      </rPr>
      <t>插口，摇摆功能，可手机</t>
    </r>
    <r>
      <rPr>
        <b/>
        <sz val="9"/>
        <color theme="1"/>
        <rFont val="Arial"/>
        <charset val="134"/>
      </rPr>
      <t>APP</t>
    </r>
    <r>
      <rPr>
        <b/>
        <sz val="9"/>
        <color theme="1"/>
        <rFont val="宋体"/>
        <charset val="134"/>
      </rPr>
      <t>。</t>
    </r>
    <r>
      <rPr>
        <b/>
        <sz val="9"/>
        <color rgb="FFFF0000"/>
        <rFont val="Arial"/>
        <charset val="134"/>
      </rPr>
      <t xml:space="preserve">
Retro models, alarm light styles, bright lights, one-click start, early education music, LED headlights, USB jack, swing function, mobile APP.</t>
    </r>
  </si>
  <si>
    <r>
      <rPr>
        <b/>
        <sz val="10"/>
        <rFont val="Arial"/>
        <charset val="134"/>
      </rPr>
      <t xml:space="preserve">801-P
</t>
    </r>
    <r>
      <rPr>
        <b/>
        <sz val="10"/>
        <color rgb="FFFF0000"/>
        <rFont val="Arial"/>
        <charset val="134"/>
      </rPr>
      <t>Alarm lamp style</t>
    </r>
    <r>
      <rPr>
        <b/>
        <sz val="10"/>
        <rFont val="Arial"/>
        <charset val="134"/>
      </rPr>
      <t xml:space="preserve">
</t>
    </r>
    <r>
      <rPr>
        <b/>
        <sz val="10"/>
        <color rgb="FFFF0000"/>
        <rFont val="Arial"/>
        <charset val="134"/>
      </rPr>
      <t xml:space="preserve">12V7AH*1 </t>
    </r>
    <r>
      <rPr>
        <b/>
        <sz val="10"/>
        <rFont val="宋体"/>
        <charset val="134"/>
      </rPr>
      <t>铅酸电池</t>
    </r>
    <r>
      <rPr>
        <b/>
        <sz val="10"/>
        <rFont val="Arial"/>
        <charset val="134"/>
      </rPr>
      <t xml:space="preserve">
Lead-acid battery 
</t>
    </r>
    <r>
      <rPr>
        <b/>
        <sz val="10"/>
        <color rgb="FFFF0000"/>
        <rFont val="Arial"/>
        <charset val="134"/>
      </rPr>
      <t>12V380*4</t>
    </r>
    <r>
      <rPr>
        <b/>
        <sz val="10"/>
        <rFont val="Arial"/>
        <charset val="134"/>
      </rPr>
      <t xml:space="preserve">  </t>
    </r>
    <r>
      <rPr>
        <b/>
        <sz val="10"/>
        <rFont val="宋体"/>
        <charset val="134"/>
      </rPr>
      <t>电机</t>
    </r>
    <r>
      <rPr>
        <b/>
        <sz val="10"/>
        <rFont val="Arial"/>
        <charset val="134"/>
      </rPr>
      <t xml:space="preserve"> motor</t>
    </r>
  </si>
  <si>
    <t>QLT</t>
  </si>
  <si>
    <r>
      <rPr>
        <sz val="10"/>
        <rFont val="Arial"/>
        <charset val="134"/>
      </rPr>
      <t xml:space="preserve">369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</si>
  <si>
    <r>
      <t>红色</t>
    </r>
    <r>
      <rPr>
        <b/>
        <sz val="10"/>
        <rFont val="Arial"/>
        <charset val="134"/>
      </rPr>
      <t xml:space="preserve">  red
</t>
    </r>
    <r>
      <rPr>
        <b/>
        <sz val="10"/>
        <rFont val="宋体"/>
        <charset val="134"/>
      </rPr>
      <t>黑色</t>
    </r>
    <r>
      <rPr>
        <b/>
        <sz val="10"/>
        <rFont val="Arial"/>
        <charset val="134"/>
      </rPr>
      <t xml:space="preserve">  black
</t>
    </r>
    <r>
      <rPr>
        <b/>
        <sz val="10"/>
        <rFont val="宋体"/>
        <charset val="134"/>
      </rPr>
      <t>黄色</t>
    </r>
    <r>
      <rPr>
        <b/>
        <sz val="10"/>
        <rFont val="Arial"/>
        <charset val="134"/>
      </rPr>
      <t xml:space="preserve">  yellow
</t>
    </r>
    <r>
      <rPr>
        <b/>
        <sz val="10"/>
        <rFont val="宋体"/>
        <charset val="134"/>
      </rPr>
      <t>蓝色</t>
    </r>
    <r>
      <rPr>
        <b/>
        <sz val="10"/>
        <rFont val="Arial"/>
        <charset val="134"/>
      </rPr>
      <t xml:space="preserve">  blue</t>
    </r>
  </si>
  <si>
    <t>108x63x43CM</t>
  </si>
  <si>
    <t>11KG   
12.5KG</t>
  </si>
  <si>
    <r>
      <rPr>
        <sz val="10"/>
        <rFont val="方正粗黑宋简体"/>
        <charset val="134"/>
      </rPr>
      <t>本车采用大电双驱，有灯光，音乐，早教，蓝牙，USB接口，有遥控，可眨眼。</t>
    </r>
    <r>
      <rPr>
        <sz val="10"/>
        <color rgb="FFFF0000"/>
        <rFont val="方正粗黑宋简体"/>
        <charset val="134"/>
      </rPr>
      <t xml:space="preserve">
This vehicle is equipped with a large electric dual drive system. It has lights, music, early education functions, Bluetooth, USB interface, remote control, and can blink.</t>
    </r>
  </si>
  <si>
    <r>
      <rPr>
        <sz val="10"/>
        <rFont val="Arial"/>
        <charset val="134"/>
      </rPr>
      <t xml:space="preserve">369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方正粗黑宋简体"/>
        <charset val="134"/>
      </rPr>
      <t>电机</t>
    </r>
    <r>
      <rPr>
        <sz val="10"/>
        <rFont val="Arial"/>
        <charset val="134"/>
      </rPr>
      <t xml:space="preserve"> motor            </t>
    </r>
  </si>
  <si>
    <r>
      <rPr>
        <sz val="10"/>
        <rFont val="方正粗黑宋简体"/>
        <charset val="134"/>
      </rPr>
      <t xml:space="preserve">本车采用大电四驱，有灯光，音乐，早教，蓝牙，USB接口，有遥控，可眨眼。
</t>
    </r>
    <r>
      <rPr>
        <sz val="10"/>
        <color rgb="FFFF0000"/>
        <rFont val="方正粗黑宋简体"/>
        <charset val="134"/>
      </rPr>
      <t>This vehicle is equipped with a large electric four-wheel drive system. It has lights, music, early education functions, Bluetooth, USB interface, remote control, and the ability to blink.</t>
    </r>
  </si>
  <si>
    <r>
      <rPr>
        <sz val="10"/>
        <rFont val="Arial"/>
        <charset val="134"/>
      </rPr>
      <t xml:space="preserve">369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+paint  </t>
    </r>
    <r>
      <rPr>
        <sz val="10"/>
        <rFont val="Arial"/>
        <charset val="134"/>
      </rPr>
      <t xml:space="preserve">             </t>
    </r>
  </si>
  <si>
    <r>
      <t>烤漆黑</t>
    </r>
    <r>
      <rPr>
        <b/>
        <sz val="10"/>
        <rFont val="Arial"/>
        <charset val="134"/>
      </rPr>
      <t xml:space="preserve">                     
paint  black</t>
    </r>
  </si>
  <si>
    <r>
      <rPr>
        <sz val="9"/>
        <rFont val="方正粗黑宋简体"/>
        <charset val="134"/>
      </rPr>
      <t>本车采用大电四驱，有灯光，音乐，早教，蓝牙，USB接口，有遥控，可眨眼。车体为烤漆色，更显亮丽。</t>
    </r>
    <r>
      <rPr>
        <sz val="9"/>
        <color rgb="FFFF0000"/>
        <rFont val="方正粗黑宋简体"/>
        <charset val="134"/>
      </rPr>
      <t xml:space="preserve">
This vehicle is equipped with a large electric four-wheel drive system. It has lights, music, early education functions, Bluetooth, USB interface, remote control, and the ability to blink. The body of the vehicle is in a baked paint finish, making it even more eye-catching.</t>
    </r>
  </si>
  <si>
    <t xml:space="preserve">皮座椅Leather seats+20RMB                                                          </t>
  </si>
  <si>
    <t>BDL</t>
  </si>
  <si>
    <r>
      <rPr>
        <sz val="10"/>
        <rFont val="Arial"/>
        <charset val="134"/>
      </rPr>
      <t>2988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</si>
  <si>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绿色，米色，蓝色，</t>
    </r>
    <r>
      <rPr>
        <b/>
        <sz val="10"/>
        <rFont val="Arial"/>
        <charset val="134"/>
      </rPr>
      <t xml:space="preserve">
Green, beige, blue,</t>
    </r>
  </si>
  <si>
    <t>115x50x58CM</t>
  </si>
  <si>
    <t>13KG   
14KG</t>
  </si>
  <si>
    <r>
      <rPr>
        <sz val="7.5"/>
        <color rgb="FFFF0000"/>
        <rFont val="方正粗黑宋简体"/>
        <charset val="134"/>
      </rPr>
      <t xml:space="preserve">(12V4.5A*1铅酸电池Lead-acid battery + 12V380*2  电机 motor )                                                
</t>
    </r>
    <r>
      <rPr>
        <sz val="7.5"/>
        <rFont val="方正粗黑宋简体"/>
        <charset val="134"/>
      </rPr>
      <t>标配 ；天一电瓶12V4.5双驱380电机 双开高门. 音乐 早教  蓝牙  摇摆 遥控 
Standard configuration; Tianyi battery 12V4.5 double drive 380 motor double open high door. Music early education Bluetooth swing remote control</t>
    </r>
  </si>
  <si>
    <r>
      <rPr>
        <sz val="10"/>
        <rFont val="Arial"/>
        <charset val="134"/>
      </rPr>
      <t>2988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</si>
  <si>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t>
    </r>
    <r>
      <rPr>
        <b/>
        <sz val="10"/>
        <rFont val="Arial"/>
        <charset val="134"/>
      </rPr>
      <t xml:space="preserve"> </t>
    </r>
    <r>
      <rPr>
        <b/>
        <sz val="10"/>
        <rFont val="宋体"/>
        <charset val="134"/>
      </rPr>
      <t>警车</t>
    </r>
    <r>
      <rPr>
        <b/>
        <sz val="10"/>
        <rFont val="Arial"/>
        <charset val="134"/>
      </rPr>
      <t xml:space="preserve">
paint Police Car Herd</t>
    </r>
  </si>
  <si>
    <r>
      <t>烤漆红</t>
    </r>
    <r>
      <rPr>
        <b/>
        <sz val="10"/>
        <rFont val="Arial"/>
        <charset val="134"/>
      </rPr>
      <t xml:space="preserve">
paint Red</t>
    </r>
  </si>
  <si>
    <r>
      <rPr>
        <sz val="10"/>
        <rFont val="Arial"/>
        <charset val="134"/>
      </rPr>
      <t xml:space="preserve">802
</t>
    </r>
    <r>
      <rPr>
        <b/>
        <sz val="10"/>
        <color rgb="FFFF0000"/>
        <rFont val="Arial"/>
        <charset val="134"/>
      </rPr>
      <t>6V4.5AH*2</t>
    </r>
    <r>
      <rPr>
        <sz val="10"/>
        <rFont val="宋体"/>
        <charset val="134"/>
      </rPr>
      <t>铅酸电池</t>
    </r>
    <r>
      <rPr>
        <sz val="10"/>
        <rFont val="Arial"/>
        <charset val="134"/>
      </rPr>
      <t xml:space="preserve">
Lead-acid battery 
</t>
    </r>
    <r>
      <rPr>
        <b/>
        <sz val="10"/>
        <color rgb="FFFF0000"/>
        <rFont val="Arial"/>
        <charset val="134"/>
      </rPr>
      <t xml:space="preserve">12V380*2 </t>
    </r>
    <r>
      <rPr>
        <sz val="10"/>
        <rFont val="Arial"/>
        <charset val="134"/>
      </rPr>
      <t xml:space="preserve"> </t>
    </r>
    <r>
      <rPr>
        <sz val="10"/>
        <rFont val="宋体"/>
        <charset val="134"/>
      </rPr>
      <t>电机</t>
    </r>
    <r>
      <rPr>
        <sz val="10"/>
        <rFont val="Arial"/>
        <charset val="134"/>
      </rPr>
      <t xml:space="preserve"> motor
</t>
    </r>
    <r>
      <rPr>
        <sz val="10"/>
        <rFont val="宋体"/>
        <charset val="134"/>
      </rPr>
      <t>车轮带灯光</t>
    </r>
    <r>
      <rPr>
        <sz val="10"/>
        <rFont val="Arial"/>
        <charset val="134"/>
      </rPr>
      <t xml:space="preserve">
</t>
    </r>
    <r>
      <rPr>
        <b/>
        <sz val="10"/>
        <color rgb="FFFF0000"/>
        <rFont val="Arial"/>
        <charset val="134"/>
      </rPr>
      <t>Lights on wheels</t>
    </r>
  </si>
  <si>
    <r>
      <t>红，白，</t>
    </r>
    <r>
      <rPr>
        <b/>
        <sz val="10"/>
        <rFont val="Arial"/>
        <charset val="134"/>
      </rPr>
      <t xml:space="preserve">
</t>
    </r>
    <r>
      <rPr>
        <b/>
        <sz val="10"/>
        <rFont val="宋体"/>
        <charset val="134"/>
      </rPr>
      <t>兰，黄</t>
    </r>
    <r>
      <rPr>
        <b/>
        <sz val="10"/>
        <rFont val="Arial"/>
        <charset val="134"/>
      </rPr>
      <t>, 
Red, white, 
blue, yellow,</t>
    </r>
  </si>
  <si>
    <t>113×66×50CM</t>
  </si>
  <si>
    <t>13.2KG/       15.4KG</t>
  </si>
  <si>
    <r>
      <rPr>
        <b/>
        <sz val="7.5"/>
        <color rgb="FFFF0000"/>
        <rFont val="Arial"/>
        <charset val="134"/>
      </rPr>
      <t>(6V4.5AH*2</t>
    </r>
    <r>
      <rPr>
        <b/>
        <sz val="7.5"/>
        <color rgb="FFFF0000"/>
        <rFont val="宋体"/>
        <charset val="134"/>
      </rPr>
      <t>铅酸电池</t>
    </r>
    <r>
      <rPr>
        <b/>
        <sz val="7.5"/>
        <color rgb="FFFF0000"/>
        <rFont val="Arial"/>
        <charset val="134"/>
      </rPr>
      <t xml:space="preserve">Lead-acid battery + 12V380*2  </t>
    </r>
    <r>
      <rPr>
        <b/>
        <sz val="7.5"/>
        <color rgb="FFFF0000"/>
        <rFont val="宋体"/>
        <charset val="134"/>
      </rPr>
      <t>电机</t>
    </r>
    <r>
      <rPr>
        <b/>
        <sz val="7.5"/>
        <color rgb="FFFF0000"/>
        <rFont val="Arial"/>
        <charset val="134"/>
      </rPr>
      <t xml:space="preserve"> motor )                                                     </t>
    </r>
    <r>
      <rPr>
        <b/>
        <sz val="7.5"/>
        <rFont val="宋体"/>
        <charset val="134"/>
      </rPr>
      <t>闪光车轮，</t>
    </r>
    <r>
      <rPr>
        <b/>
        <sz val="7.5"/>
        <rFont val="Arial"/>
        <charset val="134"/>
      </rPr>
      <t xml:space="preserve"> LED</t>
    </r>
    <r>
      <rPr>
        <b/>
        <sz val="7.5"/>
        <rFont val="宋体"/>
        <charset val="134"/>
      </rPr>
      <t>灯光</t>
    </r>
    <r>
      <rPr>
        <b/>
        <sz val="7.5"/>
        <rFont val="Arial"/>
        <charset val="134"/>
      </rPr>
      <t>,</t>
    </r>
    <r>
      <rPr>
        <b/>
        <sz val="7.5"/>
        <rFont val="宋体"/>
        <charset val="134"/>
      </rPr>
      <t>尾灯，仿真座椅</t>
    </r>
    <r>
      <rPr>
        <b/>
        <sz val="7.5"/>
        <rFont val="Arial"/>
        <charset val="134"/>
      </rPr>
      <t xml:space="preserve">, </t>
    </r>
    <r>
      <rPr>
        <b/>
        <sz val="7.5"/>
        <rFont val="宋体"/>
        <charset val="134"/>
      </rPr>
      <t>遥控器可控制调速，缓起缓停，加速减速，揺摆运动，电源，刹车系统等功能</t>
    </r>
    <r>
      <rPr>
        <b/>
        <sz val="7.5"/>
        <rFont val="Arial"/>
        <charset val="134"/>
      </rPr>
      <t>,</t>
    </r>
    <r>
      <rPr>
        <b/>
        <sz val="7.5"/>
        <rFont val="宋体"/>
        <charset val="134"/>
      </rPr>
      <t>一键启动</t>
    </r>
    <r>
      <rPr>
        <b/>
        <sz val="7.5"/>
        <rFont val="Arial"/>
        <charset val="134"/>
      </rPr>
      <t>,</t>
    </r>
    <r>
      <rPr>
        <b/>
        <sz val="7.5"/>
        <rFont val="宋体"/>
        <charset val="134"/>
      </rPr>
      <t>早教功能</t>
    </r>
    <r>
      <rPr>
        <b/>
        <sz val="7.5"/>
        <rFont val="Arial"/>
        <charset val="134"/>
      </rPr>
      <t>,</t>
    </r>
    <r>
      <rPr>
        <b/>
        <sz val="7.5"/>
        <rFont val="宋体"/>
        <charset val="134"/>
      </rPr>
      <t>英语故事</t>
    </r>
    <r>
      <rPr>
        <b/>
        <sz val="7.5"/>
        <rFont val="Arial"/>
        <charset val="134"/>
      </rPr>
      <t>,LED</t>
    </r>
    <r>
      <rPr>
        <b/>
        <sz val="7.5"/>
        <rFont val="宋体"/>
        <charset val="134"/>
      </rPr>
      <t>大灯</t>
    </r>
    <r>
      <rPr>
        <b/>
        <sz val="7.5"/>
        <rFont val="Arial"/>
        <charset val="134"/>
      </rPr>
      <t>,USB</t>
    </r>
    <r>
      <rPr>
        <b/>
        <sz val="7.5"/>
        <rFont val="宋体"/>
        <charset val="134"/>
      </rPr>
      <t>插口</t>
    </r>
    <r>
      <rPr>
        <b/>
        <sz val="7.5"/>
        <rFont val="Arial"/>
        <charset val="134"/>
      </rPr>
      <t>,</t>
    </r>
    <r>
      <rPr>
        <b/>
        <sz val="7.5"/>
        <rFont val="宋体"/>
        <charset val="134"/>
      </rPr>
      <t>摇摆功能</t>
    </r>
    <r>
      <rPr>
        <b/>
        <sz val="7.5"/>
        <rFont val="Arial"/>
        <charset val="134"/>
      </rPr>
      <t>,</t>
    </r>
    <r>
      <rPr>
        <b/>
        <sz val="7.5"/>
        <rFont val="宋体"/>
        <charset val="134"/>
      </rPr>
      <t>双开门</t>
    </r>
    <r>
      <rPr>
        <b/>
        <sz val="7.5"/>
        <rFont val="Arial"/>
        <charset val="134"/>
      </rPr>
      <t>,</t>
    </r>
    <r>
      <rPr>
        <b/>
        <sz val="7.5"/>
        <rFont val="宋体"/>
        <charset val="134"/>
      </rPr>
      <t>手机</t>
    </r>
    <r>
      <rPr>
        <b/>
        <sz val="7.5"/>
        <rFont val="Arial"/>
        <charset val="134"/>
      </rPr>
      <t>APP,Flash wheels,LED lights, taillights, simulated seats, remote control can control speed regulation, slow start and stop, accelerate and decelerate, the functions of power, brake system, one-click start, early education function, English story,LED headlights,USB jack, rocking function, double door, mobile APP,</t>
    </r>
  </si>
  <si>
    <t xml:space="preserve">  皮座椅Leather seats+15RMB
烤漆+35RMB
EVA发泡胎EVAfoam tire+45RMB
转向推把+25RMB
 糖果色+25RMB   </t>
  </si>
  <si>
    <r>
      <rPr>
        <sz val="10"/>
        <rFont val="Arial"/>
        <charset val="134"/>
      </rPr>
      <t xml:space="preserve">802
</t>
    </r>
    <r>
      <rPr>
        <b/>
        <sz val="10"/>
        <color rgb="FFFF0000"/>
        <rFont val="Arial"/>
        <charset val="134"/>
      </rPr>
      <t>6V4.5AH*2</t>
    </r>
    <r>
      <rPr>
        <sz val="10"/>
        <rFont val="微软雅黑"/>
        <charset val="134"/>
      </rPr>
      <t>铅酸电池</t>
    </r>
    <r>
      <rPr>
        <sz val="10"/>
        <rFont val="Arial"/>
        <charset val="134"/>
      </rPr>
      <t xml:space="preserve">
Lead-acid battery 
</t>
    </r>
    <r>
      <rPr>
        <b/>
        <sz val="10"/>
        <color rgb="FFFF0000"/>
        <rFont val="Arial"/>
        <charset val="134"/>
      </rPr>
      <t>12V380*2</t>
    </r>
    <r>
      <rPr>
        <b/>
        <sz val="10"/>
        <rFont val="Arial"/>
        <charset val="134"/>
      </rPr>
      <t xml:space="preserve"> </t>
    </r>
    <r>
      <rPr>
        <sz val="10"/>
        <rFont val="Arial"/>
        <charset val="134"/>
      </rPr>
      <t xml:space="preserve"> </t>
    </r>
    <r>
      <rPr>
        <sz val="10"/>
        <rFont val="微软雅黑"/>
        <charset val="134"/>
      </rPr>
      <t>电机</t>
    </r>
    <r>
      <rPr>
        <sz val="10"/>
        <rFont val="Arial"/>
        <charset val="134"/>
      </rPr>
      <t xml:space="preserve"> motor
</t>
    </r>
    <r>
      <rPr>
        <b/>
        <sz val="10"/>
        <color rgb="FFFF0000"/>
        <rFont val="Arial"/>
        <charset val="134"/>
      </rPr>
      <t>candy color</t>
    </r>
    <r>
      <rPr>
        <sz val="10"/>
        <rFont val="Arial"/>
        <charset val="134"/>
      </rPr>
      <t xml:space="preserve">
</t>
    </r>
    <r>
      <rPr>
        <sz val="10"/>
        <rFont val="微软雅黑"/>
        <charset val="134"/>
      </rPr>
      <t>车轮带灯光</t>
    </r>
    <r>
      <rPr>
        <sz val="10"/>
        <rFont val="Arial"/>
        <charset val="134"/>
      </rPr>
      <t xml:space="preserve">
</t>
    </r>
    <r>
      <rPr>
        <b/>
        <sz val="10"/>
        <color rgb="FFFF0000"/>
        <rFont val="Arial"/>
        <charset val="134"/>
      </rPr>
      <t>Lights on wheels</t>
    </r>
    <r>
      <rPr>
        <sz val="10"/>
        <rFont val="Arial"/>
        <charset val="134"/>
      </rPr>
      <t xml:space="preserve">
</t>
    </r>
  </si>
  <si>
    <r>
      <t>糖果粉</t>
    </r>
    <r>
      <rPr>
        <b/>
        <sz val="10"/>
        <rFont val="Arial"/>
        <charset val="134"/>
      </rPr>
      <t>,</t>
    </r>
    <r>
      <rPr>
        <b/>
        <sz val="10"/>
        <rFont val="宋体"/>
        <charset val="134"/>
      </rPr>
      <t>糖果绿</t>
    </r>
    <r>
      <rPr>
        <b/>
        <sz val="10"/>
        <rFont val="Arial"/>
        <charset val="134"/>
      </rPr>
      <t xml:space="preserve">
Candy pink, candy green</t>
    </r>
  </si>
  <si>
    <r>
      <rPr>
        <sz val="10"/>
        <rFont val="Arial"/>
        <charset val="134"/>
      </rPr>
      <t xml:space="preserve">802
</t>
    </r>
    <r>
      <rPr>
        <b/>
        <sz val="10"/>
        <color rgb="FFFF0000"/>
        <rFont val="Arial"/>
        <charset val="134"/>
      </rPr>
      <t xml:space="preserve">12V7AH*1 </t>
    </r>
    <r>
      <rPr>
        <sz val="10"/>
        <rFont val="宋体"/>
        <charset val="134"/>
      </rPr>
      <t>铅酸电池</t>
    </r>
    <r>
      <rPr>
        <sz val="10"/>
        <rFont val="Arial"/>
        <charset val="134"/>
      </rPr>
      <t xml:space="preserve">
Lead-acid battery 
</t>
    </r>
    <r>
      <rPr>
        <b/>
        <sz val="10"/>
        <color rgb="FFFF0000"/>
        <rFont val="Arial"/>
        <charset val="134"/>
      </rPr>
      <t xml:space="preserve">12V380*4 </t>
    </r>
    <r>
      <rPr>
        <sz val="10"/>
        <rFont val="Arial"/>
        <charset val="134"/>
      </rPr>
      <t xml:space="preserve"> </t>
    </r>
    <r>
      <rPr>
        <sz val="10"/>
        <rFont val="宋体"/>
        <charset val="134"/>
      </rPr>
      <t>电机</t>
    </r>
    <r>
      <rPr>
        <sz val="10"/>
        <rFont val="Arial"/>
        <charset val="134"/>
      </rPr>
      <t xml:space="preserve"> motor
</t>
    </r>
    <r>
      <rPr>
        <sz val="10"/>
        <rFont val="宋体"/>
        <charset val="134"/>
      </rPr>
      <t>车轮带灯光</t>
    </r>
    <r>
      <rPr>
        <sz val="10"/>
        <rFont val="Arial"/>
        <charset val="134"/>
      </rPr>
      <t xml:space="preserve">
</t>
    </r>
    <r>
      <rPr>
        <b/>
        <sz val="10"/>
        <color rgb="FFFF0000"/>
        <rFont val="Arial"/>
        <charset val="134"/>
      </rPr>
      <t>Lights on wheels</t>
    </r>
  </si>
  <si>
    <r>
      <rPr>
        <b/>
        <sz val="7.5"/>
        <color rgb="FFFF0000"/>
        <rFont val="Arial"/>
        <charset val="134"/>
      </rPr>
      <t>(12V7AH*1</t>
    </r>
    <r>
      <rPr>
        <b/>
        <sz val="7.5"/>
        <color rgb="FFFF0000"/>
        <rFont val="宋体"/>
        <charset val="134"/>
      </rPr>
      <t>铅酸电池</t>
    </r>
    <r>
      <rPr>
        <b/>
        <sz val="7.5"/>
        <color rgb="FFFF0000"/>
        <rFont val="Arial"/>
        <charset val="134"/>
      </rPr>
      <t xml:space="preserve">Lead-acid battery + 12V380*4 </t>
    </r>
    <r>
      <rPr>
        <b/>
        <sz val="7.5"/>
        <color rgb="FFFF0000"/>
        <rFont val="宋体"/>
        <charset val="134"/>
      </rPr>
      <t>电机</t>
    </r>
    <r>
      <rPr>
        <b/>
        <sz val="7.5"/>
        <color rgb="FFFF0000"/>
        <rFont val="Arial"/>
        <charset val="134"/>
      </rPr>
      <t xml:space="preserve"> motor )                                                     </t>
    </r>
    <r>
      <rPr>
        <b/>
        <sz val="7.5"/>
        <rFont val="宋体"/>
        <charset val="134"/>
      </rPr>
      <t>闪光车轮，</t>
    </r>
    <r>
      <rPr>
        <b/>
        <sz val="7.5"/>
        <rFont val="Arial"/>
        <charset val="134"/>
      </rPr>
      <t xml:space="preserve"> LED</t>
    </r>
    <r>
      <rPr>
        <b/>
        <sz val="7.5"/>
        <rFont val="宋体"/>
        <charset val="134"/>
      </rPr>
      <t>灯光</t>
    </r>
    <r>
      <rPr>
        <b/>
        <sz val="7.5"/>
        <rFont val="Arial"/>
        <charset val="134"/>
      </rPr>
      <t>,</t>
    </r>
    <r>
      <rPr>
        <b/>
        <sz val="7.5"/>
        <rFont val="宋体"/>
        <charset val="134"/>
      </rPr>
      <t>尾灯，仿真座椅</t>
    </r>
    <r>
      <rPr>
        <b/>
        <sz val="7.5"/>
        <rFont val="Arial"/>
        <charset val="134"/>
      </rPr>
      <t xml:space="preserve">, </t>
    </r>
    <r>
      <rPr>
        <b/>
        <sz val="7.5"/>
        <rFont val="宋体"/>
        <charset val="134"/>
      </rPr>
      <t>遥控器可控制调速，缓起缓停，加速减速，揺摆运动，电源，刹车系统等功能</t>
    </r>
    <r>
      <rPr>
        <b/>
        <sz val="7.5"/>
        <rFont val="Arial"/>
        <charset val="134"/>
      </rPr>
      <t>,</t>
    </r>
    <r>
      <rPr>
        <b/>
        <sz val="7.5"/>
        <rFont val="宋体"/>
        <charset val="134"/>
      </rPr>
      <t>一键启动</t>
    </r>
    <r>
      <rPr>
        <b/>
        <sz val="7.5"/>
        <rFont val="Arial"/>
        <charset val="134"/>
      </rPr>
      <t>,</t>
    </r>
    <r>
      <rPr>
        <b/>
        <sz val="7.5"/>
        <rFont val="宋体"/>
        <charset val="134"/>
      </rPr>
      <t>早教功能</t>
    </r>
    <r>
      <rPr>
        <b/>
        <sz val="7.5"/>
        <rFont val="Arial"/>
        <charset val="134"/>
      </rPr>
      <t>,</t>
    </r>
    <r>
      <rPr>
        <b/>
        <sz val="7.5"/>
        <rFont val="宋体"/>
        <charset val="134"/>
      </rPr>
      <t>英语故事</t>
    </r>
    <r>
      <rPr>
        <b/>
        <sz val="7.5"/>
        <rFont val="Arial"/>
        <charset val="134"/>
      </rPr>
      <t>,LED</t>
    </r>
    <r>
      <rPr>
        <b/>
        <sz val="7.5"/>
        <rFont val="宋体"/>
        <charset val="134"/>
      </rPr>
      <t>大灯</t>
    </r>
    <r>
      <rPr>
        <b/>
        <sz val="7.5"/>
        <rFont val="Arial"/>
        <charset val="134"/>
      </rPr>
      <t>,USB</t>
    </r>
    <r>
      <rPr>
        <b/>
        <sz val="7.5"/>
        <rFont val="宋体"/>
        <charset val="134"/>
      </rPr>
      <t>插口</t>
    </r>
    <r>
      <rPr>
        <b/>
        <sz val="7.5"/>
        <rFont val="Arial"/>
        <charset val="134"/>
      </rPr>
      <t>,</t>
    </r>
    <r>
      <rPr>
        <b/>
        <sz val="7.5"/>
        <rFont val="宋体"/>
        <charset val="134"/>
      </rPr>
      <t>摇摆功能</t>
    </r>
    <r>
      <rPr>
        <b/>
        <sz val="7.5"/>
        <rFont val="Arial"/>
        <charset val="134"/>
      </rPr>
      <t>,</t>
    </r>
    <r>
      <rPr>
        <b/>
        <sz val="7.5"/>
        <rFont val="宋体"/>
        <charset val="134"/>
      </rPr>
      <t>双开门</t>
    </r>
    <r>
      <rPr>
        <b/>
        <sz val="7.5"/>
        <rFont val="Arial"/>
        <charset val="134"/>
      </rPr>
      <t>,</t>
    </r>
    <r>
      <rPr>
        <b/>
        <sz val="7.5"/>
        <rFont val="宋体"/>
        <charset val="134"/>
      </rPr>
      <t>手机</t>
    </r>
    <r>
      <rPr>
        <b/>
        <sz val="7.5"/>
        <rFont val="Arial"/>
        <charset val="134"/>
      </rPr>
      <t>APP,Flash wheels,LED lights, taillights, simulated seats, remote control can control speed regulation, slow start and stop, accelerate and decelerate, the functions of power, brake system, one-click start, early education function, English story,LED headlights,USB jack, rocking function, double door, mobile APP,</t>
    </r>
  </si>
  <si>
    <r>
      <rPr>
        <sz val="10"/>
        <rFont val="Arial"/>
        <charset val="134"/>
      </rPr>
      <t xml:space="preserve">802
</t>
    </r>
    <r>
      <rPr>
        <b/>
        <sz val="10"/>
        <color rgb="FFFF0000"/>
        <rFont val="Arial"/>
        <charset val="134"/>
      </rPr>
      <t xml:space="preserve">12V7AH*1 </t>
    </r>
    <r>
      <rPr>
        <sz val="10"/>
        <rFont val="宋体"/>
        <charset val="134"/>
      </rPr>
      <t>铅酸电池</t>
    </r>
    <r>
      <rPr>
        <sz val="10"/>
        <rFont val="Arial"/>
        <charset val="134"/>
      </rPr>
      <t xml:space="preserve">
Lead-acid battery 
</t>
    </r>
    <r>
      <rPr>
        <b/>
        <sz val="10"/>
        <color rgb="FFFF0000"/>
        <rFont val="Arial"/>
        <charset val="134"/>
      </rPr>
      <t xml:space="preserve">12V380*4 </t>
    </r>
    <r>
      <rPr>
        <sz val="10"/>
        <rFont val="Arial"/>
        <charset val="134"/>
      </rPr>
      <t xml:space="preserve"> </t>
    </r>
    <r>
      <rPr>
        <sz val="10"/>
        <rFont val="宋体"/>
        <charset val="134"/>
      </rPr>
      <t>电机</t>
    </r>
    <r>
      <rPr>
        <sz val="10"/>
        <rFont val="Arial"/>
        <charset val="134"/>
      </rPr>
      <t xml:space="preserve"> motor
</t>
    </r>
    <r>
      <rPr>
        <b/>
        <sz val="10"/>
        <color rgb="FFFF0000"/>
        <rFont val="Arial"/>
        <charset val="134"/>
      </rPr>
      <t>candy color</t>
    </r>
    <r>
      <rPr>
        <sz val="10"/>
        <rFont val="Arial"/>
        <charset val="134"/>
      </rPr>
      <t xml:space="preserve">
</t>
    </r>
    <r>
      <rPr>
        <sz val="10"/>
        <rFont val="宋体"/>
        <charset val="134"/>
      </rPr>
      <t>车轮带灯光</t>
    </r>
    <r>
      <rPr>
        <sz val="10"/>
        <rFont val="Arial"/>
        <charset val="134"/>
      </rPr>
      <t xml:space="preserve">
</t>
    </r>
    <r>
      <rPr>
        <b/>
        <sz val="10"/>
        <color rgb="FFFF0000"/>
        <rFont val="Arial"/>
        <charset val="134"/>
      </rPr>
      <t>Lights on wheels</t>
    </r>
  </si>
  <si>
    <r>
      <rPr>
        <sz val="10"/>
        <rFont val="Arial"/>
        <charset val="134"/>
      </rPr>
      <t xml:space="preserve">802
</t>
    </r>
    <r>
      <rPr>
        <b/>
        <sz val="10"/>
        <color rgb="FFFF0000"/>
        <rFont val="Arial"/>
        <charset val="134"/>
      </rPr>
      <t xml:space="preserve">12V7AH*1 </t>
    </r>
    <r>
      <rPr>
        <sz val="10"/>
        <rFont val="宋体"/>
        <charset val="134"/>
      </rPr>
      <t>铅酸电池</t>
    </r>
    <r>
      <rPr>
        <sz val="10"/>
        <rFont val="Arial"/>
        <charset val="134"/>
      </rPr>
      <t xml:space="preserve">
Lead-acid battery 
</t>
    </r>
    <r>
      <rPr>
        <b/>
        <sz val="10"/>
        <color rgb="FFFF0000"/>
        <rFont val="Arial"/>
        <charset val="134"/>
      </rPr>
      <t xml:space="preserve">12V380*4 </t>
    </r>
    <r>
      <rPr>
        <sz val="10"/>
        <rFont val="Arial"/>
        <charset val="134"/>
      </rPr>
      <t xml:space="preserve"> </t>
    </r>
    <r>
      <rPr>
        <sz val="10"/>
        <rFont val="宋体"/>
        <charset val="134"/>
      </rPr>
      <t>电机</t>
    </r>
    <r>
      <rPr>
        <sz val="10"/>
        <rFont val="Arial"/>
        <charset val="134"/>
      </rPr>
      <t xml:space="preserve"> motor
</t>
    </r>
    <r>
      <rPr>
        <sz val="10"/>
        <rFont val="宋体"/>
        <charset val="134"/>
      </rPr>
      <t>车轮带灯光</t>
    </r>
    <r>
      <rPr>
        <sz val="10"/>
        <rFont val="Arial"/>
        <charset val="134"/>
      </rPr>
      <t xml:space="preserve">
</t>
    </r>
    <r>
      <rPr>
        <b/>
        <sz val="10"/>
        <color rgb="FFFF0000"/>
        <rFont val="Arial"/>
        <charset val="134"/>
      </rPr>
      <t xml:space="preserve">Lights on wheels
</t>
    </r>
    <r>
      <rPr>
        <b/>
        <sz val="10"/>
        <color theme="1"/>
        <rFont val="Arial"/>
        <charset val="134"/>
      </rPr>
      <t>+</t>
    </r>
    <r>
      <rPr>
        <b/>
        <sz val="10"/>
        <color theme="1"/>
        <rFont val="宋体"/>
        <charset val="134"/>
      </rPr>
      <t>转向推把</t>
    </r>
    <r>
      <rPr>
        <b/>
        <sz val="10"/>
        <color rgb="FFFF0000"/>
        <rFont val="Arial"/>
        <charset val="134"/>
      </rPr>
      <t xml:space="preserve">
+Steering handle</t>
    </r>
  </si>
  <si>
    <r>
      <t>红，白，</t>
    </r>
    <r>
      <rPr>
        <b/>
        <sz val="10"/>
        <rFont val="Arial"/>
        <charset val="134"/>
      </rPr>
      <t xml:space="preserve">
</t>
    </r>
    <r>
      <rPr>
        <b/>
        <sz val="10"/>
        <rFont val="宋体"/>
        <charset val="134"/>
      </rPr>
      <t>兰，黄</t>
    </r>
    <r>
      <rPr>
        <b/>
        <sz val="10"/>
        <rFont val="Arial"/>
        <charset val="134"/>
      </rPr>
      <t xml:space="preserve">, 
Red, white, 
blue, yellow,
</t>
    </r>
  </si>
  <si>
    <r>
      <rPr>
        <sz val="10"/>
        <rFont val="Arial"/>
        <charset val="134"/>
      </rPr>
      <t xml:space="preserve">802
</t>
    </r>
    <r>
      <rPr>
        <b/>
        <sz val="10"/>
        <color rgb="FFFF0000"/>
        <rFont val="Arial"/>
        <charset val="134"/>
      </rPr>
      <t>6V4.5AH*2</t>
    </r>
    <r>
      <rPr>
        <sz val="10"/>
        <rFont val="宋体"/>
        <charset val="134"/>
      </rPr>
      <t>铅酸电池</t>
    </r>
    <r>
      <rPr>
        <sz val="10"/>
        <rFont val="Arial"/>
        <charset val="134"/>
      </rPr>
      <t xml:space="preserve">
Lead-acid battery 
</t>
    </r>
    <r>
      <rPr>
        <b/>
        <sz val="10"/>
        <color rgb="FFFF0000"/>
        <rFont val="Arial"/>
        <charset val="134"/>
      </rPr>
      <t xml:space="preserve">12V380*2 </t>
    </r>
    <r>
      <rPr>
        <sz val="10"/>
        <rFont val="Arial"/>
        <charset val="134"/>
      </rPr>
      <t xml:space="preserve"> </t>
    </r>
    <r>
      <rPr>
        <sz val="10"/>
        <rFont val="宋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+paint</t>
    </r>
    <r>
      <rPr>
        <sz val="10"/>
        <rFont val="Arial"/>
        <charset val="134"/>
      </rPr>
      <t xml:space="preserve">
</t>
    </r>
    <r>
      <rPr>
        <sz val="10"/>
        <rFont val="宋体"/>
        <charset val="134"/>
      </rPr>
      <t>车轮带灯光</t>
    </r>
    <r>
      <rPr>
        <sz val="10"/>
        <rFont val="Arial"/>
        <charset val="134"/>
      </rPr>
      <t xml:space="preserve">
</t>
    </r>
    <r>
      <rPr>
        <b/>
        <sz val="10"/>
        <color rgb="FFFF0000"/>
        <rFont val="Arial"/>
        <charset val="134"/>
      </rPr>
      <t>Lights on wheels</t>
    </r>
  </si>
  <si>
    <r>
      <t>烤漆红</t>
    </r>
    <r>
      <rPr>
        <b/>
        <sz val="10"/>
        <color rgb="FFFF0000"/>
        <rFont val="Arial"/>
        <charset val="134"/>
      </rPr>
      <t xml:space="preserve">
</t>
    </r>
    <r>
      <rPr>
        <b/>
        <sz val="10"/>
        <color rgb="FFFF0000"/>
        <rFont val="宋体"/>
        <charset val="134"/>
      </rPr>
      <t>烤漆绿</t>
    </r>
    <r>
      <rPr>
        <b/>
        <sz val="10"/>
        <color rgb="FFFF0000"/>
        <rFont val="Arial"/>
        <charset val="134"/>
      </rPr>
      <t xml:space="preserve">
paint red
paint green</t>
    </r>
  </si>
  <si>
    <r>
      <rPr>
        <sz val="10"/>
        <rFont val="Arial"/>
        <charset val="134"/>
      </rPr>
      <t xml:space="preserve">802
</t>
    </r>
    <r>
      <rPr>
        <b/>
        <sz val="10"/>
        <color rgb="FFFF0000"/>
        <rFont val="Arial"/>
        <charset val="134"/>
      </rPr>
      <t xml:space="preserve">12V7AH*1 </t>
    </r>
    <r>
      <rPr>
        <sz val="10"/>
        <rFont val="宋体"/>
        <charset val="134"/>
      </rPr>
      <t>铅酸电池</t>
    </r>
    <r>
      <rPr>
        <sz val="10"/>
        <rFont val="Arial"/>
        <charset val="134"/>
      </rPr>
      <t xml:space="preserve">
Lead-acid battery 
</t>
    </r>
    <r>
      <rPr>
        <b/>
        <sz val="10"/>
        <color rgb="FFFF0000"/>
        <rFont val="Arial"/>
        <charset val="134"/>
      </rPr>
      <t xml:space="preserve">12V380*4 </t>
    </r>
    <r>
      <rPr>
        <sz val="10"/>
        <rFont val="Arial"/>
        <charset val="134"/>
      </rPr>
      <t xml:space="preserve"> </t>
    </r>
    <r>
      <rPr>
        <sz val="10"/>
        <rFont val="宋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+paint</t>
    </r>
    <r>
      <rPr>
        <sz val="10"/>
        <rFont val="Arial"/>
        <charset val="134"/>
      </rPr>
      <t xml:space="preserve">
</t>
    </r>
    <r>
      <rPr>
        <sz val="10"/>
        <rFont val="宋体"/>
        <charset val="134"/>
      </rPr>
      <t>车轮带灯光</t>
    </r>
    <r>
      <rPr>
        <sz val="10"/>
        <rFont val="Arial"/>
        <charset val="134"/>
      </rPr>
      <t xml:space="preserve">
</t>
    </r>
    <r>
      <rPr>
        <b/>
        <sz val="10"/>
        <color rgb="FFFF0000"/>
        <rFont val="Arial"/>
        <charset val="134"/>
      </rPr>
      <t>Lights on wheels</t>
    </r>
  </si>
  <si>
    <r>
      <rPr>
        <sz val="10"/>
        <rFont val="Arial"/>
        <charset val="134"/>
      </rPr>
      <t xml:space="preserve">802
</t>
    </r>
    <r>
      <rPr>
        <b/>
        <sz val="10"/>
        <color rgb="FFFF0000"/>
        <rFont val="Arial"/>
        <charset val="134"/>
      </rPr>
      <t xml:space="preserve">12V7AH*1 </t>
    </r>
    <r>
      <rPr>
        <sz val="10"/>
        <rFont val="宋体"/>
        <charset val="134"/>
      </rPr>
      <t>铅酸电池</t>
    </r>
    <r>
      <rPr>
        <sz val="10"/>
        <rFont val="Arial"/>
        <charset val="134"/>
      </rPr>
      <t xml:space="preserve">
Lead-acid battery 
</t>
    </r>
    <r>
      <rPr>
        <b/>
        <sz val="10"/>
        <color rgb="FFFF0000"/>
        <rFont val="Arial"/>
        <charset val="134"/>
      </rPr>
      <t xml:space="preserve">12V380*4 </t>
    </r>
    <r>
      <rPr>
        <sz val="10"/>
        <rFont val="Arial"/>
        <charset val="134"/>
      </rPr>
      <t xml:space="preserve"> </t>
    </r>
    <r>
      <rPr>
        <sz val="10"/>
        <rFont val="宋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+paint</t>
    </r>
    <r>
      <rPr>
        <sz val="10"/>
        <rFont val="Arial"/>
        <charset val="134"/>
      </rPr>
      <t xml:space="preserve">
</t>
    </r>
    <r>
      <rPr>
        <sz val="10"/>
        <rFont val="宋体"/>
        <charset val="134"/>
      </rPr>
      <t>车轮带灯光</t>
    </r>
    <r>
      <rPr>
        <sz val="10"/>
        <rFont val="Arial"/>
        <charset val="134"/>
      </rPr>
      <t xml:space="preserve">
</t>
    </r>
    <r>
      <rPr>
        <b/>
        <sz val="10"/>
        <color rgb="FFFF0000"/>
        <rFont val="Arial"/>
        <charset val="134"/>
      </rPr>
      <t xml:space="preserve">Lights on wheels
</t>
    </r>
    <r>
      <rPr>
        <b/>
        <sz val="10"/>
        <rFont val="Arial"/>
        <charset val="134"/>
      </rPr>
      <t>+</t>
    </r>
    <r>
      <rPr>
        <b/>
        <sz val="10"/>
        <rFont val="宋体"/>
        <charset val="134"/>
      </rPr>
      <t>转向推把</t>
    </r>
    <r>
      <rPr>
        <b/>
        <sz val="10"/>
        <color rgb="FFFF0000"/>
        <rFont val="Arial"/>
        <charset val="134"/>
      </rPr>
      <t xml:space="preserve">
+Steering handle
</t>
    </r>
  </si>
  <si>
    <t>BLK</t>
  </si>
  <si>
    <r>
      <rPr>
        <sz val="10"/>
        <rFont val="Arial"/>
        <charset val="134"/>
      </rPr>
      <t>5988-A                            
6V4.5AH*1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</si>
  <si>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t>蓝色、粉色、</t>
    </r>
    <r>
      <rPr>
        <b/>
        <sz val="10"/>
        <rFont val="Arial"/>
        <charset val="134"/>
      </rPr>
      <t xml:space="preserve">
Blue, pink, </t>
    </r>
  </si>
  <si>
    <t>67*56*49CM</t>
  </si>
  <si>
    <t>6KG   
7.5KG</t>
  </si>
  <si>
    <r>
      <rPr>
        <sz val="7.5"/>
        <color rgb="FFFF0000"/>
        <rFont val="方正粗黑宋简体"/>
        <charset val="134"/>
      </rPr>
      <t xml:space="preserve"> (6V4.5AH*1铅酸电池Lead-acid battery + 6V380*2 电机 motor )           </t>
    </r>
    <r>
      <rPr>
        <sz val="7.5"/>
        <rFont val="方正粗黑宋简体"/>
        <charset val="134"/>
      </rPr>
      <t xml:space="preserve">                 
蓝牙早教音乐功能,按键控制方向,,防撞海绵缓冲设计,LED炫彩灯光,双驱动力 强力电机,原地360度旋转,增加后框储物功能.
Bluetooth early education music function, key control direction, anti-collision sponge buffer design,LED dazzling light, dual driving force motor, 360 degree rotation in place, increase the rear frame storage function.</t>
    </r>
  </si>
  <si>
    <t>遥控
Remote control
+25RMB</t>
  </si>
  <si>
    <r>
      <rPr>
        <sz val="10"/>
        <rFont val="Arial"/>
        <charset val="134"/>
      </rPr>
      <t>5988-A                             
6V7AH*1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</si>
  <si>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7.5"/>
        <color rgb="FFFF0000"/>
        <rFont val="方正粗黑宋简体"/>
        <charset val="134"/>
      </rPr>
      <t xml:space="preserve"> (6V7AH*1铅酸电池Lead-acid battery + 6V380*2 电机 motor )           </t>
    </r>
    <r>
      <rPr>
        <sz val="7.5"/>
        <rFont val="方正粗黑宋简体"/>
        <charset val="134"/>
      </rPr>
      <t xml:space="preserve">                 
蓝牙早教音乐功能,按键控制方向,,防撞海绵缓冲设计,LED炫彩灯光,双驱动力 强力电机,原地360度旋转,增加后框储物功能.
Bluetooth early education music function, key control direction, anti-collision sponge buffer design,LED dazzling light, dual driving force motor, 360 degree rotation in place, increase the rear frame storage function.</t>
    </r>
  </si>
  <si>
    <r>
      <rPr>
        <sz val="10"/>
        <rFont val="Arial"/>
        <charset val="134"/>
      </rPr>
      <t>5988-B                            
6V4.5AH*1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</si>
  <si>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5988-B                             
6V7AH*1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</si>
  <si>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5988-C                             
6V4.5AH*1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</si>
  <si>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t>蓝色、粉色、咖色</t>
    </r>
    <r>
      <rPr>
        <b/>
        <sz val="10"/>
        <rFont val="Arial"/>
        <charset val="134"/>
      </rPr>
      <t xml:space="preserve">
Blue, pink, coffee</t>
    </r>
  </si>
  <si>
    <r>
      <rPr>
        <sz val="10"/>
        <rFont val="Arial"/>
        <charset val="134"/>
      </rPr>
      <t>5988-C                             
6V7AH*1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</si>
  <si>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t>DLS</t>
  </si>
  <si>
    <r>
      <rPr>
        <sz val="10"/>
        <rFont val="Arial"/>
        <charset val="134"/>
      </rPr>
      <t>K1                              6V4.5AH*1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</si>
  <si>
    <r>
      <t>白色</t>
    </r>
    <r>
      <rPr>
        <b/>
        <sz val="10"/>
        <rFont val="Arial"/>
        <charset val="134"/>
      </rPr>
      <t>/</t>
    </r>
    <r>
      <rPr>
        <b/>
        <sz val="10"/>
        <rFont val="宋体"/>
        <charset val="134"/>
      </rPr>
      <t>红色</t>
    </r>
    <r>
      <rPr>
        <b/>
        <sz val="10"/>
        <rFont val="Arial"/>
        <charset val="134"/>
      </rPr>
      <t xml:space="preserve">
</t>
    </r>
    <r>
      <rPr>
        <b/>
        <sz val="10"/>
        <rFont val="宋体"/>
        <charset val="134"/>
      </rPr>
      <t>紫色</t>
    </r>
    <r>
      <rPr>
        <b/>
        <sz val="10"/>
        <rFont val="Arial"/>
        <charset val="134"/>
      </rPr>
      <t>/</t>
    </r>
    <r>
      <rPr>
        <b/>
        <sz val="10"/>
        <rFont val="宋体"/>
        <charset val="134"/>
      </rPr>
      <t>棕色</t>
    </r>
    <r>
      <rPr>
        <b/>
        <sz val="10"/>
        <rFont val="Arial"/>
        <charset val="134"/>
      </rPr>
      <t xml:space="preserve">
White/Red
Purple/brown.</t>
    </r>
  </si>
  <si>
    <t>67*67*40CM</t>
  </si>
  <si>
    <t>6.3KG   
8.7KG</t>
  </si>
  <si>
    <r>
      <rPr>
        <sz val="7.5"/>
        <color rgb="FFFF0000"/>
        <rFont val="方正粗黑宋简体"/>
        <charset val="134"/>
      </rPr>
      <t xml:space="preserve"> (6V4.5AH*1铅酸电池Lead-acid battery + 6V380*2 电机 motor )           </t>
    </r>
    <r>
      <rPr>
        <sz val="7.5"/>
        <rFont val="方正粗黑宋简体"/>
        <charset val="134"/>
      </rPr>
      <t xml:space="preserve">                 
太空星球碰碰车，炫彩呼吸灯光，360°原地旋转，早教，音乐 ，蓝牙，2.4G遥控器，3档调速,双驱，缓起缓停，两点式安全带。
Space planet bumper car, colorful breathing lights, 360° rotation in place, early education, music, Bluetooth, 2.4G remote control, 3 speed regulation, dual drive, slow start slow stop, two-point seat belt.</t>
    </r>
  </si>
  <si>
    <t xml:space="preserve">皮座 Leather seats + 15 RMB                                </t>
  </si>
  <si>
    <t>ASTM F963
CE/EN71-1-2-3
EN62115/EMC/
CPSIA(CPC证书)
/UKCA</t>
  </si>
  <si>
    <r>
      <rPr>
        <sz val="10"/>
        <rFont val="Arial"/>
        <charset val="134"/>
      </rPr>
      <t>K1                              12V4.5AH*1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</si>
  <si>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 (12V4.5AH*1铅酸电池Lead-acid battery +12V380*2 电机 motor )           </t>
    </r>
    <r>
      <rPr>
        <sz val="7.5"/>
        <rFont val="方正粗黑宋简体"/>
        <charset val="134"/>
      </rPr>
      <t xml:space="preserve">                 
太空星球碰碰车，炫彩呼吸灯光，360°原地旋转，早教，音乐 ，蓝牙，2.4G遥控器，3档调速,双驱，缓起缓停，两点式安全带。
Space planet bumper car, colorful breathing lights, 360° rotation in place, early education, music, Bluetooth, 2.4G remote control, 3 speed regulation, dual drive, slow start slow stop, two-point seat belt.</t>
    </r>
  </si>
  <si>
    <t>SYB</t>
  </si>
  <si>
    <r>
      <rPr>
        <sz val="10"/>
        <rFont val="Arial"/>
        <charset val="134"/>
      </rPr>
      <t>158                              6V4.5AH*1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</si>
  <si>
    <r>
      <t>黄色</t>
    </r>
    <r>
      <rPr>
        <b/>
        <sz val="10"/>
        <rFont val="Arial"/>
        <charset val="134"/>
      </rPr>
      <t>,</t>
    </r>
    <r>
      <rPr>
        <b/>
        <sz val="10"/>
        <rFont val="宋体"/>
        <charset val="134"/>
      </rPr>
      <t>绿色</t>
    </r>
    <r>
      <rPr>
        <b/>
        <sz val="10"/>
        <rFont val="Arial"/>
        <charset val="134"/>
      </rPr>
      <t>,</t>
    </r>
    <r>
      <rPr>
        <b/>
        <sz val="10"/>
        <rFont val="宋体"/>
        <charset val="134"/>
      </rPr>
      <t>蓝色</t>
    </r>
    <r>
      <rPr>
        <b/>
        <sz val="10"/>
        <rFont val="Arial"/>
        <charset val="134"/>
      </rPr>
      <t>,
Yellow, green, blue,</t>
    </r>
  </si>
  <si>
    <t>68*58*45CM</t>
  </si>
  <si>
    <t>6.1KG   
7.8KG</t>
  </si>
  <si>
    <r>
      <rPr>
        <sz val="7.5"/>
        <color rgb="FFFF0000"/>
        <rFont val="方正粗黑宋简体"/>
        <charset val="134"/>
      </rPr>
      <t xml:space="preserve"> (6V4.5AH*1铅酸电池Lead-acid battery + 6V380*2 电机 motor )           </t>
    </r>
    <r>
      <rPr>
        <sz val="7.5"/>
        <rFont val="方正粗黑宋简体"/>
        <charset val="134"/>
      </rPr>
      <t xml:space="preserve">                 
灯光音乐,仿真汉堡,静音轮子,环保材质,
Lights and music, simulated burgers, silent wheels, eco-friendly materials,</t>
    </r>
  </si>
  <si>
    <r>
      <rPr>
        <sz val="10"/>
        <rFont val="Arial"/>
        <charset val="134"/>
      </rPr>
      <t>158                              6V7AH*1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</si>
  <si>
    <r>
      <rPr>
        <sz val="7.5"/>
        <color rgb="FFFF0000"/>
        <rFont val="方正粗黑宋简体"/>
        <charset val="134"/>
      </rPr>
      <t xml:space="preserve"> (6V7AH*1铅酸电池Lead-acid battery + 6V380*2 电机 motor )           </t>
    </r>
    <r>
      <rPr>
        <sz val="7.5"/>
        <rFont val="方正粗黑宋简体"/>
        <charset val="134"/>
      </rPr>
      <t xml:space="preserve">                 
灯光音乐,仿真汉堡,静音轮子,环保材质,
Lights and music, simulated burgers, silent wheels, eco-friendly materials,</t>
    </r>
  </si>
  <si>
    <r>
      <rPr>
        <sz val="10"/>
        <rFont val="Arial"/>
        <charset val="134"/>
      </rPr>
      <t>158                              6V7AH*1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遥控器</t>
    </r>
    <r>
      <rPr>
        <sz val="10"/>
        <rFont val="Arial"/>
        <charset val="134"/>
      </rPr>
      <t xml:space="preserve">       
+ remote control</t>
    </r>
  </si>
  <si>
    <r>
      <rPr>
        <sz val="7.5"/>
        <color rgb="FFFF0000"/>
        <rFont val="方正粗黑宋简体"/>
        <charset val="134"/>
      </rPr>
      <t xml:space="preserve"> (6V7AH*1铅酸电池Lead-acid battery + 6V380*2 电机 motor )           </t>
    </r>
    <r>
      <rPr>
        <sz val="7.5"/>
        <rFont val="方正粗黑宋简体"/>
        <charset val="134"/>
      </rPr>
      <t xml:space="preserve">                 
灯光音乐,仿真汉堡,静音轮子,环保材质,</t>
    </r>
    <r>
      <rPr>
        <sz val="7.5"/>
        <color rgb="FFFF0000"/>
        <rFont val="方正粗黑宋简体"/>
        <charset val="134"/>
      </rPr>
      <t>+蓝牙</t>
    </r>
    <r>
      <rPr>
        <sz val="7.5"/>
        <rFont val="方正粗黑宋简体"/>
        <charset val="134"/>
      </rPr>
      <t xml:space="preserve">
Lights and music, simulated burgers, silent wheels, eco-friendly materials,</t>
    </r>
    <r>
      <rPr>
        <sz val="7.5"/>
        <color rgb="FFFF0000"/>
        <rFont val="方正粗黑宋简体"/>
        <charset val="134"/>
      </rPr>
      <t>+ Bluetooth</t>
    </r>
  </si>
  <si>
    <t>HK</t>
  </si>
  <si>
    <r>
      <rPr>
        <sz val="10"/>
        <rFont val="Arial"/>
        <charset val="134"/>
      </rPr>
      <t xml:space="preserve">F8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</si>
  <si>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r>
      <t>白</t>
    </r>
    <r>
      <rPr>
        <b/>
        <sz val="10"/>
        <rFont val="Arial"/>
        <charset val="134"/>
      </rPr>
      <t xml:space="preserve">  white
</t>
    </r>
    <r>
      <rPr>
        <b/>
        <sz val="10"/>
        <rFont val="宋体"/>
        <charset val="134"/>
      </rPr>
      <t>灰</t>
    </r>
    <r>
      <rPr>
        <b/>
        <sz val="10"/>
        <rFont val="Arial"/>
        <charset val="134"/>
      </rPr>
      <t xml:space="preserve">  Grey
</t>
    </r>
    <r>
      <rPr>
        <b/>
        <sz val="10"/>
        <rFont val="宋体"/>
        <charset val="134"/>
      </rPr>
      <t>蓝</t>
    </r>
    <r>
      <rPr>
        <b/>
        <sz val="10"/>
        <rFont val="Arial"/>
        <charset val="134"/>
      </rPr>
      <t xml:space="preserve">  blue
</t>
    </r>
    <r>
      <rPr>
        <b/>
        <sz val="10"/>
        <rFont val="宋体"/>
        <charset val="134"/>
      </rPr>
      <t>红</t>
    </r>
    <r>
      <rPr>
        <b/>
        <sz val="10"/>
        <rFont val="Arial"/>
        <charset val="134"/>
      </rPr>
      <t xml:space="preserve">  red</t>
    </r>
  </si>
  <si>
    <t>117*62*45CM</t>
  </si>
  <si>
    <t>13.5KG          
17.2KG</t>
  </si>
  <si>
    <r>
      <rPr>
        <sz val="10"/>
        <rFont val="方正粗黑宋简体"/>
        <charset val="134"/>
      </rPr>
      <t>12V电池，中控板设计，有音乐，蓝牙，支持手机APP，有灯光，可前后摇摆。</t>
    </r>
    <r>
      <rPr>
        <sz val="10"/>
        <color rgb="FFFF0000"/>
        <rFont val="方正粗黑宋简体"/>
        <charset val="134"/>
      </rPr>
      <t xml:space="preserve">
12V battery, central control panel design, with music, Bluetooth, supports mobile APP, has lights, can swivel back and forth.</t>
    </r>
  </si>
  <si>
    <t xml:space="preserve">皮座 Leather seats + 15 RMB                              EVA轮 EVA soft wheel +55RMB       </t>
  </si>
  <si>
    <r>
      <rPr>
        <sz val="10"/>
        <rFont val="Arial"/>
        <charset val="134"/>
      </rPr>
      <t xml:space="preserve">F8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390*2 </t>
    </r>
    <r>
      <rPr>
        <sz val="10"/>
        <rFont val="Arial"/>
        <charset val="134"/>
      </rPr>
      <t xml:space="preserve"> </t>
    </r>
    <r>
      <rPr>
        <sz val="10"/>
        <rFont val="方正粗黑宋简体"/>
        <charset val="134"/>
      </rPr>
      <t>电机</t>
    </r>
    <r>
      <rPr>
        <sz val="10"/>
        <rFont val="Arial"/>
        <charset val="134"/>
      </rPr>
      <t xml:space="preserve"> motor                </t>
    </r>
  </si>
  <si>
    <t>ABM</t>
  </si>
  <si>
    <r>
      <rPr>
        <sz val="10"/>
        <rFont val="Arial"/>
        <charset val="134"/>
      </rPr>
      <t xml:space="preserve">1688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</si>
  <si>
    <r>
      <t>灰色</t>
    </r>
    <r>
      <rPr>
        <b/>
        <sz val="10"/>
        <rFont val="Arial"/>
        <charset val="134"/>
      </rPr>
      <t>,</t>
    </r>
    <r>
      <rPr>
        <b/>
        <sz val="10"/>
        <rFont val="宋体"/>
        <charset val="134"/>
      </rPr>
      <t>蓝色</t>
    </r>
    <r>
      <rPr>
        <b/>
        <sz val="10"/>
        <rFont val="Arial"/>
        <charset val="134"/>
      </rPr>
      <t>,
Grey, blue,</t>
    </r>
  </si>
  <si>
    <t>119*63*48CM</t>
  </si>
  <si>
    <t>14.6KG          
18KG</t>
  </si>
  <si>
    <r>
      <rPr>
        <sz val="7.5"/>
        <color rgb="FFFF0000"/>
        <rFont val="方正粗黑宋简体"/>
        <charset val="134"/>
      </rPr>
      <t xml:space="preserve">(12V4.5A*1铅酸电池Lead-acid battery+12V390*2  电机 motor  )                            
</t>
    </r>
    <r>
      <rPr>
        <sz val="7.5"/>
        <rFont val="方正粗黑宋简体"/>
        <charset val="134"/>
      </rPr>
      <t>奔驰复古车,安全带，一键启动,缓起系统、音乐,灯光、USB接口、,电量显示、蓝牙模式、摇摆功能、双驱减震、2.4G蓝牙遥控器、双开门，带后储物箱,
Mercedes-benz retro car, safety belt, one-button start, slow start system, music, lighting, USB interface, power display, Bluetooth mode, swing function, dual drive shock, 2.4G Bluetooth remote control, double doors, with rear storage box,</t>
    </r>
  </si>
  <si>
    <r>
      <rPr>
        <sz val="10"/>
        <rFont val="Arial"/>
        <charset val="134"/>
      </rPr>
      <t xml:space="preserve">1688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 paint  </t>
    </r>
    <r>
      <rPr>
        <sz val="10"/>
        <rFont val="Arial"/>
        <charset val="134"/>
      </rPr>
      <t xml:space="preserve">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</si>
  <si>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烤漆黑</t>
    </r>
    <r>
      <rPr>
        <b/>
        <sz val="10"/>
        <rFont val="Arial"/>
        <charset val="134"/>
      </rPr>
      <t xml:space="preserve"> 
paint red 
paint blue
paint black. </t>
    </r>
  </si>
  <si>
    <t>HF</t>
  </si>
  <si>
    <r>
      <rPr>
        <sz val="10"/>
        <rFont val="Arial"/>
        <charset val="134"/>
      </rPr>
      <t>888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</si>
  <si>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t>红，米白，黄，</t>
    </r>
    <r>
      <rPr>
        <b/>
        <sz val="10"/>
        <rFont val="Arial"/>
        <charset val="134"/>
      </rPr>
      <t xml:space="preserve">
Red, beige, yellow</t>
    </r>
    <r>
      <rPr>
        <b/>
        <sz val="10"/>
        <rFont val="宋体"/>
        <charset val="134"/>
      </rPr>
      <t>，</t>
    </r>
  </si>
  <si>
    <t>102*46*41CM</t>
  </si>
  <si>
    <t>9.8KG          
11.3KG</t>
  </si>
  <si>
    <r>
      <rPr>
        <sz val="7.5"/>
        <color rgb="FFFF0000"/>
        <rFont val="方正粗黑宋简体"/>
        <charset val="134"/>
      </rPr>
      <t xml:space="preserve">(6V4A*1铅酸电池Lead-acid battery+6V380*1  电机 motor  )                            
</t>
    </r>
    <r>
      <rPr>
        <sz val="7.5"/>
        <rFont val="方正粗黑宋简体"/>
        <charset val="134"/>
      </rPr>
      <t>全新仿真汽车，超大碳纤维尾翼，大电瓶，车身减震，一对一遥控，平行摇摆，手机蓝牙，炫彩灯光
New simulation car, large carbon fiber tail, large battery, body shock absorption, one to one remote control, parallel swing, mobile phone Bluetooth, bright lights</t>
    </r>
  </si>
  <si>
    <t xml:space="preserve">皮座 Leather seats + 20 RMB                              EVA轮 EVA soft wheel +45RMB       </t>
  </si>
  <si>
    <t>CE/GCC/EN71</t>
  </si>
  <si>
    <r>
      <rPr>
        <sz val="10"/>
        <rFont val="Arial"/>
        <charset val="134"/>
      </rPr>
      <t>888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</si>
  <si>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7.5"/>
        <color rgb="FFFF0000"/>
        <rFont val="方正粗黑宋简体"/>
        <charset val="134"/>
      </rPr>
      <t xml:space="preserve">(6V7A*1铅酸电池Lead-acid battery+6V380*2  电机 motor  )                            
</t>
    </r>
    <r>
      <rPr>
        <sz val="7.5"/>
        <rFont val="方正粗黑宋简体"/>
        <charset val="134"/>
      </rPr>
      <t>全新仿真汽车，超大碳纤维尾翼，大电瓶，车身减震，一对一遥控，平行摇摆，手机蓝牙，炫彩灯光
New simulation car, large carbon fiber tail, large battery, body shock absorption, one to one remote control, parallel swing, mobile phone Bluetooth, bright lights</t>
    </r>
  </si>
  <si>
    <r>
      <rPr>
        <sz val="10"/>
        <rFont val="Arial"/>
        <charset val="134"/>
      </rPr>
      <t>888                         
12V4.5A*1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</si>
  <si>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battery+12V380*4 电机 motor  )                            
</t>
    </r>
    <r>
      <rPr>
        <sz val="7.5"/>
        <rFont val="方正粗黑宋简体"/>
        <charset val="134"/>
      </rPr>
      <t>全新仿真汽车，超大碳纤维尾翼，大电瓶，车身减震，一对一遥控，平行摇摆，手机蓝牙，炫彩灯光
New simulation car, large carbon fiber tail, large battery, body shock absorption, one to one remote control, parallel swing, mobile phone Bluetooth, bright lights</t>
    </r>
  </si>
  <si>
    <r>
      <rPr>
        <sz val="10"/>
        <rFont val="Arial"/>
        <charset val="134"/>
      </rPr>
      <t>888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</si>
  <si>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Paint  red                       
paint  blue</t>
    </r>
  </si>
  <si>
    <r>
      <rPr>
        <sz val="10"/>
        <rFont val="Arial"/>
        <charset val="134"/>
      </rPr>
      <t>888                         
12V4.5A*1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</si>
  <si>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868                         
</t>
    </r>
    <r>
      <rPr>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</si>
  <si>
    <r>
      <t>红，米白，粉，</t>
    </r>
    <r>
      <rPr>
        <b/>
        <sz val="10"/>
        <rFont val="Arial"/>
        <charset val="134"/>
      </rPr>
      <t xml:space="preserve">
Red, beige, pink,</t>
    </r>
  </si>
  <si>
    <r>
      <rPr>
        <sz val="10"/>
        <rFont val="Arial"/>
        <charset val="134"/>
      </rPr>
      <t xml:space="preserve">868                            
</t>
    </r>
    <r>
      <rPr>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</si>
  <si>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868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</si>
  <si>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868                            
</t>
    </r>
    <r>
      <rPr>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color rgb="FFFF0000"/>
        <rFont val="Arial"/>
        <charset val="134"/>
      </rPr>
      <t xml:space="preserve">  +paint</t>
    </r>
    <r>
      <rPr>
        <sz val="10"/>
        <rFont val="Arial"/>
        <charset val="134"/>
      </rPr>
      <t xml:space="preserve">                     </t>
    </r>
  </si>
  <si>
    <r>
      <rPr>
        <sz val="10"/>
        <rFont val="Arial"/>
        <charset val="134"/>
      </rPr>
      <t xml:space="preserve">868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 +paint</t>
    </r>
    <r>
      <rPr>
        <sz val="10"/>
        <rFont val="Arial"/>
        <charset val="134"/>
      </rPr>
      <t xml:space="preserve">                     </t>
    </r>
  </si>
  <si>
    <r>
      <rPr>
        <sz val="10"/>
        <rFont val="Arial"/>
        <charset val="134"/>
      </rPr>
      <t xml:space="preserve">6688                              
12V7A*1 </t>
    </r>
    <r>
      <rPr>
        <sz val="10"/>
        <rFont val="方正粗黑宋简体"/>
        <charset val="134"/>
      </rPr>
      <t>铅酸电池</t>
    </r>
    <r>
      <rPr>
        <sz val="10"/>
        <rFont val="Arial"/>
        <charset val="134"/>
      </rPr>
      <t xml:space="preserve">
Lead-acid battery
12V390*2  </t>
    </r>
    <r>
      <rPr>
        <sz val="10"/>
        <rFont val="方正粗黑宋简体"/>
        <charset val="134"/>
      </rPr>
      <t>电机</t>
    </r>
    <r>
      <rPr>
        <sz val="10"/>
        <rFont val="Arial"/>
        <charset val="134"/>
      </rPr>
      <t xml:space="preserve"> motor
                 </t>
    </r>
  </si>
  <si>
    <r>
      <t>红，白，黑</t>
    </r>
    <r>
      <rPr>
        <b/>
        <sz val="10"/>
        <rFont val="Arial"/>
        <charset val="134"/>
      </rPr>
      <t xml:space="preserve">                              Red, white, black</t>
    </r>
  </si>
  <si>
    <t>120*60*47CM</t>
  </si>
  <si>
    <t>16KG   
18.5KG</t>
  </si>
  <si>
    <r>
      <rPr>
        <sz val="7.5"/>
        <color rgb="FFFF0000"/>
        <rFont val="方正粗黑宋简体"/>
        <charset val="134"/>
      </rPr>
      <t xml:space="preserve"> (12V7A*1铅酸电池Lead-acid battery + 12V380*2  电机 motor )                            
</t>
    </r>
    <r>
      <rPr>
        <sz val="7.5"/>
        <rFont val="方正粗黑宋简体"/>
        <charset val="134"/>
      </rPr>
      <t>(电池12V7H，电机#390两个，灯光，音乐，一键启动，MP3播放器(MP3/USB插孔/蓝牙/音量调节/早教/故事)，电源显示，脚踩油门，                                          
(Battery 12V7H, motor #390 two, light, music, one button start,MP3 player (MP3/USB jack/Bluetooth/volume adjustment/early education/story), power display, foot on the accelerator,</t>
    </r>
  </si>
  <si>
    <t xml:space="preserve">皮座椅Leather seats+15RMB                                  EVA轮 EVA soft wheel +40RMB                                       </t>
  </si>
  <si>
    <r>
      <rPr>
        <sz val="10"/>
        <rFont val="Arial"/>
        <charset val="134"/>
      </rPr>
      <t xml:space="preserve">6688                              
12V7A*1 </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</si>
  <si>
    <r>
      <rPr>
        <sz val="10"/>
        <rFont val="Arial"/>
        <charset val="134"/>
      </rPr>
      <t xml:space="preserve">6688                              
12V7A*1 </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</si>
  <si>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 xml:space="preserve"> </t>
    </r>
    <r>
      <rPr>
        <b/>
        <sz val="10"/>
        <rFont val="宋体"/>
        <charset val="134"/>
      </rPr>
      <t>烤漆金</t>
    </r>
    <r>
      <rPr>
        <b/>
        <sz val="10"/>
        <rFont val="Arial"/>
        <charset val="134"/>
      </rPr>
      <t xml:space="preserve">
paint   gold  </t>
    </r>
  </si>
  <si>
    <r>
      <rPr>
        <sz val="10"/>
        <rFont val="Arial"/>
        <charset val="134"/>
      </rPr>
      <t xml:space="preserve">6688                              
12V4.5A*1 </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</si>
  <si>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白色，粉色，</t>
    </r>
    <r>
      <rPr>
        <b/>
        <sz val="10"/>
        <rFont val="Arial"/>
        <charset val="134"/>
      </rPr>
      <t xml:space="preserve">
</t>
    </r>
    <r>
      <rPr>
        <b/>
        <sz val="10"/>
        <rFont val="宋体"/>
        <charset val="134"/>
      </rPr>
      <t>米色，绿色，</t>
    </r>
    <r>
      <rPr>
        <b/>
        <sz val="10"/>
        <rFont val="Arial"/>
        <charset val="134"/>
      </rPr>
      <t xml:space="preserve">
White, pink,
Beige, green,</t>
    </r>
  </si>
  <si>
    <t>110*68*48CM</t>
  </si>
  <si>
    <r>
      <rPr>
        <sz val="7.5"/>
        <color rgb="FFFF0000"/>
        <rFont val="方正粗黑宋简体"/>
        <charset val="134"/>
      </rPr>
      <t xml:space="preserve"> (12V4.5A*1铅酸电池Lead-acid battery + 12V380*2  电机 motor )                            
</t>
    </r>
    <r>
      <rPr>
        <sz val="7.5"/>
        <rFont val="方正粗黑宋简体"/>
        <charset val="134"/>
      </rPr>
      <t>(电池12V4.5电机380 *2，灯光，音乐，一键启动，MP3播放器(MP3/USB插孔/蓝牙/音量调节/早教/故事)，电源显示，脚踩油门，                                                        
(Battery 12V4.5 up to #380, light, music, one button start,MP3 player (MP3/USB jack/Bluetooth/volume adjustment/early education/story), power display, foot on the accelerator,</t>
    </r>
  </si>
  <si>
    <r>
      <t>黑色</t>
    </r>
    <r>
      <rPr>
        <b/>
        <sz val="10"/>
        <rFont val="Arial"/>
        <charset val="134"/>
      </rPr>
      <t xml:space="preserve">
 black</t>
    </r>
  </si>
  <si>
    <r>
      <rPr>
        <sz val="10"/>
        <rFont val="Arial"/>
        <charset val="134"/>
      </rPr>
      <t xml:space="preserve">968  </t>
    </r>
    <r>
      <rPr>
        <sz val="10"/>
        <rFont val="宋体"/>
        <charset val="134"/>
      </rPr>
      <t>瓦力车</t>
    </r>
    <r>
      <rPr>
        <sz val="10"/>
        <rFont val="Arial"/>
        <charset val="134"/>
      </rPr>
      <t xml:space="preserve">                                                             </t>
    </r>
    <r>
      <rPr>
        <b/>
        <sz val="10"/>
        <color rgb="FFFF0000"/>
        <rFont val="Arial"/>
        <charset val="134"/>
      </rPr>
      <t>6V4.5A*1</t>
    </r>
    <r>
      <rPr>
        <sz val="10"/>
        <rFont val="方正粗黑宋简体"/>
        <charset val="134"/>
      </rPr>
      <t>铅酸电池</t>
    </r>
    <r>
      <rPr>
        <sz val="10"/>
        <rFont val="Arial"/>
        <charset val="134"/>
      </rPr>
      <t xml:space="preserve">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可拆卸餐盘</t>
    </r>
    <r>
      <rPr>
        <sz val="10"/>
        <rFont val="Arial"/>
        <charset val="134"/>
      </rPr>
      <t xml:space="preserve">
</t>
    </r>
    <r>
      <rPr>
        <b/>
        <sz val="10"/>
        <color rgb="FFFF0000"/>
        <rFont val="Arial"/>
        <charset val="134"/>
      </rPr>
      <t>+Detachable serving plate</t>
    </r>
  </si>
  <si>
    <r>
      <t>白色，绿色，</t>
    </r>
    <r>
      <rPr>
        <b/>
        <sz val="10"/>
        <rFont val="Arial"/>
        <charset val="134"/>
      </rPr>
      <t xml:space="preserve">
</t>
    </r>
    <r>
      <rPr>
        <b/>
        <sz val="10"/>
        <rFont val="宋体"/>
        <charset val="134"/>
      </rPr>
      <t>红色</t>
    </r>
    <r>
      <rPr>
        <b/>
        <sz val="10"/>
        <rFont val="Arial"/>
        <charset val="134"/>
      </rPr>
      <t xml:space="preserve">                 
White</t>
    </r>
    <r>
      <rPr>
        <b/>
        <sz val="10"/>
        <rFont val="宋体"/>
        <charset val="134"/>
      </rPr>
      <t>，</t>
    </r>
    <r>
      <rPr>
        <b/>
        <sz val="10"/>
        <rFont val="Arial"/>
        <charset val="134"/>
      </rPr>
      <t>green</t>
    </r>
    <r>
      <rPr>
        <b/>
        <sz val="10"/>
        <rFont val="宋体"/>
        <charset val="134"/>
      </rPr>
      <t>，</t>
    </r>
    <r>
      <rPr>
        <b/>
        <sz val="10"/>
        <rFont val="Arial"/>
        <charset val="134"/>
      </rPr>
      <t xml:space="preserve"> Red</t>
    </r>
    <r>
      <rPr>
        <b/>
        <sz val="10"/>
        <rFont val="宋体"/>
        <charset val="134"/>
      </rPr>
      <t>，</t>
    </r>
  </si>
  <si>
    <t>95*49*68CM</t>
  </si>
  <si>
    <t>9.2KG         11KG</t>
  </si>
  <si>
    <r>
      <rPr>
        <sz val="7.5"/>
        <color rgb="FFFF0000"/>
        <rFont val="方正粗黑宋简体"/>
        <charset val="134"/>
      </rPr>
      <t xml:space="preserve">(6V4.5A*1铅酸电池Lead-acid battery + 12V380*2  电机 motor )                
</t>
    </r>
    <r>
      <rPr>
        <sz val="7.5"/>
        <rFont val="方正粗黑宋简体"/>
        <charset val="134"/>
      </rPr>
      <t>可拆卸餐盘，一对一2.4G蓝牙遥控，带独立摇摆，设有安全带，可伸缩推把，炫彩灯光，动感音乐，带讲故事，早教，古诗，usb接口，380双电机，6V4.5H电瓶                                                                                                                   Detachable dinner plate, one to one 2.4G Bluetooth remote control, with independent swing, with seat belt, retractable push handle, dazzling lights, dynamic music, with storytelling, early education, ancient poetry, usb port, 380 double motor, 6V4.5H battery</t>
    </r>
  </si>
  <si>
    <r>
      <rPr>
        <sz val="10"/>
        <rFont val="Arial"/>
        <charset val="134"/>
      </rPr>
      <t xml:space="preserve">5688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t>
    </r>
  </si>
  <si>
    <r>
      <t>米黄色，红色，粉色</t>
    </r>
    <r>
      <rPr>
        <b/>
        <sz val="10"/>
        <rFont val="Arial"/>
        <charset val="134"/>
      </rPr>
      <t xml:space="preserve">             Beige, red, pink  </t>
    </r>
  </si>
  <si>
    <t>115*63*60CM</t>
  </si>
  <si>
    <t>14.2KG         
16.6KG</t>
  </si>
  <si>
    <r>
      <rPr>
        <sz val="7.5"/>
        <color rgb="FFFF0000"/>
        <rFont val="方正粗黑宋简体"/>
        <charset val="134"/>
      </rPr>
      <t xml:space="preserve">(12V4.5A*1铅酸电池Lead-acid battery + 12V380*2  电机 motor )                
</t>
    </r>
    <r>
      <rPr>
        <sz val="7.5"/>
        <rFont val="方正粗黑宋简体"/>
        <charset val="134"/>
      </rPr>
      <t>多功能音乐播放器，USB插头，MP3，前进，后退，摇摆，音量加减，一键启动等功能，智能缓启动，一对一2.4G蓝牙遥控 ，炫彩灯光，动感音乐，                         
Multi-function music player, USB plug, MP3, forward, backward, swing, volume increase or decrease, one button start and other functions, intelligent slow start, one to one 2.4G Bluetooth remote control, dazzling lights, dynamic music,</t>
    </r>
  </si>
  <si>
    <t xml:space="preserve">皮座 Leather seats + 20 RMB
EVA轮 EVA soft wheel +65RMB                               </t>
  </si>
  <si>
    <t>CCT</t>
  </si>
  <si>
    <r>
      <rPr>
        <sz val="10"/>
        <rFont val="Arial"/>
        <charset val="134"/>
      </rPr>
      <t xml:space="preserve">8808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t>
    </r>
  </si>
  <si>
    <r>
      <t>白色</t>
    </r>
    <r>
      <rPr>
        <b/>
        <sz val="10"/>
        <rFont val="Arial"/>
        <charset val="134"/>
      </rPr>
      <t>.</t>
    </r>
    <r>
      <rPr>
        <b/>
        <sz val="10"/>
        <rFont val="宋体"/>
        <charset val="134"/>
      </rPr>
      <t>蓝色</t>
    </r>
    <r>
      <rPr>
        <b/>
        <sz val="10"/>
        <rFont val="Arial"/>
        <charset val="134"/>
      </rPr>
      <t>.</t>
    </r>
    <r>
      <rPr>
        <b/>
        <sz val="10"/>
        <rFont val="宋体"/>
        <charset val="134"/>
      </rPr>
      <t>粉色</t>
    </r>
    <r>
      <rPr>
        <b/>
        <sz val="10"/>
        <rFont val="Arial"/>
        <charset val="134"/>
      </rPr>
      <t xml:space="preserve">                   
White. Blue. Pink</t>
    </r>
  </si>
  <si>
    <t>120*65*48CM</t>
  </si>
  <si>
    <t>13.8KG   16.2KG</t>
  </si>
  <si>
    <r>
      <rPr>
        <sz val="7.5"/>
        <color rgb="FFFF0000"/>
        <rFont val="方正粗黑宋简体"/>
        <charset val="134"/>
      </rPr>
      <t xml:space="preserve">(6V4.5A*2铅酸电池Lead-acid battery + 12V380*2  电机 motor )                            
</t>
    </r>
    <r>
      <rPr>
        <sz val="7.5"/>
        <rFont val="方正粗黑宋简体"/>
        <charset val="134"/>
      </rPr>
      <t>一键启动、2.4g蓝牙遥控器、摇摆功能、多功能音乐早教，音量可调节、电量显示、蓝牙功能、支持USB、科幻灯光、超大后备箱空间。                                                       One-button start, 2.4g Bluetooth remote control, rocking function, multi-function music early education, adjustable volume, battery display, Bluetooth function, USB support, science fiction lighting, large trunk space.</t>
    </r>
  </si>
  <si>
    <t xml:space="preserve">皮座椅Leather seats+15 RMB 
EVA轮 soft wheel  +40 RMB                                                                车轮灯The wheel lights+20 RMB                                                （使用干电池）                                     (Use dry battery)                                           </t>
  </si>
  <si>
    <r>
      <rPr>
        <sz val="10"/>
        <rFont val="Arial"/>
        <charset val="134"/>
      </rPr>
      <t xml:space="preserve">8808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12V380*4 </t>
    </r>
    <r>
      <rPr>
        <sz val="10"/>
        <rFont val="Arial"/>
        <charset val="134"/>
      </rPr>
      <t xml:space="preserve"> </t>
    </r>
    <r>
      <rPr>
        <sz val="10"/>
        <rFont val="方正粗黑宋简体"/>
        <charset val="134"/>
      </rPr>
      <t>电机</t>
    </r>
    <r>
      <rPr>
        <sz val="10"/>
        <rFont val="Arial"/>
        <charset val="134"/>
      </rPr>
      <t xml:space="preserve"> motor</t>
    </r>
  </si>
  <si>
    <r>
      <rPr>
        <sz val="7.5"/>
        <color rgb="FFFF0000"/>
        <rFont val="方正粗黑宋简体"/>
        <charset val="134"/>
      </rPr>
      <t xml:space="preserve">(12V7A*1铅酸电池Lead-acid battery + 12V380*4  电机 motor )                            
</t>
    </r>
    <r>
      <rPr>
        <sz val="7.5"/>
        <rFont val="方正粗黑宋简体"/>
        <charset val="134"/>
      </rPr>
      <t>一键启动、2.4g蓝牙遥控器、摇摆功能、多功能音乐早教，音量可调节、电量显示、蓝牙功能、支持USB、科幻灯光、超大后备箱空间。                                                       One-button start, 2.4g Bluetooth remote control, rocking function, multi-function music early education, adjustable volume, battery display, Bluetooth function, USB support, science fiction lighting, large trunk space.</t>
    </r>
  </si>
  <si>
    <r>
      <rPr>
        <sz val="10"/>
        <rFont val="Arial"/>
        <charset val="134"/>
      </rPr>
      <t>8808                               
6V4.5A*2</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</si>
  <si>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烤漆银</t>
    </r>
    <r>
      <rPr>
        <b/>
        <sz val="10"/>
        <rFont val="Arial"/>
        <charset val="134"/>
      </rPr>
      <t xml:space="preserve">
</t>
    </r>
    <r>
      <rPr>
        <b/>
        <sz val="10"/>
        <rFont val="宋体"/>
        <charset val="134"/>
      </rPr>
      <t>烤漆黑</t>
    </r>
    <r>
      <rPr>
        <b/>
        <sz val="10"/>
        <rFont val="Arial"/>
        <charset val="134"/>
      </rPr>
      <t xml:space="preserve">                   
Paint  red                       
paint  blue
paint  silver
paint  black</t>
    </r>
  </si>
  <si>
    <r>
      <rPr>
        <sz val="10"/>
        <rFont val="Arial"/>
        <charset val="134"/>
      </rPr>
      <t>8808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t>
    </r>
  </si>
  <si>
    <r>
      <rPr>
        <sz val="10"/>
        <rFont val="Arial"/>
        <charset val="134"/>
      </rPr>
      <t>8808                               6V4.5A*2</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</si>
  <si>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t>浅绿色</t>
    </r>
    <r>
      <rPr>
        <b/>
        <sz val="10"/>
        <rFont val="Arial"/>
        <charset val="134"/>
      </rPr>
      <t xml:space="preserve"> ,</t>
    </r>
    <r>
      <rPr>
        <b/>
        <sz val="10"/>
        <rFont val="宋体"/>
        <charset val="134"/>
      </rPr>
      <t>浅灰色</t>
    </r>
    <r>
      <rPr>
        <b/>
        <sz val="10"/>
        <rFont val="Arial"/>
        <charset val="134"/>
      </rPr>
      <t xml:space="preserve">,
</t>
    </r>
    <r>
      <rPr>
        <b/>
        <sz val="10"/>
        <rFont val="宋体"/>
        <charset val="134"/>
      </rPr>
      <t>浅粉色</t>
    </r>
    <r>
      <rPr>
        <b/>
        <sz val="10"/>
        <rFont val="Arial"/>
        <charset val="134"/>
      </rPr>
      <t>,</t>
    </r>
    <r>
      <rPr>
        <b/>
        <sz val="10"/>
        <rFont val="宋体"/>
        <charset val="134"/>
      </rPr>
      <t>米白</t>
    </r>
    <r>
      <rPr>
        <b/>
        <sz val="10"/>
        <rFont val="Arial"/>
        <charset val="134"/>
      </rPr>
      <t>,
Light green, light gray,
Light pink, beige,</t>
    </r>
  </si>
  <si>
    <t xml:space="preserve">皮座椅Leather seats+15 RMB 
EVA轮 soft wheel  +40 RMB                                                                车轮灯The wheel lights+20 RMB                                                （使用干电池）                                     (Use dry battery)   
车门灯  Door light+ 15 RMB                                    </t>
  </si>
  <si>
    <r>
      <rPr>
        <sz val="10"/>
        <rFont val="Arial"/>
        <charset val="134"/>
      </rPr>
      <t>8808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t>
    </r>
  </si>
  <si>
    <r>
      <rPr>
        <sz val="10"/>
        <rFont val="Arial"/>
        <charset val="134"/>
      </rPr>
      <t>1668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t>
    </r>
  </si>
  <si>
    <r>
      <t>白色</t>
    </r>
    <r>
      <rPr>
        <b/>
        <sz val="10"/>
        <rFont val="Arial"/>
        <charset val="134"/>
      </rPr>
      <t>.</t>
    </r>
    <r>
      <rPr>
        <b/>
        <sz val="10"/>
        <rFont val="宋体"/>
        <charset val="134"/>
      </rPr>
      <t>蓝色</t>
    </r>
    <r>
      <rPr>
        <b/>
        <sz val="10"/>
        <rFont val="Arial"/>
        <charset val="134"/>
      </rPr>
      <t xml:space="preserve">.
</t>
    </r>
    <r>
      <rPr>
        <b/>
        <sz val="10"/>
        <rFont val="宋体"/>
        <charset val="134"/>
      </rPr>
      <t>粉色</t>
    </r>
    <r>
      <rPr>
        <b/>
        <sz val="10"/>
        <rFont val="Arial"/>
        <charset val="134"/>
      </rPr>
      <t>.</t>
    </r>
    <r>
      <rPr>
        <b/>
        <sz val="10"/>
        <rFont val="宋体"/>
        <charset val="134"/>
      </rPr>
      <t>红色</t>
    </r>
    <r>
      <rPr>
        <b/>
        <sz val="10"/>
        <rFont val="Arial"/>
        <charset val="134"/>
      </rPr>
      <t>.                   
White. Blue. Pink.red.</t>
    </r>
  </si>
  <si>
    <t>125*65*45CM</t>
  </si>
  <si>
    <t>15KG   
18KG</t>
  </si>
  <si>
    <r>
      <rPr>
        <sz val="7.5"/>
        <color rgb="FFFF0000"/>
        <rFont val="方正粗黑宋简体"/>
        <charset val="134"/>
      </rPr>
      <t xml:space="preserve">(12V7A*1铅酸电池Lead-acid battery + 12V380*2  电机 motor )                            
</t>
    </r>
    <r>
      <rPr>
        <sz val="7.5"/>
        <rFont val="方正粗黑宋简体"/>
        <charset val="134"/>
      </rPr>
      <t>两点式安全带，一键启动音效， 炫彩车身灯光、缓起系统、动感音乐、早教、USB接口、音量加减、便携拉手、电量显示、蓝牙模式、摇摆功能、双驱减震、2.4G蓝牙遥控器、炫酷剪刀门。
Two-point seat belt, one-button start sound effect, colorful body lights, slow start system, dynamic music, early education, USB interface, volume increase and decrease, portable handle, power display, Bluetooth mode, swing function, dual drive shock absorption, 2.4G Bluetooth remote control, cool scissors door.</t>
    </r>
  </si>
  <si>
    <t xml:space="preserve">皮座椅Leather seats+15 RMB 
EVA轮 soft wheel  +45 RMB                                                                车轮灯The wheel lights+20 RMB                                                （使用干电池）                                     (Use dry battery)                                           </t>
  </si>
  <si>
    <r>
      <rPr>
        <sz val="10"/>
        <rFont val="Arial"/>
        <charset val="134"/>
      </rPr>
      <t>1668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t>
    </r>
  </si>
  <si>
    <r>
      <rPr>
        <sz val="7.5"/>
        <color rgb="FFFF0000"/>
        <rFont val="方正粗黑宋简体"/>
        <charset val="134"/>
      </rPr>
      <t xml:space="preserve">(12V10A*1铅酸电池Lead-acid battery + 12V380*2  电机 motor )                            
</t>
    </r>
    <r>
      <rPr>
        <sz val="7.5"/>
        <rFont val="方正粗黑宋简体"/>
        <charset val="134"/>
      </rPr>
      <t>两点式安全带，一键启动音效， 炫彩车身灯光、缓起系统、动感音乐、早教、USB接口、音量加减、便携拉手、电量显示、蓝牙模式、摇摆功能、双驱减震、2.4G蓝牙遥控器、炫酷剪刀门。
Two-point seat belt, one-button start sound effect, colorful body lights, slow start system, dynamic music, early education, USB interface, volume increase and decrease, portable handle, power display, Bluetooth mode, swing function, dual drive shock absorption, 2.4G Bluetooth remote control, cool scissors door.</t>
    </r>
  </si>
  <si>
    <r>
      <rPr>
        <sz val="10"/>
        <rFont val="Arial"/>
        <charset val="134"/>
      </rPr>
      <t>1668                                                                                                                                                      
12V14A*1</t>
    </r>
    <r>
      <rPr>
        <sz val="10"/>
        <rFont val="方正粗黑宋简体"/>
        <charset val="134"/>
      </rPr>
      <t>铅酸电池</t>
    </r>
    <r>
      <rPr>
        <sz val="10"/>
        <rFont val="Arial"/>
        <charset val="134"/>
      </rPr>
      <t xml:space="preserve">
Lead-acid battery
12V775*2 </t>
    </r>
    <r>
      <rPr>
        <sz val="10"/>
        <rFont val="方正粗黑宋简体"/>
        <charset val="134"/>
      </rPr>
      <t>电机</t>
    </r>
    <r>
      <rPr>
        <sz val="10"/>
        <rFont val="Arial"/>
        <charset val="134"/>
      </rPr>
      <t xml:space="preserve"> motor
</t>
    </r>
    <r>
      <rPr>
        <sz val="10"/>
        <rFont val="方正粗黑宋简体"/>
        <charset val="134"/>
      </rPr>
      <t>漂移功能</t>
    </r>
    <r>
      <rPr>
        <sz val="10"/>
        <rFont val="Arial"/>
        <charset val="134"/>
      </rPr>
      <t xml:space="preserve">
Drift function</t>
    </r>
  </si>
  <si>
    <r>
      <rPr>
        <sz val="7.5"/>
        <color rgb="FFFF0000"/>
        <rFont val="方正粗黑宋简体"/>
        <charset val="134"/>
      </rPr>
      <t xml:space="preserve">(12V10A*1铅酸电池Lead-acid battery + 12V775*2  电机 motor )                            
</t>
    </r>
    <r>
      <rPr>
        <sz val="7.5"/>
        <rFont val="方正粗黑宋简体"/>
        <charset val="134"/>
      </rPr>
      <t>两点式安全带，一键启动音效， 炫彩车身灯光、缓起系统、动感音乐、早教、USB接口、音量加减、便携拉手、电量显示、蓝牙模式、摇摆功能、双驱减震、2.4G蓝牙遥控器、炫酷剪刀门。
Two-point seat belt, one-button start sound effect, colorful body lights, slow start system, dynamic music, early education, USB interface, volume increase and decrease, portable handle, power display, Bluetooth mode, swing function, dual drive shock absorption, 2.4G Bluetooth remote control, cool scissors door.</t>
    </r>
  </si>
  <si>
    <r>
      <t>烤漆红</t>
    </r>
    <r>
      <rPr>
        <b/>
        <sz val="10"/>
        <rFont val="Arial"/>
        <charset val="134"/>
      </rPr>
      <t xml:space="preserve">
</t>
    </r>
    <r>
      <rPr>
        <b/>
        <sz val="10"/>
        <rFont val="宋体"/>
        <charset val="134"/>
      </rPr>
      <t>烤漆银</t>
    </r>
    <r>
      <rPr>
        <b/>
        <sz val="10"/>
        <rFont val="Arial"/>
        <charset val="134"/>
      </rPr>
      <t xml:space="preserve">
</t>
    </r>
    <r>
      <rPr>
        <b/>
        <sz val="10"/>
        <rFont val="宋体"/>
        <charset val="134"/>
      </rPr>
      <t>烤漆紫</t>
    </r>
    <r>
      <rPr>
        <b/>
        <sz val="10"/>
        <rFont val="Arial"/>
        <charset val="134"/>
      </rPr>
      <t xml:space="preserve">
</t>
    </r>
    <r>
      <rPr>
        <b/>
        <sz val="10"/>
        <rFont val="宋体"/>
        <charset val="134"/>
      </rPr>
      <t>烤漆黑</t>
    </r>
    <r>
      <rPr>
        <b/>
        <sz val="10"/>
        <rFont val="Arial"/>
        <charset val="134"/>
      </rPr>
      <t xml:space="preserve">
Paint  red                       
paint  silver
paint  purple
paint  black</t>
    </r>
  </si>
  <si>
    <r>
      <rPr>
        <sz val="10"/>
        <rFont val="Arial"/>
        <charset val="134"/>
      </rPr>
      <t>1668                                                                                                                                                      
12V10A*1</t>
    </r>
    <r>
      <rPr>
        <sz val="10"/>
        <rFont val="方正粗黑宋简体"/>
        <charset val="134"/>
      </rPr>
      <t>铅酸电池</t>
    </r>
    <r>
      <rPr>
        <sz val="10"/>
        <rFont val="Arial"/>
        <charset val="134"/>
      </rPr>
      <t xml:space="preserve">
Lead-acid battery
12V775*2 </t>
    </r>
    <r>
      <rPr>
        <sz val="10"/>
        <rFont val="方正粗黑宋简体"/>
        <charset val="134"/>
      </rPr>
      <t>电机</t>
    </r>
    <r>
      <rPr>
        <sz val="10"/>
        <rFont val="Arial"/>
        <charset val="134"/>
      </rPr>
      <t xml:space="preserve"> motor
</t>
    </r>
    <r>
      <rPr>
        <sz val="10"/>
        <rFont val="方正粗黑宋简体"/>
        <charset val="134"/>
      </rPr>
      <t>漂移功能</t>
    </r>
    <r>
      <rPr>
        <sz val="10"/>
        <rFont val="Arial"/>
        <charset val="134"/>
      </rPr>
      <t xml:space="preserve">
Drift function</t>
    </r>
  </si>
  <si>
    <t>AT</t>
  </si>
  <si>
    <r>
      <rPr>
        <sz val="10"/>
        <rFont val="Arial"/>
        <charset val="134"/>
      </rPr>
      <t>2188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</si>
  <si>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红色，白色，桔色，</t>
    </r>
    <r>
      <rPr>
        <b/>
        <sz val="10"/>
        <rFont val="Arial"/>
        <charset val="134"/>
      </rPr>
      <t>Red</t>
    </r>
    <r>
      <rPr>
        <b/>
        <sz val="10"/>
        <rFont val="宋体"/>
        <charset val="134"/>
      </rPr>
      <t>，</t>
    </r>
    <r>
      <rPr>
        <b/>
        <sz val="10"/>
        <rFont val="Arial"/>
        <charset val="134"/>
      </rPr>
      <t>white</t>
    </r>
    <r>
      <rPr>
        <b/>
        <sz val="10"/>
        <rFont val="宋体"/>
        <charset val="134"/>
      </rPr>
      <t>，</t>
    </r>
    <r>
      <rPr>
        <b/>
        <sz val="10"/>
        <rFont val="Arial"/>
        <charset val="134"/>
      </rPr>
      <t>orange</t>
    </r>
    <r>
      <rPr>
        <b/>
        <sz val="10"/>
        <rFont val="宋体"/>
        <charset val="134"/>
      </rPr>
      <t>，</t>
    </r>
  </si>
  <si>
    <t>108*68*48CM</t>
  </si>
  <si>
    <t>14KG   16KG</t>
  </si>
  <si>
    <r>
      <rPr>
        <sz val="7.5"/>
        <color rgb="FFFF0000"/>
        <rFont val="方正粗黑宋简体"/>
        <charset val="134"/>
      </rPr>
      <t xml:space="preserve">(6V4A*2铅酸电池Lead-acid battery + 12V380*2  电机 motor )                                                
</t>
    </r>
    <r>
      <rPr>
        <sz val="7.5"/>
        <rFont val="方正粗黑宋简体"/>
        <charset val="134"/>
      </rPr>
      <t>早教、蓝牙遥控、
前后摇摆、独立灯光、手机遥控
Early education, Bluetooth remote control,
Rocking back and forth, independent lighting, mobile remote control</t>
    </r>
  </si>
  <si>
    <r>
      <rPr>
        <sz val="10"/>
        <rFont val="Arial"/>
        <charset val="134"/>
      </rPr>
      <t>2188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</si>
  <si>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+ 12V3802  电机 motor )                                                
</t>
    </r>
    <r>
      <rPr>
        <sz val="7.5"/>
        <rFont val="方正粗黑宋简体"/>
        <charset val="134"/>
      </rPr>
      <t>12V电瓶、蓝牙早教、多功能、上下摇、
独立灯光、手机APP（380驱动*4+540摇摆*1
12V battery, Bluetooth early education, multi-function, up and down,
Independent lighting, mobile APP (380 drive *4+540 swing *1</t>
    </r>
  </si>
  <si>
    <r>
      <rPr>
        <sz val="10"/>
        <rFont val="Arial"/>
        <charset val="134"/>
      </rPr>
      <t>2188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</si>
  <si>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+ 12V380*4  电机 motor )                                                
</t>
    </r>
    <r>
      <rPr>
        <sz val="7.5"/>
        <rFont val="方正粗黑宋简体"/>
        <charset val="134"/>
      </rPr>
      <t>12V电瓶、蓝牙早教、多功能、上下摇、
独立灯光、手机APP（380驱动*4+540摇摆*1
12V battery, Bluetooth early education, multi-function, up and down,
Independent lighting, mobile APP (380 drive *4+540 swing *1</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</si>
  <si>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烤漆金</t>
    </r>
    <r>
      <rPr>
        <b/>
        <sz val="10"/>
        <rFont val="Arial"/>
        <charset val="134"/>
      </rPr>
      <t xml:space="preserve"> 
paint red 
paint blue
paint gold</t>
    </r>
  </si>
  <si>
    <r>
      <rPr>
        <sz val="10"/>
        <rFont val="Arial"/>
        <charset val="134"/>
      </rPr>
      <t>8899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</si>
  <si>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红色，白色，</t>
    </r>
    <r>
      <rPr>
        <b/>
        <sz val="10"/>
        <rFont val="Arial"/>
        <charset val="134"/>
      </rPr>
      <t xml:space="preserve">
Red</t>
    </r>
    <r>
      <rPr>
        <b/>
        <sz val="10"/>
        <rFont val="宋体"/>
        <charset val="134"/>
      </rPr>
      <t>，</t>
    </r>
    <r>
      <rPr>
        <b/>
        <sz val="10"/>
        <rFont val="Arial"/>
        <charset val="134"/>
      </rPr>
      <t>white</t>
    </r>
    <r>
      <rPr>
        <b/>
        <sz val="10"/>
        <rFont val="宋体"/>
        <charset val="134"/>
      </rPr>
      <t>，</t>
    </r>
  </si>
  <si>
    <r>
      <rPr>
        <sz val="10"/>
        <rFont val="Arial"/>
        <charset val="134"/>
      </rPr>
      <t>8899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</si>
  <si>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10"/>
        <rFont val="Arial"/>
        <charset val="134"/>
      </rPr>
      <t>8899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</si>
  <si>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烤漆金</t>
    </r>
    <r>
      <rPr>
        <b/>
        <sz val="10"/>
        <rFont val="Arial"/>
        <charset val="134"/>
      </rPr>
      <t xml:space="preserve"> 
</t>
    </r>
    <r>
      <rPr>
        <b/>
        <sz val="10"/>
        <rFont val="宋体"/>
        <charset val="134"/>
      </rPr>
      <t>烤漆黑</t>
    </r>
    <r>
      <rPr>
        <b/>
        <sz val="10"/>
        <rFont val="Arial"/>
        <charset val="134"/>
      </rPr>
      <t xml:space="preserve"> 
paint red 
paint blue
paint gold
paint black. </t>
    </r>
  </si>
  <si>
    <r>
      <rPr>
        <sz val="10"/>
        <rFont val="Arial"/>
        <charset val="134"/>
      </rPr>
      <t>8899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</si>
  <si>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10"/>
        <rFont val="Arial"/>
        <charset val="134"/>
      </rPr>
      <t>8899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</si>
  <si>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10"/>
        <rFont val="Arial"/>
        <charset val="134"/>
      </rPr>
      <t xml:space="preserve">TTS                            
</t>
    </r>
    <r>
      <rPr>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</si>
  <si>
    <r>
      <t>红色</t>
    </r>
    <r>
      <rPr>
        <b/>
        <sz val="10"/>
        <rFont val="Arial"/>
        <charset val="134"/>
      </rPr>
      <t xml:space="preserve">red
</t>
    </r>
    <r>
      <rPr>
        <b/>
        <sz val="10"/>
        <rFont val="宋体"/>
        <charset val="134"/>
      </rPr>
      <t>白色</t>
    </r>
    <r>
      <rPr>
        <b/>
        <sz val="10"/>
        <rFont val="Arial"/>
        <charset val="134"/>
      </rPr>
      <t xml:space="preserve">white
</t>
    </r>
    <r>
      <rPr>
        <b/>
        <sz val="10"/>
        <rFont val="宋体"/>
        <charset val="134"/>
      </rPr>
      <t>桔色</t>
    </r>
    <r>
      <rPr>
        <b/>
        <sz val="10"/>
        <rFont val="Arial"/>
        <charset val="134"/>
      </rPr>
      <t>Orange</t>
    </r>
  </si>
  <si>
    <r>
      <rPr>
        <sz val="7.5"/>
        <color rgb="FFFF0000"/>
        <rFont val="方正粗黑宋简体"/>
        <charset val="134"/>
      </rPr>
      <t xml:space="preserve">(6V4.5A*2铅酸电池Lead-acid battery + 12V3802  电机 motor )                                                
</t>
    </r>
    <r>
      <rPr>
        <sz val="7.5"/>
        <rFont val="方正粗黑宋简体"/>
        <charset val="134"/>
      </rPr>
      <t>12V电瓶、蓝牙早教、多功能、上下摇、
独立灯光、手机APP（380驱动*4+540摇摆*1
12V battery, Bluetooth early education, multi-function, up and down,
Independent lighting, mobile APP (380 drive *4+540 swing *1</t>
    </r>
  </si>
  <si>
    <t xml:space="preserve">皮座椅Leather seats+20RMB 
EVA发泡胎EVAfoam tire+45RMB                                                           </t>
  </si>
  <si>
    <r>
      <rPr>
        <sz val="10"/>
        <rFont val="Arial"/>
        <charset val="134"/>
      </rPr>
      <t xml:space="preserve">TTS                          
</t>
    </r>
    <r>
      <rPr>
        <sz val="10"/>
        <color rgb="FFFF0000"/>
        <rFont val="Arial"/>
        <charset val="134"/>
      </rPr>
      <t xml:space="preserve">6V4.5A*2 </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</si>
  <si>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TTS                          
</t>
    </r>
    <r>
      <rPr>
        <sz val="10"/>
        <color rgb="FFFF0000"/>
        <rFont val="Arial"/>
        <charset val="134"/>
      </rPr>
      <t xml:space="preserve">6V4.5A*2 </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皮座椅</t>
    </r>
    <r>
      <rPr>
        <sz val="10"/>
        <rFont val="Arial"/>
        <charset val="134"/>
      </rPr>
      <t xml:space="preserve">
</t>
    </r>
    <r>
      <rPr>
        <sz val="10"/>
        <color rgb="FFFF0000"/>
        <rFont val="Arial"/>
        <charset val="134"/>
      </rPr>
      <t xml:space="preserve">+Leather seats  </t>
    </r>
    <r>
      <rPr>
        <sz val="10"/>
        <rFont val="Arial"/>
        <charset val="134"/>
      </rPr>
      <t xml:space="preserve">         </t>
    </r>
  </si>
  <si>
    <r>
      <rPr>
        <sz val="10"/>
        <rFont val="Arial"/>
        <charset val="134"/>
      </rPr>
      <t xml:space="preserve">TTS                            
</t>
    </r>
    <r>
      <rPr>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sz val="10"/>
        <color rgb="FFFF0000"/>
        <rFont val="Arial"/>
        <charset val="134"/>
      </rPr>
      <t xml:space="preserve">+Paint  </t>
    </r>
    <r>
      <rPr>
        <sz val="10"/>
        <rFont val="Arial"/>
        <charset val="134"/>
      </rPr>
      <t xml:space="preserve">              </t>
    </r>
  </si>
  <si>
    <r>
      <t>烤漆金</t>
    </r>
    <r>
      <rPr>
        <b/>
        <sz val="10"/>
        <rFont val="Arial"/>
        <charset val="134"/>
      </rPr>
      <t xml:space="preserve">
paint  
Glossy golden
</t>
    </r>
    <r>
      <rPr>
        <b/>
        <sz val="10"/>
        <rFont val="宋体"/>
        <charset val="134"/>
      </rPr>
      <t>烤漆红</t>
    </r>
    <r>
      <rPr>
        <b/>
        <sz val="10"/>
        <rFont val="Arial"/>
        <charset val="134"/>
      </rPr>
      <t xml:space="preserve">
Paint red
</t>
    </r>
    <r>
      <rPr>
        <b/>
        <sz val="10"/>
        <rFont val="宋体"/>
        <charset val="134"/>
      </rPr>
      <t>烤漆黑</t>
    </r>
    <r>
      <rPr>
        <b/>
        <sz val="10"/>
        <rFont val="Arial"/>
        <charset val="134"/>
      </rPr>
      <t xml:space="preserve">
Paint  black</t>
    </r>
  </si>
  <si>
    <r>
      <rPr>
        <sz val="10"/>
        <rFont val="Arial"/>
        <charset val="134"/>
      </rPr>
      <t xml:space="preserve">TTS                            
</t>
    </r>
    <r>
      <rPr>
        <sz val="10"/>
        <color rgb="FFFF0000"/>
        <rFont val="Arial"/>
        <charset val="134"/>
      </rPr>
      <t>6V4.5A*2</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sz val="10"/>
        <color rgb="FFFF0000"/>
        <rFont val="Arial"/>
        <charset val="134"/>
      </rPr>
      <t xml:space="preserve">+Paint  </t>
    </r>
    <r>
      <rPr>
        <sz val="10"/>
        <rFont val="Arial"/>
        <charset val="134"/>
      </rPr>
      <t xml:space="preserve">              </t>
    </r>
  </si>
  <si>
    <r>
      <rPr>
        <sz val="10"/>
        <rFont val="Arial"/>
        <charset val="134"/>
      </rPr>
      <t>3388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</si>
  <si>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3388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</si>
  <si>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10"/>
        <rFont val="Arial"/>
        <charset val="134"/>
      </rPr>
      <t>3388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</si>
  <si>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t xml:space="preserve">皮座椅Leather seats+20RMB  
烤漆黑色
（这个颜色配金色装饰.需+10元）                                                        </t>
  </si>
  <si>
    <r>
      <rPr>
        <sz val="10"/>
        <rFont val="Arial"/>
        <charset val="134"/>
      </rPr>
      <t xml:space="preserve">1819                                </t>
    </r>
    <r>
      <rPr>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</si>
  <si>
    <t>10.5KG     12.5KG</t>
  </si>
  <si>
    <r>
      <rPr>
        <sz val="7.5"/>
        <color rgb="FFFF0000"/>
        <rFont val="方正粗黑宋简体"/>
        <charset val="134"/>
      </rPr>
      <t xml:space="preserve"> (6V4A*1铅酸电池Lead-acid battery +6V380*1 电机 motor )                  
</t>
    </r>
    <r>
      <rPr>
        <sz val="7.5"/>
        <rFont val="方正粗黑宋简体"/>
        <charset val="134"/>
      </rPr>
      <t>6V4电瓶、双驱动、儿歌、早教 、双开门、前后摇摆                                             
6V4 battery, double drive, children's song, early education, double door, rocking back and forth</t>
    </r>
  </si>
  <si>
    <t xml:space="preserve">皮座 Leather seats + 15 RMB                              EVA轮 EVA soft wheel +50RMB </t>
  </si>
  <si>
    <r>
      <rPr>
        <sz val="10"/>
        <rFont val="Arial"/>
        <charset val="134"/>
      </rPr>
      <t xml:space="preserve">1819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</si>
  <si>
    <r>
      <rPr>
        <sz val="7.5"/>
        <color rgb="FFFF0000"/>
        <rFont val="方正粗黑宋简体"/>
        <charset val="134"/>
      </rPr>
      <t xml:space="preserve"> (12V4A*1铅酸电池Lead-acid battery + 12V380*2  电机 motor )                  
</t>
    </r>
    <r>
      <rPr>
        <sz val="7.5"/>
        <rFont val="方正粗黑宋简体"/>
        <charset val="134"/>
      </rPr>
      <t>12V4电瓶、双驱动、儿歌、早教 、双开门、前后摇摆                                             
12V4 battery, double drive, children's song, early education, double door, rocking back and forth</t>
    </r>
  </si>
  <si>
    <r>
      <rPr>
        <sz val="10"/>
        <rFont val="Arial"/>
        <charset val="134"/>
      </rPr>
      <t xml:space="preserve">1819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12V380*4  </t>
    </r>
    <r>
      <rPr>
        <sz val="10"/>
        <rFont val="方正粗黑宋简体"/>
        <charset val="134"/>
      </rPr>
      <t>电机</t>
    </r>
    <r>
      <rPr>
        <sz val="10"/>
        <rFont val="Arial"/>
        <charset val="134"/>
      </rPr>
      <t xml:space="preserve"> motor                  </t>
    </r>
  </si>
  <si>
    <r>
      <rPr>
        <sz val="7.5"/>
        <color rgb="FFFF0000"/>
        <rFont val="方正粗黑宋简体"/>
        <charset val="134"/>
      </rPr>
      <t xml:space="preserve"> (12V7A*1铅酸电池Lead-acid battery + 12V380*4  电机 motor )                  
</t>
    </r>
    <r>
      <rPr>
        <sz val="7.5"/>
        <rFont val="方正粗黑宋简体"/>
        <charset val="134"/>
      </rPr>
      <t>12V7电瓶、双驱动、儿歌、早教 、双开门、前后摇摆                                             
12V7 battery, double drive, children's song, early education, double door, rocking back and forth</t>
    </r>
  </si>
  <si>
    <r>
      <rPr>
        <sz val="10"/>
        <rFont val="Arial"/>
        <charset val="134"/>
      </rPr>
      <t xml:space="preserve">1819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12V380*2</t>
    </r>
    <r>
      <rPr>
        <b/>
        <sz val="1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color rgb="FFFF0000"/>
        <rFont val="Arial"/>
        <charset val="134"/>
      </rPr>
      <t xml:space="preserve"> </t>
    </r>
    <r>
      <rPr>
        <b/>
        <sz val="10"/>
        <color rgb="FFFF0000"/>
        <rFont val="Arial"/>
        <charset val="134"/>
      </rPr>
      <t xml:space="preserve"> +paint</t>
    </r>
    <r>
      <rPr>
        <b/>
        <sz val="10"/>
        <rFont val="Arial"/>
        <charset val="134"/>
      </rPr>
      <t xml:space="preserve"> </t>
    </r>
    <r>
      <rPr>
        <sz val="10"/>
        <rFont val="Arial"/>
        <charset val="134"/>
      </rPr>
      <t xml:space="preserve">                          </t>
    </r>
  </si>
  <si>
    <r>
      <t>烤漆红</t>
    </r>
    <r>
      <rPr>
        <b/>
        <sz val="10"/>
        <rFont val="Arial"/>
        <charset val="134"/>
      </rPr>
      <t xml:space="preserve">   
</t>
    </r>
    <r>
      <rPr>
        <b/>
        <sz val="10"/>
        <rFont val="宋体"/>
        <charset val="134"/>
      </rPr>
      <t>烤漆黑</t>
    </r>
    <r>
      <rPr>
        <b/>
        <sz val="10"/>
        <rFont val="Arial"/>
        <charset val="134"/>
      </rPr>
      <t xml:space="preserve"> 
paint red 
paint black. </t>
    </r>
  </si>
  <si>
    <r>
      <rPr>
        <sz val="10"/>
        <rFont val="Arial"/>
        <charset val="134"/>
      </rPr>
      <t xml:space="preserve">1819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12V380*4</t>
    </r>
    <r>
      <rPr>
        <b/>
        <sz val="1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color rgb="FFFF0000"/>
        <rFont val="Arial"/>
        <charset val="134"/>
      </rPr>
      <t xml:space="preserve"> </t>
    </r>
    <r>
      <rPr>
        <b/>
        <sz val="10"/>
        <color rgb="FFFF0000"/>
        <rFont val="Arial"/>
        <charset val="134"/>
      </rPr>
      <t xml:space="preserve"> +paint</t>
    </r>
    <r>
      <rPr>
        <b/>
        <sz val="10"/>
        <rFont val="Arial"/>
        <charset val="134"/>
      </rPr>
      <t xml:space="preserve"> </t>
    </r>
    <r>
      <rPr>
        <sz val="10"/>
        <rFont val="Arial"/>
        <charset val="134"/>
      </rPr>
      <t xml:space="preserve">                          </t>
    </r>
  </si>
  <si>
    <r>
      <rPr>
        <sz val="10"/>
        <rFont val="Arial"/>
        <charset val="134"/>
      </rPr>
      <t>1719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</si>
  <si>
    <r>
      <rPr>
        <sz val="10"/>
        <rFont val="Arial"/>
        <charset val="134"/>
      </rPr>
      <t>1719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</si>
  <si>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1719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</si>
  <si>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10"/>
        <rFont val="Arial"/>
        <charset val="134"/>
      </rPr>
      <t>1719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</si>
  <si>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1719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</si>
  <si>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2988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</si>
  <si>
    <r>
      <t>红色，白色，</t>
    </r>
    <r>
      <rPr>
        <b/>
        <sz val="10"/>
        <rFont val="Arial"/>
        <charset val="134"/>
      </rPr>
      <t xml:space="preserve">
</t>
    </r>
    <r>
      <rPr>
        <b/>
        <sz val="10"/>
        <rFont val="宋体"/>
        <charset val="134"/>
      </rPr>
      <t>黄色</t>
    </r>
    <r>
      <rPr>
        <b/>
        <sz val="10"/>
        <rFont val="Arial"/>
        <charset val="134"/>
      </rPr>
      <t xml:space="preserve">
Red, white, yellow</t>
    </r>
  </si>
  <si>
    <r>
      <rPr>
        <sz val="10"/>
        <rFont val="Arial"/>
        <charset val="134"/>
      </rPr>
      <t>2988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</si>
  <si>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t>FT</t>
  </si>
  <si>
    <r>
      <rPr>
        <sz val="10"/>
        <rFont val="Arial"/>
        <charset val="134"/>
      </rPr>
      <t xml:space="preserve">918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方正粗黑宋简体"/>
        <charset val="134"/>
      </rPr>
      <t>电机</t>
    </r>
    <r>
      <rPr>
        <sz val="10"/>
        <rFont val="Arial"/>
        <charset val="134"/>
      </rPr>
      <t xml:space="preserve"> motor                  </t>
    </r>
  </si>
  <si>
    <r>
      <t>红色</t>
    </r>
    <r>
      <rPr>
        <b/>
        <sz val="10"/>
        <rFont val="Arial"/>
        <charset val="134"/>
      </rPr>
      <t xml:space="preserve">Red
</t>
    </r>
    <r>
      <rPr>
        <b/>
        <sz val="10"/>
        <rFont val="宋体"/>
        <charset val="134"/>
      </rPr>
      <t>黄色</t>
    </r>
    <r>
      <rPr>
        <b/>
        <sz val="10"/>
        <rFont val="Arial"/>
        <charset val="134"/>
      </rPr>
      <t xml:space="preserve">yellow
</t>
    </r>
    <r>
      <rPr>
        <b/>
        <sz val="10"/>
        <rFont val="宋体"/>
        <charset val="134"/>
      </rPr>
      <t>白色</t>
    </r>
    <r>
      <rPr>
        <b/>
        <sz val="10"/>
        <rFont val="Arial"/>
        <charset val="134"/>
      </rPr>
      <t>white</t>
    </r>
  </si>
  <si>
    <t>108*63*45CM</t>
  </si>
  <si>
    <t>12KG             14KG</t>
  </si>
  <si>
    <r>
      <rPr>
        <sz val="10"/>
        <rFont val="方正粗黑宋简体"/>
        <charset val="134"/>
      </rPr>
      <t>钥匙启动，双开门，前后摇摆，早教，</t>
    </r>
    <r>
      <rPr>
        <sz val="10"/>
        <rFont val="Arial"/>
        <charset val="134"/>
      </rPr>
      <t>USB</t>
    </r>
    <r>
      <rPr>
        <sz val="10"/>
        <rFont val="方正粗黑宋简体"/>
        <charset val="134"/>
      </rPr>
      <t>，</t>
    </r>
    <r>
      <rPr>
        <sz val="10"/>
        <rFont val="Arial"/>
        <charset val="134"/>
      </rPr>
      <t>MP3</t>
    </r>
    <r>
      <rPr>
        <sz val="10"/>
        <rFont val="方正粗黑宋简体"/>
        <charset val="134"/>
      </rPr>
      <t>，</t>
    </r>
    <r>
      <rPr>
        <sz val="10"/>
        <rFont val="Arial"/>
        <charset val="134"/>
      </rPr>
      <t>LED</t>
    </r>
    <r>
      <rPr>
        <sz val="10"/>
        <rFont val="方正粗黑宋简体"/>
        <charset val="134"/>
      </rPr>
      <t>灯光，</t>
    </r>
    <r>
      <rPr>
        <sz val="10"/>
        <rFont val="Arial"/>
        <charset val="134"/>
      </rPr>
      <t>2.4G</t>
    </r>
    <r>
      <rPr>
        <sz val="10"/>
        <rFont val="方正粗黑宋简体"/>
        <charset val="134"/>
      </rPr>
      <t>蓝牙遥控。</t>
    </r>
    <r>
      <rPr>
        <sz val="10"/>
        <color rgb="FFFF0000"/>
        <rFont val="Arial"/>
        <charset val="134"/>
      </rPr>
      <t xml:space="preserve">
Key start, double door, rocking back and forth, early education, USB, MP3, LED light, 2.4G Bluetooth remote control.</t>
    </r>
  </si>
  <si>
    <t xml:space="preserve">皮座 Leather seats + 15 RMB                              EVA轮 EVA soft wheel +45RMB </t>
  </si>
  <si>
    <t>GCC
EN71
EN62115
CE
10P</t>
  </si>
  <si>
    <r>
      <rPr>
        <sz val="10"/>
        <rFont val="Arial"/>
        <charset val="134"/>
      </rPr>
      <t xml:space="preserve">918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12V380*2</t>
    </r>
    <r>
      <rPr>
        <sz val="10"/>
        <color rgb="FFFF000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</si>
  <si>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烤漆黑</t>
    </r>
    <r>
      <rPr>
        <b/>
        <sz val="10"/>
        <rFont val="Arial"/>
        <charset val="134"/>
      </rPr>
      <t xml:space="preserve">
</t>
    </r>
    <r>
      <rPr>
        <b/>
        <sz val="10"/>
        <rFont val="宋体"/>
        <charset val="134"/>
      </rPr>
      <t>烤漆银</t>
    </r>
    <r>
      <rPr>
        <b/>
        <sz val="10"/>
        <rFont val="Arial"/>
        <charset val="134"/>
      </rPr>
      <t xml:space="preserve">               
Paint  red                       
paint  blue
paint black
paint silver</t>
    </r>
  </si>
  <si>
    <r>
      <rPr>
        <sz val="10"/>
        <color theme="1"/>
        <rFont val="方正粗黑宋简体"/>
        <charset val="134"/>
      </rPr>
      <t>钥匙启动，双开门，前后摇摆，早教，</t>
    </r>
    <r>
      <rPr>
        <sz val="10"/>
        <color theme="1"/>
        <rFont val="Arial"/>
        <charset val="134"/>
      </rPr>
      <t>USB</t>
    </r>
    <r>
      <rPr>
        <sz val="10"/>
        <color theme="1"/>
        <rFont val="方正粗黑宋简体"/>
        <charset val="134"/>
      </rPr>
      <t>，</t>
    </r>
    <r>
      <rPr>
        <sz val="10"/>
        <color theme="1"/>
        <rFont val="Arial"/>
        <charset val="134"/>
      </rPr>
      <t>MP3</t>
    </r>
    <r>
      <rPr>
        <sz val="10"/>
        <color theme="1"/>
        <rFont val="方正粗黑宋简体"/>
        <charset val="134"/>
      </rPr>
      <t>，</t>
    </r>
    <r>
      <rPr>
        <sz val="10"/>
        <color theme="1"/>
        <rFont val="Arial"/>
        <charset val="134"/>
      </rPr>
      <t>LED</t>
    </r>
    <r>
      <rPr>
        <sz val="10"/>
        <color theme="1"/>
        <rFont val="方正粗黑宋简体"/>
        <charset val="134"/>
      </rPr>
      <t>灯光，</t>
    </r>
    <r>
      <rPr>
        <sz val="10"/>
        <color theme="1"/>
        <rFont val="Arial"/>
        <charset val="134"/>
      </rPr>
      <t>2.4G</t>
    </r>
    <r>
      <rPr>
        <sz val="10"/>
        <color theme="1"/>
        <rFont val="方正粗黑宋简体"/>
        <charset val="134"/>
      </rPr>
      <t>蓝牙遥控。</t>
    </r>
    <r>
      <rPr>
        <sz val="10"/>
        <color theme="1"/>
        <rFont val="Arial"/>
        <charset val="134"/>
      </rPr>
      <t xml:space="preserve">
</t>
    </r>
    <r>
      <rPr>
        <sz val="10"/>
        <color theme="1"/>
        <rFont val="方正粗黑宋简体"/>
        <charset val="134"/>
      </rPr>
      <t>烤漆工艺，颜色更亮丽，更显高档。</t>
    </r>
    <r>
      <rPr>
        <sz val="10"/>
        <color rgb="FFFF0000"/>
        <rFont val="Arial"/>
        <charset val="134"/>
      </rPr>
      <t xml:space="preserve">
Key start, double door, rocking back and forth, early education, USB, MP3, LED light, 2.4G Bluetooth remote control.
Paint process, more bright color, more high-grade.</t>
    </r>
  </si>
  <si>
    <r>
      <rPr>
        <sz val="10"/>
        <rFont val="Arial"/>
        <charset val="134"/>
      </rPr>
      <t xml:space="preserve">928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方正粗黑宋简体"/>
        <charset val="134"/>
      </rPr>
      <t>电机</t>
    </r>
    <r>
      <rPr>
        <sz val="10"/>
        <rFont val="Arial"/>
        <charset val="134"/>
      </rPr>
      <t xml:space="preserve"> motor                  </t>
    </r>
  </si>
  <si>
    <r>
      <rPr>
        <sz val="10"/>
        <rFont val="Arial"/>
        <charset val="134"/>
      </rPr>
      <t xml:space="preserve">928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12V380*2</t>
    </r>
    <r>
      <rPr>
        <sz val="10"/>
        <color rgb="FFFF000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</si>
  <si>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998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</si>
  <si>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998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12V380*2</t>
    </r>
    <r>
      <rPr>
        <sz val="10"/>
        <color rgb="FFFF000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</si>
  <si>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烤漆粉</t>
    </r>
    <r>
      <rPr>
        <b/>
        <sz val="10"/>
        <rFont val="Arial"/>
        <charset val="134"/>
      </rPr>
      <t xml:space="preserve">               
Paint  red                       
paint  blue
paint  pink</t>
    </r>
  </si>
  <si>
    <r>
      <rPr>
        <sz val="10"/>
        <rFont val="Arial"/>
        <charset val="134"/>
      </rPr>
      <t xml:space="preserve">1188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t>
    </r>
  </si>
  <si>
    <r>
      <t>红</t>
    </r>
    <r>
      <rPr>
        <b/>
        <sz val="10"/>
        <rFont val="Arial"/>
        <charset val="134"/>
      </rPr>
      <t xml:space="preserve"> Red
</t>
    </r>
    <r>
      <rPr>
        <b/>
        <sz val="10"/>
        <rFont val="宋体"/>
        <charset val="134"/>
      </rPr>
      <t>白</t>
    </r>
    <r>
      <rPr>
        <b/>
        <sz val="10"/>
        <rFont val="Arial"/>
        <charset val="134"/>
      </rPr>
      <t xml:space="preserve"> white
</t>
    </r>
    <r>
      <rPr>
        <b/>
        <sz val="10"/>
        <rFont val="宋体"/>
        <charset val="134"/>
      </rPr>
      <t>黄</t>
    </r>
    <r>
      <rPr>
        <b/>
        <sz val="10"/>
        <rFont val="Arial"/>
        <charset val="134"/>
      </rPr>
      <t xml:space="preserve"> yellow
</t>
    </r>
    <r>
      <rPr>
        <b/>
        <sz val="10"/>
        <rFont val="宋体"/>
        <charset val="134"/>
      </rPr>
      <t>粉</t>
    </r>
    <r>
      <rPr>
        <b/>
        <sz val="10"/>
        <rFont val="Arial"/>
        <charset val="134"/>
      </rPr>
      <t xml:space="preserve"> pink</t>
    </r>
  </si>
  <si>
    <t>103*65*55CM</t>
  </si>
  <si>
    <t>12KG  
 14.5KG</t>
  </si>
  <si>
    <r>
      <rPr>
        <b/>
        <sz val="9"/>
        <color theme="1"/>
        <rFont val="宋体"/>
        <charset val="134"/>
      </rPr>
      <t>双开门，前后平行摇摆，多功能蓝牙早教，</t>
    </r>
    <r>
      <rPr>
        <b/>
        <sz val="9"/>
        <color theme="1"/>
        <rFont val="Arial"/>
        <charset val="134"/>
      </rPr>
      <t>USB</t>
    </r>
    <r>
      <rPr>
        <b/>
        <sz val="9"/>
        <color theme="1"/>
        <rFont val="宋体"/>
        <charset val="134"/>
      </rPr>
      <t>，</t>
    </r>
    <r>
      <rPr>
        <b/>
        <sz val="9"/>
        <color theme="1"/>
        <rFont val="Arial"/>
        <charset val="134"/>
      </rPr>
      <t>LED</t>
    </r>
    <r>
      <rPr>
        <b/>
        <sz val="9"/>
        <color theme="1"/>
        <rFont val="宋体"/>
        <charset val="134"/>
      </rPr>
      <t>，灯光，</t>
    </r>
    <r>
      <rPr>
        <b/>
        <sz val="9"/>
        <color theme="1"/>
        <rFont val="Arial"/>
        <charset val="134"/>
      </rPr>
      <t>2.4G</t>
    </r>
    <r>
      <rPr>
        <b/>
        <sz val="9"/>
        <color theme="1"/>
        <rFont val="宋体"/>
        <charset val="134"/>
      </rPr>
      <t>蓝牙遥控，一键安装方向盘。</t>
    </r>
    <r>
      <rPr>
        <b/>
        <sz val="9"/>
        <color rgb="FFFF0000"/>
        <rFont val="Arial"/>
        <charset val="134"/>
      </rPr>
      <t xml:space="preserve">
Double doors, front and back parallel swing, multi-functional Bluetooth early education, USB, LED, light, 2.4G Bluetooth remote control, one-click installation of the steering wheel.</t>
    </r>
  </si>
  <si>
    <t xml:space="preserve">皮座椅Leather seats+20RMB                                            EVA发泡胎EVAfoam tire+50RMB                                        </t>
  </si>
  <si>
    <t>12KG  
14.5KG</t>
  </si>
  <si>
    <r>
      <rPr>
        <sz val="10"/>
        <rFont val="Arial"/>
        <charset val="134"/>
      </rPr>
      <t xml:space="preserve">1188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+paint</t>
    </r>
  </si>
  <si>
    <r>
      <t>烤漆</t>
    </r>
    <r>
      <rPr>
        <b/>
        <sz val="10"/>
        <rFont val="Arial"/>
        <charset val="134"/>
      </rPr>
      <t xml:space="preserve">
Baking Paint
</t>
    </r>
    <r>
      <rPr>
        <b/>
        <sz val="10"/>
        <rFont val="宋体"/>
        <charset val="134"/>
      </rPr>
      <t>红，</t>
    </r>
    <r>
      <rPr>
        <b/>
        <sz val="10"/>
        <rFont val="Arial"/>
        <charset val="134"/>
      </rPr>
      <t xml:space="preserve"> </t>
    </r>
    <r>
      <rPr>
        <b/>
        <sz val="10"/>
        <rFont val="宋体"/>
        <charset val="134"/>
      </rPr>
      <t>蓝</t>
    </r>
    <r>
      <rPr>
        <b/>
        <sz val="10"/>
        <rFont val="Arial"/>
        <charset val="134"/>
      </rPr>
      <t xml:space="preserve"> </t>
    </r>
    <r>
      <rPr>
        <b/>
        <sz val="10"/>
        <rFont val="宋体"/>
        <charset val="134"/>
      </rPr>
      <t>，</t>
    </r>
    <r>
      <rPr>
        <b/>
        <sz val="10"/>
        <rFont val="Arial"/>
        <charset val="134"/>
      </rPr>
      <t xml:space="preserve">
</t>
    </r>
    <r>
      <rPr>
        <b/>
        <sz val="10"/>
        <rFont val="宋体"/>
        <charset val="134"/>
      </rPr>
      <t>黑，</t>
    </r>
    <r>
      <rPr>
        <b/>
        <sz val="10"/>
        <rFont val="Arial"/>
        <charset val="134"/>
      </rPr>
      <t xml:space="preserve"> </t>
    </r>
    <r>
      <rPr>
        <b/>
        <sz val="10"/>
        <rFont val="宋体"/>
        <charset val="134"/>
      </rPr>
      <t>灰，</t>
    </r>
    <r>
      <rPr>
        <b/>
        <sz val="10"/>
        <rFont val="Arial"/>
        <charset val="134"/>
      </rPr>
      <t xml:space="preserve">
Red, blue, 
black </t>
    </r>
    <r>
      <rPr>
        <b/>
        <sz val="10"/>
        <rFont val="宋体"/>
        <charset val="134"/>
      </rPr>
      <t>，</t>
    </r>
    <r>
      <rPr>
        <b/>
        <sz val="10"/>
        <rFont val="Arial"/>
        <charset val="134"/>
      </rPr>
      <t>grey</t>
    </r>
    <r>
      <rPr>
        <b/>
        <sz val="10"/>
        <rFont val="宋体"/>
        <charset val="134"/>
      </rPr>
      <t>，</t>
    </r>
  </si>
  <si>
    <r>
      <rPr>
        <b/>
        <sz val="9"/>
        <color theme="1"/>
        <rFont val="宋体"/>
        <charset val="134"/>
      </rPr>
      <t>双开门，前后平行摇摆，多功能蓝牙早教，USB，LED，灯光，2.4G蓝牙遥控，一键安装方向盘。
烤漆工艺，颜色更亮丽，更显得高档。</t>
    </r>
    <r>
      <rPr>
        <b/>
        <sz val="9"/>
        <color rgb="FFFF0000"/>
        <rFont val="Arial"/>
        <charset val="134"/>
      </rPr>
      <t xml:space="preserve">
Double doors, front and back parallel swing, multi-functional Bluetooth early education, USB, LED, light, 2.4G Bluetooth remote control, one-click installation of the steering wheel.
Paint process, the color is more bright, more high-grade.
</t>
    </r>
  </si>
  <si>
    <r>
      <rPr>
        <sz val="10"/>
        <rFont val="Arial"/>
        <charset val="134"/>
      </rPr>
      <t xml:space="preserve">1166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t>
    </r>
  </si>
  <si>
    <t>12KG   
14.5KG</t>
  </si>
  <si>
    <r>
      <rPr>
        <b/>
        <sz val="9"/>
        <color theme="1"/>
        <rFont val="宋体"/>
        <charset val="134"/>
      </rPr>
      <t>双开门，前后摇摆，多功能蓝牙早教，</t>
    </r>
    <r>
      <rPr>
        <b/>
        <sz val="9"/>
        <color theme="1"/>
        <rFont val="Arial"/>
        <charset val="134"/>
      </rPr>
      <t>USB</t>
    </r>
    <r>
      <rPr>
        <b/>
        <sz val="9"/>
        <color theme="1"/>
        <rFont val="宋体"/>
        <charset val="134"/>
      </rPr>
      <t>，</t>
    </r>
    <r>
      <rPr>
        <b/>
        <sz val="9"/>
        <color theme="1"/>
        <rFont val="Arial"/>
        <charset val="134"/>
      </rPr>
      <t>LED</t>
    </r>
    <r>
      <rPr>
        <b/>
        <sz val="9"/>
        <color theme="1"/>
        <rFont val="宋体"/>
        <charset val="134"/>
      </rPr>
      <t>灯光，</t>
    </r>
    <r>
      <rPr>
        <b/>
        <sz val="9"/>
        <color theme="1"/>
        <rFont val="Arial"/>
        <charset val="134"/>
      </rPr>
      <t>2.4G</t>
    </r>
    <r>
      <rPr>
        <b/>
        <sz val="9"/>
        <color theme="1"/>
        <rFont val="宋体"/>
        <charset val="134"/>
      </rPr>
      <t>蓝牙遥控，一键安装方向盘。</t>
    </r>
    <r>
      <rPr>
        <b/>
        <sz val="9"/>
        <color rgb="FFFF0000"/>
        <rFont val="Arial"/>
        <charset val="134"/>
      </rPr>
      <t xml:space="preserve">
Double doors, rocking back and forth, multi-functional Bluetooth early education, USB, LED lighting, 2.4G Bluetooth remote control, one-click installation of the steering wheel.</t>
    </r>
  </si>
  <si>
    <r>
      <rPr>
        <sz val="10"/>
        <rFont val="Arial"/>
        <charset val="134"/>
      </rPr>
      <t xml:space="preserve">1166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+paint</t>
    </r>
  </si>
  <si>
    <t>12KG 
14.5KG</t>
  </si>
  <si>
    <t>JBE</t>
  </si>
  <si>
    <r>
      <rPr>
        <sz val="10"/>
        <rFont val="Arial"/>
        <charset val="134"/>
      </rPr>
      <t>F8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</si>
  <si>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t>114*70*45CM</t>
  </si>
  <si>
    <t>16KG             18KG</t>
  </si>
  <si>
    <r>
      <rPr>
        <sz val="7.5"/>
        <color rgb="FFFF0000"/>
        <rFont val="方正粗黑宋简体"/>
        <charset val="134"/>
      </rPr>
      <t xml:space="preserve">(6V4A*2铅酸电池Lead-acid battery + 12V380*2  电机 motor )                             </t>
    </r>
    <r>
      <rPr>
        <sz val="7.5"/>
        <rFont val="方正粗黑宋简体"/>
        <charset val="134"/>
      </rPr>
      <t>配置一：快拆轮胎，快拆方向盘，,四轮避震，真车钥匙启动， 独立,LED前后灯光， 早教，故事， ,mp3插口， 电子摇摆 ， 蓝牙一对一遥控 ，双开门， 便携式拉杆，                                                                                                       Configuration a: quick removal of tires, quick removal of the steering wheel, four-wheel shock absorbency, real car key start, independent,LED front and rear lights, early education, story, MP3 jack, electronic swing, Bluetooth one to one remote control, double doors, portable pull rod,</t>
    </r>
  </si>
  <si>
    <t xml:space="preserve">皮座 Leather seats + 20 RMB                              EVA轮 EVA soft wheel +50RMB </t>
  </si>
  <si>
    <r>
      <rPr>
        <sz val="10"/>
        <rFont val="Arial"/>
        <charset val="134"/>
      </rPr>
      <t>F8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</si>
  <si>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+ 12V380*4  电机 motor )                             </t>
    </r>
    <r>
      <rPr>
        <sz val="7.5"/>
        <rFont val="方正粗黑宋简体"/>
        <charset val="134"/>
      </rPr>
      <t>配置一：快拆轮胎，快拆方向盘，,四轮避震，真车钥匙启动， 独立,LED前后灯光， 早教，故事， ,mp3插口， 电子摇摆 ， 蓝牙一对一遥控 ，双开门， 便携式拉杆，                                                                                                       Configuration a: quick removal of tires, quick removal of the steering wheel, four-wheel shock absorbency, real car key start, independent,LED front and rear lights, early education, story, MP3 jack, electronic swing, Bluetooth one to one remote control, double doors, portable pull rod,</t>
    </r>
  </si>
  <si>
    <r>
      <rPr>
        <sz val="10"/>
        <rFont val="Arial"/>
        <charset val="134"/>
      </rPr>
      <t>F8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</si>
  <si>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烤漆粉</t>
    </r>
    <r>
      <rPr>
        <b/>
        <sz val="10"/>
        <rFont val="Arial"/>
        <charset val="134"/>
      </rPr>
      <t xml:space="preserve">  
</t>
    </r>
    <r>
      <rPr>
        <b/>
        <sz val="10"/>
        <rFont val="宋体"/>
        <charset val="134"/>
      </rPr>
      <t>烤漆银</t>
    </r>
    <r>
      <rPr>
        <b/>
        <sz val="10"/>
        <rFont val="Arial"/>
        <charset val="134"/>
      </rPr>
      <t xml:space="preserve">  
</t>
    </r>
    <r>
      <rPr>
        <b/>
        <sz val="10"/>
        <rFont val="宋体"/>
        <charset val="134"/>
      </rPr>
      <t>烤漆黑</t>
    </r>
    <r>
      <rPr>
        <b/>
        <sz val="10"/>
        <rFont val="Arial"/>
        <charset val="134"/>
      </rPr>
      <t xml:space="preserve">             
Paint  red                       
paint  blue
paint  pink
paint  silver
paint  black</t>
    </r>
  </si>
  <si>
    <r>
      <rPr>
        <sz val="10"/>
        <rFont val="Arial"/>
        <charset val="134"/>
      </rPr>
      <t>F8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</si>
  <si>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F8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</si>
  <si>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MC20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</si>
  <si>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烤漆粉</t>
    </r>
    <r>
      <rPr>
        <b/>
        <sz val="10"/>
        <rFont val="Arial"/>
        <charset val="134"/>
      </rPr>
      <t xml:space="preserve">  
</t>
    </r>
    <r>
      <rPr>
        <b/>
        <sz val="10"/>
        <rFont val="宋体"/>
        <charset val="134"/>
      </rPr>
      <t>烤漆银</t>
    </r>
    <r>
      <rPr>
        <b/>
        <sz val="10"/>
        <rFont val="Arial"/>
        <charset val="134"/>
      </rPr>
      <t xml:space="preserve">               
Paint  red                       
paint  blue
paint  pink
paint  silver</t>
    </r>
  </si>
  <si>
    <r>
      <rPr>
        <sz val="10"/>
        <rFont val="Arial"/>
        <charset val="134"/>
      </rPr>
      <t>MC20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</si>
  <si>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MC20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</si>
  <si>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JM</t>
  </si>
  <si>
    <r>
      <rPr>
        <sz val="10"/>
        <rFont val="Arial"/>
        <charset val="134"/>
      </rPr>
      <t>1188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</si>
  <si>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红色，白色，</t>
    </r>
    <r>
      <rPr>
        <b/>
        <sz val="10"/>
        <rFont val="Arial"/>
        <charset val="134"/>
      </rPr>
      <t xml:space="preserve">
Red, white, </t>
    </r>
  </si>
  <si>
    <t>101*65*48CM</t>
  </si>
  <si>
    <t>10.5KG    
12.5KG</t>
  </si>
  <si>
    <r>
      <rPr>
        <sz val="7.5"/>
        <color rgb="FFFF0000"/>
        <rFont val="方正粗黑宋简体"/>
        <charset val="134"/>
      </rPr>
      <t xml:space="preserve">(6V4A*2铅酸电池Lead-acid battery + 12V380*2  电机 motor )                   </t>
    </r>
    <r>
      <rPr>
        <sz val="7.5"/>
        <rFont val="方正粗黑宋简体"/>
        <charset val="134"/>
      </rPr>
      <t>手机遥控 早教功能 儿歌故事 前后摇摆 双开门 一键启动 电量显示四轮避震                                                                                                       Mobile phone remote control early education function children's song story sway back and forth double door one key start power display four wheel shock absorbency</t>
    </r>
  </si>
  <si>
    <t xml:space="preserve">皮座 Leather seats + 15 RMB                              EVA轮 EVA soft wheel +40RMB  </t>
  </si>
  <si>
    <t>CE/GCC/EN71/IEC62115/
ROHS/3C</t>
  </si>
  <si>
    <r>
      <rPr>
        <sz val="10"/>
        <rFont val="Arial"/>
        <charset val="134"/>
      </rPr>
      <t>1188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</si>
  <si>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烤漆银</t>
    </r>
    <r>
      <rPr>
        <b/>
        <sz val="10"/>
        <rFont val="Arial"/>
        <charset val="134"/>
      </rPr>
      <t xml:space="preserve">                  
Paint  red                       
paint  blue
paint  silver</t>
    </r>
  </si>
  <si>
    <r>
      <rPr>
        <b/>
        <sz val="10"/>
        <rFont val="Arial"/>
        <charset val="134"/>
      </rPr>
      <t>5188                         
12V7A*1</t>
    </r>
    <r>
      <rPr>
        <b/>
        <sz val="10"/>
        <rFont val="宋体"/>
        <charset val="134"/>
      </rPr>
      <t>铅酸电池</t>
    </r>
    <r>
      <rPr>
        <b/>
        <sz val="10"/>
        <rFont val="Arial"/>
        <charset val="134"/>
      </rPr>
      <t xml:space="preserve">
Lead-acid battery 
12V550*2 </t>
    </r>
    <r>
      <rPr>
        <b/>
        <sz val="10"/>
        <rFont val="宋体"/>
        <charset val="134"/>
      </rPr>
      <t>电机</t>
    </r>
    <r>
      <rPr>
        <b/>
        <sz val="10"/>
        <rFont val="Arial"/>
        <charset val="134"/>
      </rPr>
      <t xml:space="preserve"> motor 
</t>
    </r>
    <r>
      <rPr>
        <b/>
        <sz val="10"/>
        <rFont val="宋体"/>
        <charset val="134"/>
      </rPr>
      <t>新品泡泡战车</t>
    </r>
    <r>
      <rPr>
        <b/>
        <sz val="10"/>
        <rFont val="Arial"/>
        <charset val="134"/>
      </rPr>
      <t xml:space="preserve">              
NEW                   
Bubble blower       </t>
    </r>
  </si>
  <si>
    <r>
      <t>红，绿</t>
    </r>
    <r>
      <rPr>
        <b/>
        <sz val="10"/>
        <rFont val="Arial"/>
        <charset val="134"/>
      </rPr>
      <t xml:space="preserve">                            Red, green </t>
    </r>
  </si>
  <si>
    <t>90*57*65CM</t>
  </si>
  <si>
    <t>16.7KG/       19.9KG</t>
  </si>
  <si>
    <r>
      <rPr>
        <b/>
        <sz val="7.5"/>
        <color rgb="FFFF0000"/>
        <rFont val="Arial"/>
        <charset val="134"/>
      </rPr>
      <t xml:space="preserve"> (12V7A*1</t>
    </r>
    <r>
      <rPr>
        <b/>
        <sz val="7.5"/>
        <color rgb="FFFF0000"/>
        <rFont val="宋体"/>
        <charset val="134"/>
      </rPr>
      <t>铅酸电池</t>
    </r>
    <r>
      <rPr>
        <b/>
        <sz val="7.5"/>
        <color rgb="FFFF0000"/>
        <rFont val="Arial"/>
        <charset val="134"/>
      </rPr>
      <t xml:space="preserve">Lead-acid battery + 12V550*2  </t>
    </r>
    <r>
      <rPr>
        <b/>
        <sz val="7.5"/>
        <color rgb="FFFF0000"/>
        <rFont val="宋体"/>
        <charset val="134"/>
      </rPr>
      <t>电机</t>
    </r>
    <r>
      <rPr>
        <b/>
        <sz val="7.5"/>
        <color rgb="FFFF0000"/>
        <rFont val="Arial"/>
        <charset val="134"/>
      </rPr>
      <t xml:space="preserve"> motor )                            
</t>
    </r>
    <r>
      <rPr>
        <b/>
        <sz val="7.5"/>
        <rFont val="宋体"/>
        <charset val="134"/>
      </rPr>
      <t>功能配置：电池</t>
    </r>
    <r>
      <rPr>
        <b/>
        <sz val="7.5"/>
        <rFont val="Arial"/>
        <charset val="134"/>
      </rPr>
      <t>12v7</t>
    </r>
    <r>
      <rPr>
        <b/>
        <sz val="7.5"/>
        <rFont val="宋体"/>
        <charset val="134"/>
      </rPr>
      <t>、电机</t>
    </r>
    <r>
      <rPr>
        <b/>
        <sz val="7.5"/>
        <rFont val="Arial"/>
        <charset val="134"/>
      </rPr>
      <t xml:space="preserve">550*2    </t>
    </r>
    <r>
      <rPr>
        <b/>
        <sz val="7.5"/>
        <rFont val="宋体"/>
        <charset val="134"/>
      </rPr>
      <t>电量显示</t>
    </r>
    <r>
      <rPr>
        <b/>
        <sz val="7.5"/>
        <rFont val="Arial"/>
        <charset val="134"/>
      </rPr>
      <t xml:space="preserve"> </t>
    </r>
    <r>
      <rPr>
        <b/>
        <sz val="7.5"/>
        <rFont val="宋体"/>
        <charset val="134"/>
      </rPr>
      <t>早教蓝牙系统（可连手机）</t>
    </r>
    <r>
      <rPr>
        <b/>
        <sz val="7.5"/>
        <rFont val="Arial"/>
        <charset val="134"/>
      </rPr>
      <t xml:space="preserve"> </t>
    </r>
    <r>
      <rPr>
        <b/>
        <sz val="7.5"/>
        <rFont val="宋体"/>
        <charset val="134"/>
      </rPr>
      <t>儿歌故事</t>
    </r>
    <r>
      <rPr>
        <b/>
        <sz val="7.5"/>
        <rFont val="Arial"/>
        <charset val="134"/>
      </rPr>
      <t xml:space="preserve">  </t>
    </r>
    <r>
      <rPr>
        <b/>
        <sz val="7.5"/>
        <rFont val="宋体"/>
        <charset val="134"/>
      </rPr>
      <t>绗绣座椅</t>
    </r>
    <r>
      <rPr>
        <b/>
        <sz val="7.5"/>
        <rFont val="Arial"/>
        <charset val="134"/>
      </rPr>
      <t xml:space="preserve"> 360</t>
    </r>
    <r>
      <rPr>
        <b/>
        <sz val="7.5"/>
        <rFont val="宋体"/>
        <charset val="134"/>
      </rPr>
      <t>度原地旋转</t>
    </r>
    <r>
      <rPr>
        <b/>
        <sz val="7.5"/>
        <rFont val="Arial"/>
        <charset val="134"/>
      </rPr>
      <t xml:space="preserve">                                                                          
Function configuration: Battery 12v7, motor 550*2 power display early education Bluetooth system (can be connected to mobile phone) quilted seat 360 degrees in place</t>
    </r>
  </si>
  <si>
    <t>3C</t>
  </si>
  <si>
    <r>
      <rPr>
        <b/>
        <sz val="10"/>
        <rFont val="Arial"/>
        <charset val="134"/>
      </rPr>
      <t>5188                         
12V7A*1</t>
    </r>
    <r>
      <rPr>
        <b/>
        <sz val="10"/>
        <rFont val="宋体"/>
        <charset val="134"/>
      </rPr>
      <t>铅酸电池</t>
    </r>
    <r>
      <rPr>
        <b/>
        <sz val="10"/>
        <rFont val="Arial"/>
        <charset val="134"/>
      </rPr>
      <t xml:space="preserve">Lead-acid battery 
12V550*2 </t>
    </r>
    <r>
      <rPr>
        <b/>
        <sz val="10"/>
        <rFont val="宋体"/>
        <charset val="134"/>
      </rPr>
      <t>电机</t>
    </r>
    <r>
      <rPr>
        <b/>
        <sz val="10"/>
        <rFont val="Arial"/>
        <charset val="134"/>
      </rPr>
      <t xml:space="preserve"> motor 
</t>
    </r>
    <r>
      <rPr>
        <b/>
        <sz val="10"/>
        <rFont val="宋体"/>
        <charset val="134"/>
      </rPr>
      <t>新品水弹战车</t>
    </r>
    <r>
      <rPr>
        <b/>
        <sz val="10"/>
        <rFont val="Arial"/>
        <charset val="134"/>
      </rPr>
      <t xml:space="preserve">              
NEW                  
Water bomb truck      </t>
    </r>
  </si>
  <si>
    <t>DY</t>
  </si>
  <si>
    <r>
      <rPr>
        <sz val="10"/>
        <rFont val="Arial"/>
        <charset val="134"/>
      </rPr>
      <t>6699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</si>
  <si>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红色，白色，</t>
    </r>
    <r>
      <rPr>
        <b/>
        <sz val="10"/>
        <rFont val="Arial"/>
        <charset val="134"/>
      </rPr>
      <t xml:space="preserve">
</t>
    </r>
    <r>
      <rPr>
        <b/>
        <sz val="10"/>
        <rFont val="宋体"/>
        <charset val="134"/>
      </rPr>
      <t>蓝色</t>
    </r>
    <r>
      <rPr>
        <b/>
        <sz val="10"/>
        <rFont val="Arial"/>
        <charset val="134"/>
      </rPr>
      <t>,
Red, white, blue,</t>
    </r>
  </si>
  <si>
    <t>105X55X60CM</t>
  </si>
  <si>
    <t>12KG   
13KG</t>
  </si>
  <si>
    <r>
      <rPr>
        <sz val="7.5"/>
        <color rgb="FFFF0000"/>
        <rFont val="方正粗黑宋简体"/>
        <charset val="134"/>
      </rPr>
      <t xml:space="preserve">(6V4A*2铅酸电池Lead-acid battery + 12V380*2  电机 motor )                   </t>
    </r>
    <r>
      <rPr>
        <sz val="7.5"/>
        <rFont val="方正粗黑宋简体"/>
        <charset val="134"/>
      </rPr>
      <t>双电双驱,独立摇摆,四轮发光   四轮避震, 2.4 蓝牙遥控、手机APP ,车身炫丽蓝光、,一键启动、锁扣安全双开、 支持U盘、MP3 、                                                                           Dual electric and dual drive, independent swing, four-wheel light and four-wheel shock absorbers, 2.4 Bluetooth remote control, mobile phone APP, dazzling blue light, one-button start, lock safety double open, support USB disk, MP3,</t>
    </r>
  </si>
  <si>
    <r>
      <rPr>
        <sz val="10"/>
        <rFont val="Arial"/>
        <charset val="134"/>
      </rPr>
      <t>6699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 paint               </t>
    </r>
  </si>
  <si>
    <r>
      <rPr>
        <sz val="10"/>
        <rFont val="Arial"/>
        <charset val="134"/>
      </rPr>
      <t>6688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</si>
  <si>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t>115*65*50CM</t>
  </si>
  <si>
    <t>13KG   
15KG</t>
  </si>
  <si>
    <r>
      <rPr>
        <sz val="7.5"/>
        <color rgb="FFFF0000"/>
        <rFont val="方正粗黑宋简体"/>
        <charset val="134"/>
      </rPr>
      <t xml:space="preserve">(6V4A*2铅酸电池Lead-acid battery + 12V380*2  电机 motor )                   
</t>
    </r>
    <r>
      <rPr>
        <sz val="7.5"/>
        <rFont val="方正粗黑宋简体"/>
        <charset val="134"/>
      </rPr>
      <t>一键启动、2.4 G蓝牙遥控、手机APP, 自带早教音乐/故事/古诗/USB/ 独立开关可控制整车灯光, 缓启动平稳起步, 四轮避震，三档调速,                                              
One-button start, 2.4g Bluetooth remote control, mobile phone APP, with early education music/story/ancient poetry /USB/ independent switch to control the vehicle light, slow start and smooth start, four-wheel shock absorber, three-speed regulation,</t>
    </r>
  </si>
  <si>
    <t xml:space="preserve"> 皮座 Leather seats + 20 RMB                              EVA轮 EVA soft wheel +60RMB</t>
  </si>
  <si>
    <r>
      <rPr>
        <sz val="10"/>
        <rFont val="Arial"/>
        <charset val="134"/>
      </rPr>
      <t>6688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</si>
  <si>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918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</si>
  <si>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918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</si>
  <si>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918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</si>
  <si>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918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</si>
  <si>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868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</si>
  <si>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红、白、蓝</t>
    </r>
    <r>
      <rPr>
        <b/>
        <sz val="10"/>
        <rFont val="Arial"/>
        <charset val="134"/>
      </rPr>
      <t xml:space="preserve">                                Red, white, blue</t>
    </r>
  </si>
  <si>
    <t>110X55X50CM</t>
  </si>
  <si>
    <r>
      <rPr>
        <sz val="7.5"/>
        <color rgb="FFFF0000"/>
        <rFont val="方正粗黑宋简体"/>
        <charset val="134"/>
      </rPr>
      <t xml:space="preserve">(6V4A*2铅酸电池Lead-acid battery + 12V380*2  电机 motor )                   
</t>
    </r>
    <r>
      <rPr>
        <sz val="7.5"/>
        <rFont val="方正粗黑宋简体"/>
        <charset val="134"/>
      </rPr>
      <t>高仿真超跑车型、老爷车,一键启动、2.4 G蓝牙遥控、手机APP, 自带早教音乐/故事/古诗/缓启动平稳起步, 四轮避震，三档调速,防滑轮胎，双电双驱，                                                                                                    High simulation supercar model, classic car, one-button start, 2.4g Bluetooth remote control, mobile phone APP, with early education music/story/ancient poetry/slow start and smooth start, four-wheel shock absorber, three-speed regulation, anti-skid tires, dual electric and dual drive,</t>
    </r>
  </si>
  <si>
    <t>FB</t>
  </si>
  <si>
    <r>
      <rPr>
        <sz val="10"/>
        <rFont val="Arial"/>
        <charset val="134"/>
      </rPr>
      <t>6679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</si>
  <si>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红、白、蓝</t>
    </r>
    <r>
      <rPr>
        <b/>
        <sz val="10"/>
        <rFont val="Arial"/>
        <charset val="134"/>
      </rPr>
      <t xml:space="preserve">                                   Red, white, blue</t>
    </r>
  </si>
  <si>
    <t>112*60*45CM</t>
  </si>
  <si>
    <t>13KG           
15KG</t>
  </si>
  <si>
    <r>
      <rPr>
        <sz val="7.5"/>
        <color rgb="FFFF0000"/>
        <rFont val="方正粗黑宋简体"/>
        <charset val="134"/>
      </rPr>
      <t xml:space="preserve">(6V4A*2铅酸电池Lead-acid battery + 12V380*2  电机 motor )                                  
</t>
    </r>
    <r>
      <rPr>
        <sz val="7.5"/>
        <rFont val="方正粗黑宋简体"/>
        <charset val="134"/>
      </rPr>
      <t>双驱双电，双开门，早教 MP3 USB，电源开关，平衡摇摆                        
Double drive double electric, double door, early education MP3 USB, power switch, balance swing</t>
    </r>
  </si>
  <si>
    <t xml:space="preserve">皮座 Leather seats + 20 RMB                              EVA轮 EVA soft wheel +60RMB </t>
  </si>
  <si>
    <r>
      <rPr>
        <sz val="10"/>
        <rFont val="Arial"/>
        <charset val="134"/>
      </rPr>
      <t>6679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</si>
  <si>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烤漆粉</t>
    </r>
    <r>
      <rPr>
        <b/>
        <sz val="10"/>
        <rFont val="Arial"/>
        <charset val="134"/>
      </rPr>
      <t xml:space="preserve">                   Paint red                       paint pink</t>
    </r>
  </si>
  <si>
    <r>
      <rPr>
        <sz val="10"/>
        <rFont val="Arial"/>
        <charset val="134"/>
      </rPr>
      <t>6676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</si>
  <si>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红、白、</t>
    </r>
    <r>
      <rPr>
        <b/>
        <sz val="10"/>
        <rFont val="Arial"/>
        <charset val="134"/>
      </rPr>
      <t xml:space="preserve">                               Red, white, </t>
    </r>
  </si>
  <si>
    <r>
      <rPr>
        <sz val="10"/>
        <rFont val="Arial"/>
        <charset val="134"/>
      </rPr>
      <t>6676                              6V4.5A*2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</si>
  <si>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烤漆银</t>
    </r>
    <r>
      <rPr>
        <b/>
        <sz val="10"/>
        <rFont val="Arial"/>
        <charset val="134"/>
      </rPr>
      <t xml:space="preserve">
</t>
    </r>
    <r>
      <rPr>
        <b/>
        <sz val="10"/>
        <rFont val="宋体"/>
        <charset val="134"/>
      </rPr>
      <t>烤漆蓝</t>
    </r>
    <r>
      <rPr>
        <b/>
        <sz val="10"/>
        <rFont val="Arial"/>
        <charset val="134"/>
      </rPr>
      <t xml:space="preserve">                   Paint red                       paint silver
paint  blue</t>
    </r>
  </si>
  <si>
    <r>
      <rPr>
        <sz val="10"/>
        <rFont val="Arial"/>
        <charset val="134"/>
      </rPr>
      <t xml:space="preserve">717                             
12V4A*1 </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r>
      <rPr>
        <sz val="10"/>
        <rFont val="方正粗黑宋简体"/>
        <charset val="134"/>
      </rPr>
      <t>正版授权</t>
    </r>
    <r>
      <rPr>
        <sz val="10"/>
        <rFont val="Arial"/>
        <charset val="134"/>
      </rPr>
      <t xml:space="preserve">
Genuine license                  </t>
    </r>
  </si>
  <si>
    <r>
      <t>红、白、蓝、</t>
    </r>
    <r>
      <rPr>
        <b/>
        <sz val="10"/>
        <rFont val="Arial"/>
        <charset val="134"/>
      </rPr>
      <t xml:space="preserve">
</t>
    </r>
    <r>
      <rPr>
        <b/>
        <sz val="10"/>
        <rFont val="宋体"/>
        <charset val="134"/>
      </rPr>
      <t>粉、绿、</t>
    </r>
    <r>
      <rPr>
        <b/>
        <sz val="10"/>
        <rFont val="Arial"/>
        <charset val="134"/>
      </rPr>
      <t xml:space="preserve">                               Red, white, blue,
Pink, green,</t>
    </r>
  </si>
  <si>
    <t>115*56*40CM</t>
  </si>
  <si>
    <t>13KG           
16KG</t>
  </si>
  <si>
    <r>
      <rPr>
        <sz val="7.5"/>
        <color rgb="FFFF0000"/>
        <rFont val="方正粗黑宋简体"/>
        <charset val="134"/>
      </rPr>
      <t xml:space="preserve">(12V4A*1铅酸电池Lead-acid battery + 12V390*2  电机 motor )                            
</t>
    </r>
    <r>
      <rPr>
        <sz val="7.5"/>
        <rFont val="方正粗黑宋简体"/>
        <charset val="134"/>
      </rPr>
      <t xml:space="preserve">双驱390马达，12V4电瓶  灯光音乐  手机蓝牙  早教 MP3 USB，电源开关
Dual drive 390 motor, 12V4 battery light music mobile phone Bluetooth early education MP3 USB, power switch
</t>
    </r>
  </si>
  <si>
    <r>
      <rPr>
        <sz val="10"/>
        <rFont val="Arial"/>
        <charset val="134"/>
      </rPr>
      <t xml:space="preserve">717                             
12V4A*1 </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r>
      <rPr>
        <sz val="10"/>
        <rFont val="方正粗黑宋简体"/>
        <charset val="134"/>
      </rPr>
      <t>正版授权</t>
    </r>
    <r>
      <rPr>
        <sz val="10"/>
        <rFont val="Arial"/>
        <charset val="134"/>
      </rPr>
      <t xml:space="preserve">
Genuine license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</si>
  <si>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烤漆黑</t>
    </r>
    <r>
      <rPr>
        <b/>
        <sz val="10"/>
        <rFont val="Arial"/>
        <charset val="134"/>
      </rPr>
      <t xml:space="preserve">
</t>
    </r>
    <r>
      <rPr>
        <b/>
        <sz val="10"/>
        <rFont val="宋体"/>
        <charset val="134"/>
      </rPr>
      <t>烤漆银</t>
    </r>
    <r>
      <rPr>
        <b/>
        <sz val="10"/>
        <rFont val="Arial"/>
        <charset val="134"/>
      </rPr>
      <t xml:space="preserve">
paint red 
paint black
paint silver  </t>
    </r>
  </si>
  <si>
    <t>HLT</t>
  </si>
  <si>
    <r>
      <rPr>
        <sz val="10"/>
        <rFont val="Arial"/>
        <charset val="134"/>
      </rPr>
      <t xml:space="preserve">819                           
12V4.5A*1 </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</si>
  <si>
    <r>
      <t>红、白、蓝</t>
    </r>
    <r>
      <rPr>
        <b/>
        <sz val="10"/>
        <rFont val="Arial"/>
        <charset val="134"/>
      </rPr>
      <t xml:space="preserve">                               Red, white, blue</t>
    </r>
  </si>
  <si>
    <t>122.5*69*49CM</t>
  </si>
  <si>
    <t>13KG           
16.5KG</t>
  </si>
  <si>
    <r>
      <rPr>
        <sz val="7.5"/>
        <color rgb="FFFF0000"/>
        <rFont val="方正粗黑宋简体"/>
        <charset val="134"/>
      </rPr>
      <t xml:space="preserve">(12V4.5A*1铅酸电池Lead-acid battery + 12V390*2  电机 motor )                            
</t>
    </r>
    <r>
      <rPr>
        <sz val="7.5"/>
        <rFont val="方正粗黑宋简体"/>
        <charset val="134"/>
      </rPr>
      <t>多功能中控,蓝牙,早教音乐,故事,英语,电量显示,USB插口,MP3插口,双座椅,一对一遥控器,前后摇摆,绚丽灯光,
Multi-function central control, Bluetooth, early education music, stories, English, battery display,USB jack,MP3 jack, dual seats, one to one remote control, rocking back and forth, gorgeous light,</t>
    </r>
  </si>
  <si>
    <t xml:space="preserve">皮座 Leather seats + 25 RMB                              
EVA轮 EVA soft wheel +80RMB </t>
  </si>
  <si>
    <r>
      <rPr>
        <sz val="10"/>
        <rFont val="Arial"/>
        <charset val="134"/>
      </rPr>
      <t>819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</si>
  <si>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+ 12V380*4  电机 motor )                            
</t>
    </r>
    <r>
      <rPr>
        <sz val="7.5"/>
        <rFont val="方正粗黑宋简体"/>
        <charset val="134"/>
      </rPr>
      <t>多功能中控,蓝牙,早教音乐,故事,英语,电量显示,USB插口,MP3插口,双座椅,一对一遥控器,前后摇摆,绚丽灯光,
Multi-function central control, Bluetooth, early education music, stories, English, battery display,USB jack,MP3 jack, dual seats, one to one remote control, rocking back and forth, gorgeous light,</t>
    </r>
  </si>
  <si>
    <r>
      <rPr>
        <sz val="10"/>
        <rFont val="Arial"/>
        <charset val="134"/>
      </rPr>
      <t xml:space="preserve">819                           
12V4.5A*1 </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</si>
  <si>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烤漆紫</t>
    </r>
    <r>
      <rPr>
        <b/>
        <sz val="10"/>
        <rFont val="Arial"/>
        <charset val="134"/>
      </rPr>
      <t xml:space="preserve">
</t>
    </r>
    <r>
      <rPr>
        <b/>
        <sz val="10"/>
        <rFont val="宋体"/>
        <charset val="134"/>
      </rPr>
      <t>烤漆黑</t>
    </r>
    <r>
      <rPr>
        <b/>
        <sz val="10"/>
        <rFont val="Arial"/>
        <charset val="134"/>
      </rPr>
      <t xml:space="preserve">                   
Paint  red                       
paint  purple
paint  black</t>
    </r>
  </si>
  <si>
    <r>
      <rPr>
        <sz val="10"/>
        <rFont val="Arial"/>
        <charset val="134"/>
      </rPr>
      <t>819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</si>
  <si>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1866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r>
      <rPr>
        <sz val="10"/>
        <rFont val="方正粗黑宋简体"/>
        <charset val="134"/>
      </rPr>
      <t>无遥控</t>
    </r>
    <r>
      <rPr>
        <sz val="10"/>
        <rFont val="Arial"/>
        <charset val="134"/>
      </rPr>
      <t xml:space="preserve">          
Non-remote control      </t>
    </r>
  </si>
  <si>
    <r>
      <t>红色，粉色，</t>
    </r>
    <r>
      <rPr>
        <b/>
        <sz val="10"/>
        <rFont val="Arial"/>
        <charset val="134"/>
      </rPr>
      <t xml:space="preserve">
</t>
    </r>
    <r>
      <rPr>
        <b/>
        <sz val="10"/>
        <rFont val="宋体"/>
        <charset val="134"/>
      </rPr>
      <t>米色，</t>
    </r>
    <r>
      <rPr>
        <b/>
        <sz val="10"/>
        <rFont val="Arial"/>
        <charset val="134"/>
      </rPr>
      <t xml:space="preserve">
Red, pink,
Beige,</t>
    </r>
  </si>
  <si>
    <t>90*50*50CM</t>
  </si>
  <si>
    <t>7.5KG           
9.5KG</t>
  </si>
  <si>
    <t xml:space="preserve">(6V4A*1铅酸电池Lead-acid battery+6V380*1  电机 motor  )                            </t>
  </si>
  <si>
    <r>
      <rPr>
        <sz val="10"/>
        <rFont val="Arial"/>
        <charset val="134"/>
      </rPr>
      <t>1866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</si>
  <si>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7.5"/>
        <color rgb="FFFF0000"/>
        <rFont val="方正粗黑宋简体"/>
        <charset val="134"/>
      </rPr>
      <t xml:space="preserve">(6V4A*1铅酸电池Lead-acid battery+6V380*1  电机 motor  )                            
</t>
    </r>
    <r>
      <rPr>
        <sz val="7.5"/>
        <rFont val="方正粗黑宋简体"/>
        <charset val="134"/>
      </rPr>
      <t>LED大灯， 2.4G一对一遥控器，
LED headlights, 2.4G one-to-one remote control,</t>
    </r>
  </si>
  <si>
    <r>
      <rPr>
        <sz val="10"/>
        <rFont val="Arial"/>
        <charset val="134"/>
      </rPr>
      <t>1866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</si>
  <si>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(6V4A*2铅酸电池Lead-acid battery+12V380*2  电机 motor  )                            
</t>
    </r>
    <r>
      <rPr>
        <sz val="7.5"/>
        <rFont val="方正粗黑宋简体"/>
        <charset val="134"/>
      </rPr>
      <t>LED 大灯，带缓起，2.4G一对一遥控器，音乐版，USB，MP3，
LED headlights, with slow start, 2.4G one-to-one remote control, music version, USB, MP3,</t>
    </r>
  </si>
  <si>
    <r>
      <rPr>
        <sz val="10"/>
        <rFont val="Arial"/>
        <charset val="134"/>
      </rPr>
      <t>518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</si>
  <si>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t>红、白、</t>
    </r>
    <r>
      <rPr>
        <b/>
        <sz val="10"/>
        <rFont val="Arial"/>
        <charset val="134"/>
      </rPr>
      <t xml:space="preserve">                             Red, white, </t>
    </r>
  </si>
  <si>
    <t xml:space="preserve">98*63*40CM </t>
  </si>
  <si>
    <t>9KG           
11.5KG</t>
  </si>
  <si>
    <r>
      <rPr>
        <sz val="7.5"/>
        <color rgb="FFFF0000"/>
        <rFont val="方正粗黑宋简体"/>
        <charset val="134"/>
      </rPr>
      <t xml:space="preserve">(6V4A*1铅酸电池Lead-acid battery + 6V380*1  电机 motor )                            
</t>
    </r>
    <r>
      <rPr>
        <sz val="7.5"/>
        <rFont val="方正粗黑宋简体"/>
        <charset val="134"/>
      </rPr>
      <t>单电单驱*2.4G一对一遥控器*蓝牙*故事儿歌*绚丽灯光U形灯*独立摇摆功能*带缓起                                                                                                                    
Single electric single drive * 2.4g one to one remote control * Bluetooth * Story nursery song * Colorful lights * U-shaped lights * Independent swing function * with slow start</t>
    </r>
  </si>
  <si>
    <r>
      <rPr>
        <sz val="10"/>
        <rFont val="Arial"/>
        <charset val="134"/>
      </rPr>
      <t>518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</si>
  <si>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7.5"/>
        <color rgb="FFFF0000"/>
        <rFont val="方正粗黑宋简体"/>
        <charset val="134"/>
      </rPr>
      <t xml:space="preserve">(6V7A*1铅酸电池Lead-acid battery + 6V380*2 电机 motor )                            
</t>
    </r>
    <r>
      <rPr>
        <sz val="7.5"/>
        <rFont val="方正粗黑宋简体"/>
        <charset val="134"/>
      </rPr>
      <t>单电双驱*2.4G一对一遥控器*蓝牙*故事儿歌*绚丽灯光U形灯*独立摇摆功能*带缓起                                                                                                            
Single electric dual drive * 2.4g one to one remote control * Bluetooth * Story nursery song * Colorful lights * U-shaped lights * Independent swing function * with slow start</t>
    </r>
  </si>
  <si>
    <r>
      <rPr>
        <sz val="10"/>
        <rFont val="Arial"/>
        <charset val="134"/>
      </rPr>
      <t>518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</si>
  <si>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烤漆紫</t>
    </r>
    <r>
      <rPr>
        <b/>
        <sz val="10"/>
        <rFont val="Arial"/>
        <charset val="134"/>
      </rPr>
      <t xml:space="preserve">
</t>
    </r>
    <r>
      <rPr>
        <b/>
        <sz val="10"/>
        <rFont val="宋体"/>
        <charset val="134"/>
      </rPr>
      <t>烤漆黑</t>
    </r>
    <r>
      <rPr>
        <b/>
        <sz val="10"/>
        <rFont val="Arial"/>
        <charset val="134"/>
      </rPr>
      <t xml:space="preserve">                   
Paint  red                       
paint  blue
paint  purple
paint  black</t>
    </r>
  </si>
  <si>
    <t>HS</t>
  </si>
  <si>
    <r>
      <rPr>
        <sz val="10"/>
        <rFont val="Arial"/>
        <charset val="134"/>
      </rPr>
      <t>901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</si>
  <si>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t>
    </r>
    <r>
      <rPr>
        <b/>
        <sz val="10"/>
        <rFont val="Arial"/>
        <charset val="134"/>
      </rPr>
      <t>.</t>
    </r>
    <r>
      <rPr>
        <b/>
        <sz val="10"/>
        <rFont val="宋体"/>
        <charset val="134"/>
      </rPr>
      <t>白</t>
    </r>
    <r>
      <rPr>
        <b/>
        <sz val="10"/>
        <rFont val="Arial"/>
        <charset val="134"/>
      </rPr>
      <t>.</t>
    </r>
    <r>
      <rPr>
        <b/>
        <sz val="10"/>
        <rFont val="宋体"/>
        <charset val="134"/>
      </rPr>
      <t>黄</t>
    </r>
    <r>
      <rPr>
        <b/>
        <sz val="10"/>
        <rFont val="Arial"/>
        <charset val="134"/>
      </rPr>
      <t>.</t>
    </r>
    <r>
      <rPr>
        <b/>
        <sz val="10"/>
        <rFont val="宋体"/>
        <charset val="134"/>
      </rPr>
      <t>粉</t>
    </r>
    <r>
      <rPr>
        <b/>
        <sz val="10"/>
        <rFont val="Arial"/>
        <charset val="134"/>
      </rPr>
      <t xml:space="preserve">                          Red. White. Yellow. Pink</t>
    </r>
  </si>
  <si>
    <t>113X66X47CM</t>
  </si>
  <si>
    <t>11.5KG          
13.8KG</t>
  </si>
  <si>
    <r>
      <rPr>
        <sz val="7.5"/>
        <color rgb="FFFF0000"/>
        <rFont val="方正粗黑宋简体"/>
        <charset val="134"/>
      </rPr>
      <t xml:space="preserve">(6V4A*2铅酸电池Lead-acid battery+12V380*2  电机 motor  )                            
</t>
    </r>
    <r>
      <rPr>
        <sz val="7.5"/>
        <rFont val="方正粗黑宋简体"/>
        <charset val="134"/>
      </rPr>
      <t>音乐：英文故事.早教功能.蓝牙.电量显示.USB插口.手机遥控APP,双开门，摇摆，LED大灯，四轮避震
music: English story. Early education function. Bluetooth. Power display.USB port. Mobile phone remote control APP, double doors, swing, LED headlights, four-wheel shock absorbers</t>
    </r>
  </si>
  <si>
    <t xml:space="preserve">皮座 Leather seats + 20 RMB                              EVA轮 EVA soft wheel +55RMB       </t>
  </si>
  <si>
    <t>EN71.62115
.ASTM963
.GCC.证书</t>
  </si>
  <si>
    <r>
      <rPr>
        <sz val="10"/>
        <rFont val="Arial"/>
        <charset val="134"/>
      </rPr>
      <t>901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</si>
  <si>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battery+12V380*2  电机 motor  )                            
</t>
    </r>
    <r>
      <rPr>
        <sz val="7.5"/>
        <rFont val="方正粗黑宋简体"/>
        <charset val="134"/>
      </rPr>
      <t>音乐：英文故事.早教功能.蓝牙.电量显示.USB插口.手机遥控APP,双开门，摇摆，LED大灯，四轮避震
music: English story. Early education function. Bluetooth. Power display.USB port. Mobile phone remote control APP, double doors, swing, LED headlights, four-wheel shock absorbers</t>
    </r>
  </si>
  <si>
    <r>
      <rPr>
        <sz val="10"/>
        <rFont val="Arial"/>
        <charset val="134"/>
      </rPr>
      <t>901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</si>
  <si>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battery+12V380*4  电机 motor  )                            
</t>
    </r>
    <r>
      <rPr>
        <sz val="7.5"/>
        <rFont val="方正粗黑宋简体"/>
        <charset val="134"/>
      </rPr>
      <t>音乐：英文故事.早教功能.蓝牙.电量显示.USB插口.手机遥控APP,双开门，摇摆，LED大灯，四轮避震
music: English story. Early education function. Bluetooth. Power display.USB port. Mobile phone remote control APP, double doors, swing, LED headlights, four-wheel shock absorbers</t>
    </r>
  </si>
  <si>
    <r>
      <rPr>
        <sz val="10"/>
        <rFont val="Arial"/>
        <charset val="134"/>
      </rPr>
      <t>901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</si>
  <si>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902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</si>
  <si>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灰</t>
    </r>
    <r>
      <rPr>
        <b/>
        <sz val="10"/>
        <rFont val="Arial"/>
        <charset val="134"/>
      </rPr>
      <t>,</t>
    </r>
    <r>
      <rPr>
        <b/>
        <sz val="10"/>
        <rFont val="宋体"/>
        <charset val="134"/>
      </rPr>
      <t>白</t>
    </r>
    <r>
      <rPr>
        <b/>
        <sz val="10"/>
        <rFont val="Arial"/>
        <charset val="134"/>
      </rPr>
      <t>,</t>
    </r>
    <r>
      <rPr>
        <b/>
        <sz val="10"/>
        <rFont val="宋体"/>
        <charset val="134"/>
      </rPr>
      <t>蓝</t>
    </r>
    <r>
      <rPr>
        <b/>
        <sz val="10"/>
        <rFont val="Arial"/>
        <charset val="134"/>
      </rPr>
      <t>,               
Gray, white, blue,</t>
    </r>
  </si>
  <si>
    <t>122X66X47CM</t>
  </si>
  <si>
    <t>11.6KG          
13.9KG</t>
  </si>
  <si>
    <r>
      <rPr>
        <sz val="7.5"/>
        <color rgb="FFFF0000"/>
        <rFont val="方正粗黑宋简体"/>
        <charset val="134"/>
      </rPr>
      <t xml:space="preserve">(6V4A*2铅酸电池Lead-acid battery+12V380*2  电机 motor  )                            
</t>
    </r>
    <r>
      <rPr>
        <sz val="7.5"/>
        <rFont val="方正粗黑宋简体"/>
        <charset val="134"/>
      </rPr>
      <t>12V动力，双电双驱（12V380马达）音乐：英文故事.早教功能.蓝牙.电量显示.USB插口.手机遥控APP,双开门，摇摆，LED大灯，四轮避震
12V power, dual electric dual drive (12V380 motor) Music: English story. Early education function. Bluetooth. Battery display.USB port. Mobile remote control APP, double doors, swing, LED headlights, four-wheel shock absorber</t>
    </r>
  </si>
  <si>
    <t xml:space="preserve">皮座 Leather seats + 18 RMB                              EVA轮 EVA soft wheel +55RMB       </t>
  </si>
  <si>
    <r>
      <rPr>
        <sz val="10"/>
        <rFont val="Arial"/>
        <charset val="134"/>
      </rPr>
      <t>902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</si>
  <si>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battery+12V380*2  电机 motor  )                            
</t>
    </r>
    <r>
      <rPr>
        <sz val="7.5"/>
        <rFont val="方正粗黑宋简体"/>
        <charset val="134"/>
      </rPr>
      <t>音乐：英文故事.早教功能.蓝牙.电量显示.USB插口.手机遥控APP,双开门，摇摆，LED大灯，四轮避震
Music: English story. Early education function. Bluetooth. Battery display.USB port. Mobile remote control APP, double doors, swing, LED headlights, four-wheel shock absorber</t>
    </r>
  </si>
  <si>
    <r>
      <rPr>
        <sz val="10"/>
        <rFont val="Arial"/>
        <charset val="134"/>
      </rPr>
      <t>902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</si>
  <si>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t>KP</t>
  </si>
  <si>
    <r>
      <rPr>
        <sz val="10"/>
        <rFont val="Arial"/>
        <charset val="134"/>
      </rPr>
      <t xml:space="preserve">2188                                   </t>
    </r>
    <r>
      <rPr>
        <sz val="10"/>
        <rFont val="方正粗黑宋简体"/>
        <charset val="134"/>
      </rPr>
      <t>大电池四驱</t>
    </r>
    <r>
      <rPr>
        <sz val="10"/>
        <rFont val="Arial"/>
        <charset val="134"/>
      </rPr>
      <t xml:space="preserve">                Big battery four-wheel drive                              </t>
    </r>
    <r>
      <rPr>
        <sz val="10"/>
        <rFont val="方正粗黑宋简体"/>
        <charset val="134"/>
      </rPr>
      <t>烤漆皮座椅</t>
    </r>
    <r>
      <rPr>
        <sz val="10"/>
        <rFont val="Arial"/>
        <charset val="134"/>
      </rPr>
      <t xml:space="preserve">                              paint Leather seats</t>
    </r>
  </si>
  <si>
    <r>
      <t>烤漆红</t>
    </r>
    <r>
      <rPr>
        <b/>
        <sz val="10"/>
        <rFont val="Arial"/>
        <charset val="134"/>
      </rPr>
      <t xml:space="preserve">    
</t>
    </r>
    <r>
      <rPr>
        <b/>
        <sz val="10"/>
        <rFont val="宋体"/>
        <charset val="134"/>
      </rPr>
      <t>烤漆黑</t>
    </r>
    <r>
      <rPr>
        <b/>
        <sz val="10"/>
        <rFont val="Arial"/>
        <charset val="134"/>
      </rPr>
      <t xml:space="preserve">              
Paint  red                       
paint  Black</t>
    </r>
  </si>
  <si>
    <t>120*68*55CM</t>
  </si>
  <si>
    <t>21KG          
24KG</t>
  </si>
  <si>
    <r>
      <rPr>
        <sz val="7.5"/>
        <color rgb="FFFF0000"/>
        <rFont val="方正粗黑宋简体"/>
        <charset val="134"/>
      </rPr>
      <t xml:space="preserve">(12V7A*1铅酸电池Lead-acid battery + 12V380*4  电机 motor )                   </t>
    </r>
    <r>
      <rPr>
        <sz val="7.5"/>
        <rFont val="方正粗黑宋简体"/>
        <charset val="134"/>
      </rPr>
      <t>四轮避震、独立摇摆、酷炫LED灯光、一体式中控设计、方向盘一键安装、可连接蓝牙、可手机APP操控、USB+U盘+话筒插口、缓起缓停、高低速可调、前置拉手、后置分离电机 没电安心拖行                                 
four-wheel shock absorber, independent swing, cool LED lighting, integrated central control design, one key installation of the steering wheel, can be connected to Bluetooth, mobile APP control, USB+U disk + microphone jack, slow start slow stop, high and low speed adjustable, front handle, rear separation motor no power peace of mind towing</t>
    </r>
  </si>
  <si>
    <t xml:space="preserve">EVA轮 EVA soft wheel +60RMB       </t>
  </si>
  <si>
    <r>
      <rPr>
        <sz val="10"/>
        <rFont val="Arial"/>
        <charset val="134"/>
      </rPr>
      <t>1029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</si>
  <si>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灰，</t>
    </r>
    <r>
      <rPr>
        <b/>
        <sz val="10"/>
        <rFont val="Arial"/>
        <charset val="134"/>
      </rPr>
      <t xml:space="preserve">
</t>
    </r>
    <r>
      <rPr>
        <b/>
        <sz val="10"/>
        <rFont val="宋体"/>
        <charset val="134"/>
      </rPr>
      <t>蓝，粉，</t>
    </r>
    <r>
      <rPr>
        <b/>
        <sz val="10"/>
        <rFont val="Arial"/>
        <charset val="134"/>
      </rPr>
      <t xml:space="preserve">       
Gray,
Blue, pink,</t>
    </r>
  </si>
  <si>
    <t>84*52*60CM</t>
  </si>
  <si>
    <t>10.9KG 
12.9KGS</t>
  </si>
  <si>
    <r>
      <rPr>
        <sz val="7.5"/>
        <color rgb="FFFF0000"/>
        <rFont val="方正粗黑宋简体"/>
        <charset val="134"/>
      </rPr>
      <t xml:space="preserve">(12V4.5A*1 铅酸电池Lead-acid battery + 12V380*2  电机 motor )                          
</t>
    </r>
    <r>
      <rPr>
        <sz val="7.5"/>
        <rFont val="方正粗黑宋简体"/>
        <charset val="134"/>
      </rPr>
      <t>机甲漂移车2.4G蓝牙遥控 ，下载手机APP也可控制车子，四点式安全带，一键启动开关，早教音乐，可插U盘，车身酷炫LED灯光，稳固底盘设计，前加防侧翻辅助轮，360度旋转
Jai drift car 2.4G Bluetooth remote control, download mobile APP can also control the car, four-point seat belt, one-button start switch, early education music, can insert U disk, body cool LED lights, stable chassis design, front anti-rollover training wheels, 360 degree rotation</t>
    </r>
  </si>
  <si>
    <r>
      <rPr>
        <sz val="10"/>
        <rFont val="Arial"/>
        <charset val="134"/>
      </rPr>
      <t>1029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</si>
  <si>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(12V7A*1 铅酸电池Lead-acid battery + 12V380*2  电机 motor )                          
</t>
    </r>
    <r>
      <rPr>
        <sz val="7.5"/>
        <rFont val="方正粗黑宋简体"/>
        <charset val="134"/>
      </rPr>
      <t>机甲漂移车2.4G蓝牙遥控 ，下载手机APP也可控制车子，四点式安全带，一键启动开关，早教音乐，可插U盘，车身酷炫LED灯光，稳固底盘设计，前加防侧翻辅助轮，360度旋转
Jai drift car 2.4G Bluetooth remote control, download mobile APP can also control the car, four-point seat belt, one-button start switch, early education music, can insert U disk, body cool LED lights, stable chassis design, front anti-rollover training wheels, 360 degree rotation</t>
    </r>
  </si>
  <si>
    <t>HM</t>
  </si>
  <si>
    <r>
      <rPr>
        <sz val="10"/>
        <rFont val="Arial"/>
        <charset val="134"/>
      </rPr>
      <t>2588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</si>
  <si>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红色、白色、</t>
    </r>
    <r>
      <rPr>
        <b/>
        <sz val="10"/>
        <rFont val="Arial"/>
        <charset val="134"/>
      </rPr>
      <t xml:space="preserve">
</t>
    </r>
    <r>
      <rPr>
        <b/>
        <sz val="10"/>
        <rFont val="宋体"/>
        <charset val="134"/>
      </rPr>
      <t>黄色</t>
    </r>
    <r>
      <rPr>
        <b/>
        <sz val="10"/>
        <rFont val="Arial"/>
        <charset val="134"/>
      </rPr>
      <t xml:space="preserve">              
Red, white, yellow</t>
    </r>
  </si>
  <si>
    <t>120*76*50CM</t>
  </si>
  <si>
    <t>17.5KG      21.5KG</t>
  </si>
  <si>
    <r>
      <rPr>
        <sz val="7.5"/>
        <color rgb="FFFF0000"/>
        <rFont val="方正粗黑宋简体"/>
        <charset val="134"/>
      </rPr>
      <t xml:space="preserve"> (12V7A*1铅酸电池Lead-acid battery + 12V380*2 电机 motor )                   
</t>
    </r>
    <r>
      <rPr>
        <sz val="7.5"/>
        <rFont val="方正粗黑宋简体"/>
        <charset val="134"/>
      </rPr>
      <t>一键启动、多功能播放器、蓝牙音乐、 USB插口、MP3,2.4G遥控、3挡调速、手机智能遥控,常亮日间行车灯、可开关灯光,独立双座椅、双三点式安全带                            
One-button start, multi-function player, Bluetooth music, USB jack, MP3, 2.4g remote control, 3-speed control, smart remote control of mobile phone, always on daytime running light, switchable light, independent double seat, double three-point seat belt</t>
    </r>
  </si>
  <si>
    <t xml:space="preserve">皮座椅Leather seats+35RMB                                                                                    EVA发泡胎EVAfoam tire+60RMB  
24V四驱+140RMB                   </t>
  </si>
  <si>
    <r>
      <rPr>
        <sz val="10"/>
        <rFont val="Arial"/>
        <charset val="134"/>
      </rPr>
      <t>2588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</si>
  <si>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 (12V7A*1铅酸电池Lead-acid battery + 12V380*4  电机 motor )                   
</t>
    </r>
    <r>
      <rPr>
        <sz val="7.5"/>
        <rFont val="方正粗黑宋简体"/>
        <charset val="134"/>
      </rPr>
      <t>一键启动、多功能播放器、蓝牙音乐、 USB插口、MP3,2.4G遥控、3挡调速、手机智能遥控,常亮日间行车灯、可开关灯光,独立双座椅、双三点式安全带                            
One-button start, multi-function player, Bluetooth music, USB jack, MP3, 2.4g remote control, 3-speed control, smart remote control of mobile phone, always on daytime running light, switchable light, independent double seat, double three-point seat belt</t>
    </r>
  </si>
  <si>
    <r>
      <rPr>
        <sz val="10"/>
        <rFont val="Arial"/>
        <charset val="134"/>
      </rPr>
      <t>2588                                                                   12V12A*1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</si>
  <si>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 (12V12A*1铅酸电池Lead-acid battery + 12V380*4 电机 motor )                   
</t>
    </r>
    <r>
      <rPr>
        <sz val="7.5"/>
        <rFont val="方正粗黑宋简体"/>
        <charset val="134"/>
      </rPr>
      <t>一键启动、多功能播放器、蓝牙音乐、 USB插口、MP3,2.4G遥控、3挡调速、手机智能遥控,常亮日间行车灯、可开关灯光,独立双座椅、双三点式安全带                            
One-button start, multi-function player, Bluetooth music, USB jack, MP3, 2.4g remote control, 3-speed control, smart remote control of mobile phone, always on daytime running light, switchable light, independent double seat, double three-point seat belt</t>
    </r>
  </si>
  <si>
    <r>
      <rPr>
        <sz val="10"/>
        <rFont val="Arial"/>
        <charset val="134"/>
      </rPr>
      <t>2588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</si>
  <si>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烤漆红色</t>
    </r>
    <r>
      <rPr>
        <b/>
        <sz val="10"/>
        <rFont val="Arial"/>
        <charset val="134"/>
      </rPr>
      <t xml:space="preserve">.                      </t>
    </r>
    <r>
      <rPr>
        <b/>
        <sz val="10"/>
        <rFont val="宋体"/>
        <charset val="134"/>
      </rPr>
      <t>烤漆蓝色</t>
    </r>
    <r>
      <rPr>
        <b/>
        <sz val="10"/>
        <rFont val="Arial"/>
        <charset val="134"/>
      </rPr>
      <t xml:space="preserve">.
</t>
    </r>
    <r>
      <rPr>
        <b/>
        <sz val="10"/>
        <rFont val="宋体"/>
        <charset val="134"/>
      </rPr>
      <t>烤漆粉色</t>
    </r>
    <r>
      <rPr>
        <b/>
        <sz val="10"/>
        <rFont val="Arial"/>
        <charset val="134"/>
      </rPr>
      <t xml:space="preserve">.                                                   
</t>
    </r>
    <r>
      <rPr>
        <b/>
        <sz val="10"/>
        <rFont val="宋体"/>
        <charset val="134"/>
      </rPr>
      <t>烤漆银色</t>
    </r>
    <r>
      <rPr>
        <b/>
        <sz val="10"/>
        <rFont val="Arial"/>
        <charset val="134"/>
      </rPr>
      <t xml:space="preserve">. 
</t>
    </r>
    <r>
      <rPr>
        <b/>
        <sz val="10"/>
        <rFont val="宋体"/>
        <charset val="134"/>
      </rPr>
      <t>烤漆绿色</t>
    </r>
    <r>
      <rPr>
        <b/>
        <sz val="10"/>
        <rFont val="Arial"/>
        <charset val="134"/>
      </rPr>
      <t>.   
Paint Red.                  Paint blue.
paint pink. 
paint  silver.
paint   green</t>
    </r>
  </si>
  <si>
    <r>
      <rPr>
        <sz val="10"/>
        <rFont val="Arial"/>
        <charset val="134"/>
      </rPr>
      <t>2588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</si>
  <si>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2588                                                                   12V12A*1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</si>
  <si>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LBB</t>
  </si>
  <si>
    <r>
      <rPr>
        <sz val="10"/>
        <rFont val="Arial"/>
        <charset val="134"/>
      </rPr>
      <t>08                                                                  
6V7A*1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r>
      <rPr>
        <sz val="10"/>
        <rFont val="方正粗黑宋简体"/>
        <charset val="134"/>
      </rPr>
      <t>无遥控</t>
    </r>
    <r>
      <rPr>
        <sz val="10"/>
        <rFont val="Arial"/>
        <charset val="134"/>
      </rPr>
      <t xml:space="preserve">       
Non-remote control</t>
    </r>
  </si>
  <si>
    <r>
      <t>红色，白色，</t>
    </r>
    <r>
      <rPr>
        <b/>
        <sz val="10"/>
        <rFont val="Arial"/>
        <charset val="134"/>
      </rPr>
      <t xml:space="preserve">                </t>
    </r>
    <r>
      <rPr>
        <b/>
        <sz val="10"/>
        <rFont val="宋体"/>
        <charset val="134"/>
      </rPr>
      <t>橙色，灰色</t>
    </r>
    <r>
      <rPr>
        <b/>
        <sz val="10"/>
        <rFont val="Arial"/>
        <charset val="134"/>
      </rPr>
      <t>,                Red, white,               orange, gray,</t>
    </r>
  </si>
  <si>
    <t>76X53X36CM</t>
  </si>
  <si>
    <t>6KG                     7.5KG</t>
  </si>
  <si>
    <r>
      <rPr>
        <sz val="7.5"/>
        <color rgb="FFFF0000"/>
        <rFont val="方正粗黑宋简体"/>
        <charset val="134"/>
      </rPr>
      <t xml:space="preserve">(6V7A*1铅酸电池Lead-acid battery + 6V380*1 电机 motor )                                   
</t>
    </r>
    <r>
      <rPr>
        <sz val="7.5"/>
        <rFont val="方正粗黑宋简体"/>
        <charset val="134"/>
      </rPr>
      <t>6v7电瓶1块，380驱动电机1个，一键启动开关，早教音乐，LED大灯，配备安全带                                                                                                        
6v7 battery 1 piece, 380 drive motor 1, one button start switch, early education music, LED headlights, equipped with safety belt</t>
    </r>
  </si>
  <si>
    <r>
      <rPr>
        <sz val="10"/>
        <rFont val="Arial"/>
        <charset val="134"/>
      </rPr>
      <t>08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</si>
  <si>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+ 12V380*2 电机 motor )                                   
</t>
    </r>
    <r>
      <rPr>
        <sz val="7.5"/>
        <rFont val="方正粗黑宋简体"/>
        <charset val="134"/>
      </rPr>
      <t>12v4.5电瓶1块，380驱动电机2个，2.4遥控器，一键启动开关，早教音乐，USB插口，MP3插口，LED大灯，配备安全带                                      
12v4.5 battery 1 piece, 380 drive motor 2, 2.4 remote control, one button start switch, early education music, USB jack, MP3 jack, LED headlights, equipped with safety belt</t>
    </r>
  </si>
  <si>
    <r>
      <rPr>
        <sz val="10"/>
        <rFont val="Arial"/>
        <charset val="134"/>
      </rPr>
      <t>08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涂鸦</t>
    </r>
    <r>
      <rPr>
        <sz val="10"/>
        <rFont val="Arial"/>
        <charset val="134"/>
      </rPr>
      <t xml:space="preserve">   doodle       </t>
    </r>
  </si>
  <si>
    <r>
      <t>涂鸦</t>
    </r>
    <r>
      <rPr>
        <b/>
        <sz val="10"/>
        <rFont val="Arial"/>
        <charset val="134"/>
      </rPr>
      <t xml:space="preserve">
doodle</t>
    </r>
  </si>
  <si>
    <r>
      <rPr>
        <sz val="10"/>
        <rFont val="Arial"/>
        <charset val="134"/>
      </rPr>
      <t xml:space="preserve">1200                                                                  
</t>
    </r>
    <r>
      <rPr>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6V380*1</t>
    </r>
    <r>
      <rPr>
        <sz val="10"/>
        <rFont val="Arial"/>
        <charset val="134"/>
      </rPr>
      <t xml:space="preserve"> </t>
    </r>
    <r>
      <rPr>
        <sz val="10"/>
        <rFont val="方正粗黑宋简体"/>
        <charset val="134"/>
      </rPr>
      <t>电机</t>
    </r>
    <r>
      <rPr>
        <sz val="10"/>
        <rFont val="Arial"/>
        <charset val="134"/>
      </rPr>
      <t xml:space="preserve"> motor</t>
    </r>
  </si>
  <si>
    <r>
      <t>白</t>
    </r>
    <r>
      <rPr>
        <b/>
        <sz val="10"/>
        <rFont val="Arial"/>
        <charset val="134"/>
      </rPr>
      <t>,</t>
    </r>
    <r>
      <rPr>
        <b/>
        <sz val="10"/>
        <rFont val="宋体"/>
        <charset val="134"/>
      </rPr>
      <t>红</t>
    </r>
    <r>
      <rPr>
        <b/>
        <sz val="10"/>
        <rFont val="Arial"/>
        <charset val="134"/>
      </rPr>
      <t>,</t>
    </r>
    <r>
      <rPr>
        <b/>
        <sz val="10"/>
        <rFont val="宋体"/>
        <charset val="134"/>
      </rPr>
      <t>粉</t>
    </r>
    <r>
      <rPr>
        <b/>
        <sz val="10"/>
        <rFont val="Arial"/>
        <charset val="134"/>
      </rPr>
      <t xml:space="preserve">                                       White, red, pink</t>
    </r>
  </si>
  <si>
    <t>103*57*47CM</t>
  </si>
  <si>
    <t>10KG                     12KG</t>
  </si>
  <si>
    <r>
      <rPr>
        <sz val="7.5"/>
        <color rgb="FFFF0000"/>
        <rFont val="方正粗黑宋简体"/>
        <charset val="134"/>
      </rPr>
      <t xml:space="preserve">(6V4A*1铅酸电池Lead-acid battery + 6V380*1  电机 motor )                         
</t>
    </r>
    <r>
      <rPr>
        <sz val="7.5"/>
        <rFont val="方正粗黑宋简体"/>
        <charset val="134"/>
      </rPr>
      <t xml:space="preserve">标配：单电单驱6V4 一块、 1个380转向电机、1个380驱动电机、2.4遥控器，                                                                                                                          
Standard: Single electric single drive 6V4, 1 380 steering motor, 1 380 driving motor, 2.4 remote control,     </t>
    </r>
    <r>
      <rPr>
        <sz val="7.5"/>
        <color rgb="FFFF0000"/>
        <rFont val="方正粗黑宋简体"/>
        <charset val="134"/>
      </rPr>
      <t xml:space="preserve">        </t>
    </r>
  </si>
  <si>
    <t xml:space="preserve">皮座 Leather seats +15 RMB               
EVA轮 EVA soft wheel +60RMB  </t>
  </si>
  <si>
    <r>
      <rPr>
        <sz val="10"/>
        <rFont val="Arial"/>
        <charset val="134"/>
      </rPr>
      <t xml:space="preserve">1200                                                                  
</t>
    </r>
    <r>
      <rPr>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6V380*2 </t>
    </r>
    <r>
      <rPr>
        <sz val="10"/>
        <rFont val="方正粗黑宋简体"/>
        <charset val="134"/>
      </rPr>
      <t>电机</t>
    </r>
    <r>
      <rPr>
        <sz val="10"/>
        <rFont val="Arial"/>
        <charset val="134"/>
      </rPr>
      <t xml:space="preserve"> motor</t>
    </r>
  </si>
  <si>
    <r>
      <t>白</t>
    </r>
    <r>
      <rPr>
        <b/>
        <sz val="10"/>
        <rFont val="Arial"/>
        <charset val="134"/>
      </rPr>
      <t>,</t>
    </r>
    <r>
      <rPr>
        <b/>
        <sz val="10"/>
        <rFont val="宋体"/>
        <charset val="134"/>
      </rPr>
      <t>红</t>
    </r>
    <r>
      <rPr>
        <b/>
        <sz val="10"/>
        <rFont val="Arial"/>
        <charset val="134"/>
      </rPr>
      <t xml:space="preserve">,                                       White, red, </t>
    </r>
  </si>
  <si>
    <r>
      <rPr>
        <sz val="7.5"/>
        <color rgb="FFFF0000"/>
        <rFont val="方正粗黑宋简体"/>
        <charset val="134"/>
      </rPr>
      <t xml:space="preserve">(6V7A*1铅酸电池Lead-acid battery + 6V380*2  电机 motor )                         
</t>
    </r>
    <r>
      <rPr>
        <sz val="7.5"/>
        <rFont val="方正粗黑宋简体"/>
        <charset val="134"/>
      </rPr>
      <t>高配：6v7 电瓶1块单电双驱、1个280转向电机、2个380驱动电机、2.4遥控器（可手机控制），早教音乐版（可链接手机） 前后摇摆、缓启动、USB插口、MP3插口、炫酷灯光、双开门      
High configuration: 6v7 battery, 1 single electric dual drive, 1 280 steering motor Two 380 drive motors, 2.4 remote controls (mobile phone controlled), Early Education Music Edition (Link able phone) Swing back and forth, slow start USB socket, MP3 socket, cool lighting Double door</t>
    </r>
  </si>
  <si>
    <r>
      <rPr>
        <sz val="10"/>
        <rFont val="Arial"/>
        <charset val="134"/>
      </rPr>
      <t xml:space="preserve">1200                                                                   
</t>
    </r>
    <r>
      <rPr>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+paint  </t>
    </r>
    <r>
      <rPr>
        <sz val="10"/>
        <rFont val="Arial"/>
        <charset val="134"/>
      </rPr>
      <t xml:space="preserve"> </t>
    </r>
  </si>
  <si>
    <r>
      <t>烤漆红</t>
    </r>
    <r>
      <rPr>
        <b/>
        <sz val="10"/>
        <rFont val="Arial"/>
        <charset val="134"/>
      </rPr>
      <t xml:space="preserve">    
</t>
    </r>
    <r>
      <rPr>
        <b/>
        <sz val="10"/>
        <rFont val="宋体"/>
        <charset val="134"/>
      </rPr>
      <t>烤漆黑</t>
    </r>
    <r>
      <rPr>
        <b/>
        <sz val="10"/>
        <rFont val="Arial"/>
        <charset val="134"/>
      </rPr>
      <t xml:space="preserve">                   
Paint  red                       
paint  black</t>
    </r>
  </si>
  <si>
    <r>
      <rPr>
        <sz val="10"/>
        <rFont val="Arial"/>
        <charset val="134"/>
      </rPr>
      <t>1200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</si>
  <si>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699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t>
    </r>
  </si>
  <si>
    <r>
      <rPr>
        <sz val="10"/>
        <rFont val="Arial"/>
        <charset val="134"/>
      </rPr>
      <t>699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t>
    </r>
  </si>
  <si>
    <r>
      <rPr>
        <sz val="10"/>
        <rFont val="Arial"/>
        <charset val="134"/>
      </rPr>
      <t>699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</si>
  <si>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烤漆黑</t>
    </r>
    <r>
      <rPr>
        <b/>
        <sz val="10"/>
        <rFont val="Arial"/>
        <charset val="134"/>
      </rPr>
      <t xml:space="preserve">                   
Paint  red                       
paint  blue
paint  black</t>
    </r>
  </si>
  <si>
    <r>
      <rPr>
        <sz val="10"/>
        <rFont val="Arial"/>
        <charset val="134"/>
      </rPr>
      <t>918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t>
    </r>
  </si>
  <si>
    <r>
      <rPr>
        <sz val="10"/>
        <rFont val="Arial"/>
        <charset val="134"/>
      </rPr>
      <t>918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t>
    </r>
  </si>
  <si>
    <r>
      <rPr>
        <sz val="10"/>
        <rFont val="Arial"/>
        <charset val="134"/>
      </rPr>
      <t>918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</si>
  <si>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918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</si>
  <si>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LBT</t>
  </si>
  <si>
    <r>
      <rPr>
        <sz val="10"/>
        <rFont val="Arial"/>
        <charset val="134"/>
      </rPr>
      <t xml:space="preserve">188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
6V380*1 </t>
    </r>
    <r>
      <rPr>
        <sz val="10"/>
        <rFont val="Arial"/>
        <charset val="134"/>
      </rPr>
      <t xml:space="preserve"> </t>
    </r>
    <r>
      <rPr>
        <sz val="10"/>
        <rFont val="方正粗黑宋简体"/>
        <charset val="134"/>
      </rPr>
      <t>电机</t>
    </r>
    <r>
      <rPr>
        <sz val="10"/>
        <rFont val="Arial"/>
        <charset val="134"/>
      </rPr>
      <t xml:space="preserve"> motor</t>
    </r>
  </si>
  <si>
    <r>
      <t>红，白，</t>
    </r>
    <r>
      <rPr>
        <b/>
        <sz val="10"/>
        <rFont val="Arial"/>
        <charset val="134"/>
      </rPr>
      <t xml:space="preserve">                          Red, white, </t>
    </r>
  </si>
  <si>
    <t>102X65X46CM</t>
  </si>
  <si>
    <t>11KG                     13KG</t>
  </si>
  <si>
    <r>
      <rPr>
        <sz val="7.5"/>
        <color rgb="FFFF0000"/>
        <rFont val="方正粗黑宋简体"/>
        <charset val="134"/>
      </rPr>
      <t xml:space="preserve">(6V4A*1铅酸电池Lead-acid battery + 6V380*1  电机 motor )                               
</t>
    </r>
    <r>
      <rPr>
        <sz val="7.5"/>
        <rFont val="方正粗黑宋简体"/>
        <charset val="134"/>
      </rPr>
      <t>仿真车型、四轮避震、多功能早教（含：音乐、USB插口、MP3插口）2.4G蓝牙遥控.
Simulation model, four-wheel shock absorber, multi-functional early education (including: music, USB jack, MP3 jack) 2.4G Bluetooth remote control</t>
    </r>
  </si>
  <si>
    <t xml:space="preserve">皮座椅Leather seats+15RMB                                  
EVA轮  soft wheel  45+ RMB                                                                                                   </t>
  </si>
  <si>
    <r>
      <rPr>
        <sz val="10"/>
        <rFont val="Arial"/>
        <charset val="134"/>
      </rPr>
      <t xml:space="preserve">188                                                             
</t>
    </r>
    <r>
      <rPr>
        <b/>
        <sz val="10"/>
        <color rgb="FFFF0000"/>
        <rFont val="Arial"/>
        <charset val="134"/>
      </rPr>
      <t>6V4A*2</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t>
    </r>
  </si>
  <si>
    <r>
      <rPr>
        <sz val="7.5"/>
        <color rgb="FFFF0000"/>
        <rFont val="方正粗黑宋简体"/>
        <charset val="134"/>
      </rPr>
      <t xml:space="preserve">(6V4A*2铅酸电池Lead-acid battery + 6V380*2 电机 motor )                               
</t>
    </r>
    <r>
      <rPr>
        <sz val="7.5"/>
        <rFont val="方正粗黑宋简体"/>
        <charset val="134"/>
      </rPr>
      <t>仿真车型、四轮避震、多功能早教（含：音乐、USB插口、MP3插口）2.4G蓝牙遥控.
Simulation model, four-wheel shock absorber, multi-functional early education (including: music, USB jack, MP3 jack) 2.4G Bluetooth remote control</t>
    </r>
  </si>
  <si>
    <r>
      <rPr>
        <sz val="10"/>
        <rFont val="Arial"/>
        <charset val="134"/>
      </rPr>
      <t xml:space="preserve">188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</si>
  <si>
    <r>
      <rPr>
        <sz val="7.5"/>
        <color rgb="FFFF0000"/>
        <rFont val="方正粗黑宋简体"/>
        <charset val="134"/>
      </rPr>
      <t xml:space="preserve">(12V4.5A*1铅酸电池Lead-acid battery +12V380*2  电机 )                               
</t>
    </r>
    <r>
      <rPr>
        <sz val="7.5"/>
        <rFont val="方正粗黑宋简体"/>
        <charset val="134"/>
      </rPr>
      <t>仿真车型、四轮避震、多功能早教（含：音乐、USB插口、MP3插口）2.4G蓝牙遥控.
Simulation model, four-wheel shock absorber, multi-functional early education (including: music, USB jack, MP3 jack) 2.4G Bluetooth remote control</t>
    </r>
  </si>
  <si>
    <r>
      <rPr>
        <sz val="10"/>
        <rFont val="Arial"/>
        <charset val="134"/>
      </rPr>
      <t xml:space="preserve">188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</si>
  <si>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7.5"/>
        <color rgb="FFFF0000"/>
        <rFont val="方正粗黑宋简体"/>
        <charset val="134"/>
      </rPr>
      <t xml:space="preserve">(12V7A*1铅酸电池Lead-acid battery +12V380*4  电机 )                               
</t>
    </r>
    <r>
      <rPr>
        <sz val="7.5"/>
        <rFont val="方正粗黑宋简体"/>
        <charset val="134"/>
      </rPr>
      <t>仿真车型、四轮避震、多功能早教（含：音乐、USB插口、MP3插口）2.4G蓝牙遥控.
Simulation model, four-wheel shock absorber, multi-functional early education (including: music, USB jack, MP3 jack) 2.4G Bluetooth remote control</t>
    </r>
  </si>
  <si>
    <r>
      <rPr>
        <sz val="10"/>
        <rFont val="Arial"/>
        <charset val="134"/>
      </rPr>
      <t>999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</si>
  <si>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rPr>
        <sz val="10"/>
        <rFont val="Arial"/>
        <charset val="134"/>
      </rPr>
      <t>999                                                            
6V4A*2</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</si>
  <si>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999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</si>
  <si>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999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</si>
  <si>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999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</si>
  <si>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888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</si>
  <si>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rPr>
        <sz val="10"/>
        <rFont val="Arial"/>
        <charset val="134"/>
      </rPr>
      <t>888                                                                         
6V4A*2</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</si>
  <si>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888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</si>
  <si>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888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</si>
  <si>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888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</si>
  <si>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 xml:space="preserve">皮座椅Leather seats+15RMB                                  
EVA轮  soft wheel  +45 RMB                                                                                                   </t>
  </si>
  <si>
    <r>
      <rPr>
        <sz val="10"/>
        <rFont val="Arial"/>
        <charset val="134"/>
      </rPr>
      <t>699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</si>
  <si>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t>红、白、黄</t>
    </r>
    <r>
      <rPr>
        <b/>
        <sz val="10"/>
        <rFont val="Arial"/>
        <charset val="134"/>
      </rPr>
      <t xml:space="preserve">
Red, white, yellow</t>
    </r>
  </si>
  <si>
    <t>90*60*40CM</t>
  </si>
  <si>
    <t>7.4KG                     8.9KG</t>
  </si>
  <si>
    <r>
      <rPr>
        <sz val="10"/>
        <rFont val="Arial"/>
        <charset val="134"/>
      </rPr>
      <t>699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</si>
  <si>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7.5"/>
        <color rgb="FFFF0000"/>
        <rFont val="方正粗黑宋简体"/>
        <charset val="134"/>
      </rPr>
      <t xml:space="preserve">(6V7A*1铅酸电池Lead-acid battery + 6V380*2  电机 motor )                               
</t>
    </r>
    <r>
      <rPr>
        <sz val="7.5"/>
        <rFont val="方正粗黑宋简体"/>
        <charset val="134"/>
      </rPr>
      <t>仿真车型、四轮避震、多功能早教（含：音乐、USB插口、MP3插口）2.4G蓝牙遥控.
Simulation model, four-wheel shock absorber, multi-functional early education (including: music, USB jack, MP3 jack) 2.4G Bluetooth remote control</t>
    </r>
  </si>
  <si>
    <r>
      <rPr>
        <sz val="10"/>
        <rFont val="Arial"/>
        <charset val="134"/>
      </rPr>
      <t>699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</si>
  <si>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699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</si>
  <si>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烤漆粉</t>
    </r>
    <r>
      <rPr>
        <b/>
        <sz val="10"/>
        <rFont val="Arial"/>
        <charset val="134"/>
      </rPr>
      <t xml:space="preserve">
</t>
    </r>
    <r>
      <rPr>
        <b/>
        <sz val="10"/>
        <rFont val="宋体"/>
        <charset val="134"/>
      </rPr>
      <t>烤漆黑</t>
    </r>
    <r>
      <rPr>
        <b/>
        <sz val="10"/>
        <rFont val="Arial"/>
        <charset val="134"/>
      </rPr>
      <t xml:space="preserve">                   
Paint  red                       
paint  blue
paint  pink
paint  black</t>
    </r>
  </si>
  <si>
    <r>
      <rPr>
        <sz val="10"/>
        <rFont val="Arial"/>
        <charset val="134"/>
      </rPr>
      <t>699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</si>
  <si>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699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</si>
  <si>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699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</si>
  <si>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616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</si>
  <si>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t>红、白、</t>
    </r>
    <r>
      <rPr>
        <b/>
        <sz val="10"/>
        <rFont val="Arial"/>
        <charset val="134"/>
      </rPr>
      <t xml:space="preserve">
Red, white, </t>
    </r>
  </si>
  <si>
    <r>
      <rPr>
        <sz val="10"/>
        <rFont val="Arial"/>
        <charset val="134"/>
      </rPr>
      <t>616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</si>
  <si>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616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</si>
  <si>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Paint  red                       
paint  blue
</t>
    </r>
  </si>
  <si>
    <r>
      <rPr>
        <sz val="10"/>
        <rFont val="Arial"/>
        <charset val="134"/>
      </rPr>
      <t>616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</si>
  <si>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Paint  red                       
paint  blue</t>
    </r>
  </si>
  <si>
    <r>
      <rPr>
        <sz val="10"/>
        <rFont val="Arial"/>
        <charset val="134"/>
      </rPr>
      <t>066                                                                
6V4A*1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无遥控</t>
    </r>
    <r>
      <rPr>
        <sz val="10"/>
        <rFont val="Arial"/>
        <charset val="134"/>
      </rPr>
      <t xml:space="preserve">  
Non-remote control</t>
    </r>
  </si>
  <si>
    <r>
      <t>红、蓝、桔、粉</t>
    </r>
    <r>
      <rPr>
        <b/>
        <sz val="10"/>
        <rFont val="Arial"/>
        <charset val="134"/>
      </rPr>
      <t xml:space="preserve">
Red, blue, orange, pink </t>
    </r>
  </si>
  <si>
    <t>69X58X45CM</t>
  </si>
  <si>
    <t>5KG                     6.5KG</t>
  </si>
  <si>
    <r>
      <rPr>
        <sz val="7.5"/>
        <color rgb="FFFF0000"/>
        <rFont val="方正粗黑宋简体"/>
        <charset val="134"/>
      </rPr>
      <t xml:space="preserve">(6V4A*1铅酸电池Lead-acid battery + 6V380*2 电机 motor )                               
</t>
    </r>
    <r>
      <rPr>
        <sz val="7.5"/>
        <rFont val="方正粗黑宋简体"/>
        <charset val="134"/>
      </rPr>
      <t>按键控制方向，LED七彩闪光灯，双驱动力 ，原地360度旋转，安全带，四轮稳固结构防侧翻，可带推把，
Key control direction, LED multicolor flash, dual driving force, 360 degree rotation in place, safety belt, four-wheel stable structure anti-rolover, with push-handle,</t>
    </r>
  </si>
  <si>
    <r>
      <rPr>
        <sz val="10"/>
        <rFont val="Arial"/>
        <charset val="134"/>
      </rPr>
      <t>066                                                                
6V4A*1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遥控</t>
    </r>
    <r>
      <rPr>
        <sz val="10"/>
        <rFont val="Arial"/>
        <charset val="134"/>
      </rPr>
      <t xml:space="preserve">  
remote control</t>
    </r>
  </si>
  <si>
    <r>
      <rPr>
        <sz val="10"/>
        <rFont val="Arial"/>
        <charset val="134"/>
      </rPr>
      <t>066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遥控</t>
    </r>
    <r>
      <rPr>
        <sz val="10"/>
        <rFont val="Arial"/>
        <charset val="134"/>
      </rPr>
      <t xml:space="preserve">  
remote control</t>
    </r>
  </si>
  <si>
    <r>
      <rPr>
        <sz val="7.5"/>
        <color rgb="FFFF0000"/>
        <rFont val="方正粗黑宋简体"/>
        <charset val="134"/>
      </rPr>
      <t xml:space="preserve">(6V7A*1铅酸电池Lead-acid battery + 6V380*2 电机 motor )                               
</t>
    </r>
    <r>
      <rPr>
        <sz val="7.5"/>
        <rFont val="方正粗黑宋简体"/>
        <charset val="134"/>
      </rPr>
      <t>按键控制方向，LED七彩闪光灯，双驱动力 ，原地360度旋转，安全带，四轮稳固结构防侧翻，可带推把，
Key control direction, LED multicolor flash, dual driving force, 360 degree rotation in place, safety belt, four-wheel stable structure anti-rolover, with push-handle,</t>
    </r>
  </si>
  <si>
    <r>
      <rPr>
        <sz val="10"/>
        <rFont val="Arial"/>
        <charset val="134"/>
      </rPr>
      <t>066T                                                                
6V4A*1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遥控</t>
    </r>
    <r>
      <rPr>
        <sz val="10"/>
        <rFont val="Arial"/>
        <charset val="134"/>
      </rPr>
      <t xml:space="preserve">  
remote control</t>
    </r>
  </si>
  <si>
    <r>
      <rPr>
        <sz val="10"/>
        <rFont val="Arial"/>
        <charset val="134"/>
      </rPr>
      <t>066T                                                                
6V7A*1</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遥控</t>
    </r>
    <r>
      <rPr>
        <sz val="10"/>
        <rFont val="Arial"/>
        <charset val="134"/>
      </rPr>
      <t xml:space="preserve">  
remote control</t>
    </r>
  </si>
  <si>
    <r>
      <rPr>
        <sz val="10"/>
        <rFont val="Arial"/>
        <charset val="134"/>
      </rPr>
      <t>8899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t>
    </r>
  </si>
  <si>
    <r>
      <t>红、蓝、桔、白</t>
    </r>
    <r>
      <rPr>
        <b/>
        <sz val="10"/>
        <rFont val="Arial"/>
        <charset val="134"/>
      </rPr>
      <t xml:space="preserve">
Red, blue, orange,white</t>
    </r>
    <r>
      <rPr>
        <b/>
        <sz val="10"/>
        <rFont val="宋体"/>
        <charset val="134"/>
      </rPr>
      <t>，</t>
    </r>
    <r>
      <rPr>
        <b/>
        <sz val="10"/>
        <rFont val="Arial"/>
        <charset val="134"/>
      </rPr>
      <t xml:space="preserve"> </t>
    </r>
  </si>
  <si>
    <t>105X56X49CM</t>
  </si>
  <si>
    <t>9.6KG                     11.5KG</t>
  </si>
  <si>
    <r>
      <rPr>
        <sz val="7.5"/>
        <color rgb="FFFF0000"/>
        <rFont val="方正粗黑宋简体"/>
        <charset val="134"/>
      </rPr>
      <t xml:space="preserve">(6V4A*1铅酸电池Lead-acid battery + 6V380*1 电机 motor )                               
</t>
    </r>
    <r>
      <rPr>
        <sz val="7.5"/>
        <rFont val="方正粗黑宋简体"/>
        <charset val="134"/>
      </rPr>
      <t>仿真车型、四轮避震、多功能早教（含：音乐、USB插口、MP3插口）2.4G蓝牙遥控 、380驱动电机,
Simulation model, four-wheel shock absorber, multi-functional early education (including: music, USB jack, MP3 jack) 2.4G Bluetooth remote control, 380 drive motor,</t>
    </r>
  </si>
  <si>
    <r>
      <rPr>
        <sz val="10"/>
        <rFont val="Arial"/>
        <charset val="134"/>
      </rPr>
      <t xml:space="preserve">8899                                                               
6V4A*2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t>
    </r>
  </si>
  <si>
    <r>
      <rPr>
        <sz val="7.5"/>
        <color rgb="FFFF0000"/>
        <rFont val="方正粗黑宋简体"/>
        <charset val="134"/>
      </rPr>
      <t xml:space="preserve">(6V4A*2 铅酸电池Lead-acid battery + 6V380*2 电机 motor )                               
</t>
    </r>
    <r>
      <rPr>
        <sz val="7.5"/>
        <rFont val="方正粗黑宋简体"/>
        <charset val="134"/>
      </rPr>
      <t>仿真车型、四轮避震、多功能早教（含：音乐、USB插口、MP3插口）2.4G蓝牙遥控 、380驱动电机,
Simulation model, four-wheel shock absorber, multi-functional early education (including: music, USB jack, MP3 jack) 2.4G Bluetooth remote control, 380 drive motor,</t>
    </r>
  </si>
  <si>
    <r>
      <rPr>
        <sz val="10"/>
        <rFont val="Arial"/>
        <charset val="134"/>
      </rPr>
      <t>8899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t>
    </r>
  </si>
  <si>
    <r>
      <rPr>
        <sz val="7.5"/>
        <color rgb="FFFF0000"/>
        <rFont val="方正粗黑宋简体"/>
        <charset val="134"/>
      </rPr>
      <t xml:space="preserve">(12V7A*1铅酸电池Lead-acid battery + 12V380*41 电机 motor )                               
</t>
    </r>
    <r>
      <rPr>
        <sz val="7.5"/>
        <rFont val="方正粗黑宋简体"/>
        <charset val="134"/>
      </rPr>
      <t>仿真车型、四轮避震、多功能早教（含：音乐、USB插口、MP3插口）2.4G蓝牙遥控 、380驱动电机,
Simulation model, four-wheel shock absorber, multi-functional early education (including: music, USB jack, MP3 jack) 2.4G Bluetooth remote control, 380 drive motor,</t>
    </r>
  </si>
  <si>
    <t xml:space="preserve">皮座 Leather seats + 15 RMB                              EVA轮 EVA soft wheel +40RMB </t>
  </si>
  <si>
    <r>
      <rPr>
        <sz val="10"/>
        <rFont val="Arial"/>
        <charset val="134"/>
      </rPr>
      <t>628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</si>
  <si>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rPr>
        <sz val="10"/>
        <rFont val="Arial"/>
        <charset val="134"/>
      </rPr>
      <t>628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</si>
  <si>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628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</si>
  <si>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628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</si>
  <si>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618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</si>
  <si>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rPr>
        <sz val="10"/>
        <rFont val="Arial"/>
        <charset val="134"/>
      </rPr>
      <t>618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</si>
  <si>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618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</si>
  <si>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烤漆粉</t>
    </r>
    <r>
      <rPr>
        <b/>
        <sz val="10"/>
        <rFont val="Arial"/>
        <charset val="134"/>
      </rPr>
      <t xml:space="preserve">                 
Paint  red                       
paint  blue
paint  pink</t>
    </r>
  </si>
  <si>
    <r>
      <rPr>
        <sz val="10"/>
        <rFont val="Arial"/>
        <charset val="134"/>
      </rPr>
      <t>618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</si>
  <si>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619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</si>
  <si>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rPr>
        <sz val="10"/>
        <rFont val="Arial"/>
        <charset val="134"/>
      </rPr>
      <t>619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</si>
  <si>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619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</si>
  <si>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</si>
  <si>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MDX</t>
  </si>
  <si>
    <r>
      <rPr>
        <sz val="10"/>
        <rFont val="Arial"/>
        <charset val="134"/>
      </rPr>
      <t>888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t>
    </r>
  </si>
  <si>
    <r>
      <t>红色</t>
    </r>
    <r>
      <rPr>
        <b/>
        <sz val="10"/>
        <rFont val="Arial"/>
        <charset val="134"/>
      </rPr>
      <t>,</t>
    </r>
    <r>
      <rPr>
        <b/>
        <sz val="10"/>
        <rFont val="宋体"/>
        <charset val="134"/>
      </rPr>
      <t>白色</t>
    </r>
    <r>
      <rPr>
        <b/>
        <sz val="10"/>
        <rFont val="Arial"/>
        <charset val="134"/>
      </rPr>
      <t>,</t>
    </r>
    <r>
      <rPr>
        <b/>
        <sz val="10"/>
        <rFont val="宋体"/>
        <charset val="134"/>
      </rPr>
      <t>黄色</t>
    </r>
    <r>
      <rPr>
        <b/>
        <sz val="10"/>
        <rFont val="Arial"/>
        <charset val="134"/>
      </rPr>
      <t xml:space="preserve">                   Red, white, yellow</t>
    </r>
  </si>
  <si>
    <t>108*63*46CM</t>
  </si>
  <si>
    <t>10.5KG         
12.5KG</t>
  </si>
  <si>
    <r>
      <rPr>
        <sz val="7.5"/>
        <color rgb="FFFF0000"/>
        <rFont val="方正粗黑宋简体"/>
        <charset val="134"/>
      </rPr>
      <t xml:space="preserve">(6V4A*2铅酸电池Lead-acid battery + 12V380*2  电机 motor )                            
</t>
    </r>
    <r>
      <rPr>
        <sz val="7.5"/>
        <rFont val="方正粗黑宋简体"/>
        <charset val="134"/>
      </rPr>
      <t>双电双驱、380电机、6V4电瓶,平行摇摆、灯光、,动感音乐、早教,USB接口、音量加减                                                                                                                 
Double electric double drive, 380 motor, 6V4 battery, parallel swing, lighting, dynamic music, early education,USB interface, volume increase and decrease</t>
    </r>
  </si>
  <si>
    <t xml:space="preserve">皮座 Leather seats + 20RMB                                  EVA轮 EVA soft wheel +50RMB                                                                                                    </t>
  </si>
  <si>
    <r>
      <rPr>
        <sz val="10"/>
        <rFont val="Arial"/>
        <charset val="134"/>
      </rPr>
      <t>888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</si>
  <si>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SC</t>
  </si>
  <si>
    <r>
      <rPr>
        <sz val="10"/>
        <rFont val="Arial"/>
        <charset val="134"/>
      </rPr>
      <t>508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</si>
  <si>
    <t>75x36x45CM</t>
  </si>
  <si>
    <t>4.5KG                      5.8KG</t>
  </si>
  <si>
    <r>
      <rPr>
        <sz val="7.5"/>
        <color rgb="FFFF0000"/>
        <rFont val="方正粗黑宋简体"/>
        <charset val="134"/>
      </rPr>
      <t xml:space="preserve">(6V4A*1铅酸电池Lead-acid battery + 6V380*1  电机 motor )                         
</t>
    </r>
    <r>
      <rPr>
        <sz val="7.5"/>
        <rFont val="方正粗黑宋简体"/>
        <charset val="134"/>
      </rPr>
      <t>单电单驱、380电机、6V4电瓶、 灯光、动感音乐、早教、音量加减                                
Single electric single drive, 380 motor, 6V4 battery, light, dynamic music, early education, volume plus or minus</t>
    </r>
  </si>
  <si>
    <r>
      <rPr>
        <sz val="10"/>
        <rFont val="Arial"/>
        <charset val="134"/>
      </rPr>
      <t>508                                                                 
6V7A*1</t>
    </r>
    <r>
      <rPr>
        <sz val="10"/>
        <rFont val="方正粗黑宋简体"/>
        <charset val="134"/>
      </rPr>
      <t>铅酸电池</t>
    </r>
    <r>
      <rPr>
        <sz val="10"/>
        <rFont val="Arial"/>
        <charset val="134"/>
      </rPr>
      <t xml:space="preserve">Lead-acid battery
V380*2  </t>
    </r>
    <r>
      <rPr>
        <sz val="10"/>
        <rFont val="方正粗黑宋简体"/>
        <charset val="134"/>
      </rPr>
      <t>电机</t>
    </r>
    <r>
      <rPr>
        <sz val="10"/>
        <rFont val="Arial"/>
        <charset val="134"/>
      </rPr>
      <t xml:space="preserve"> motor  </t>
    </r>
  </si>
  <si>
    <r>
      <rPr>
        <sz val="7.5"/>
        <color rgb="FFFF0000"/>
        <rFont val="方正粗黑宋简体"/>
        <charset val="134"/>
      </rPr>
      <t xml:space="preserve">(6V7A*1铅酸电池Lead-acid battery + 6V380*2  电机 motor )                         
</t>
    </r>
    <r>
      <rPr>
        <sz val="7.5"/>
        <rFont val="方正粗黑宋简体"/>
        <charset val="134"/>
      </rPr>
      <t>单电双驱 、380电机、6V7电瓶、 灯光、动感音乐、早教、音量加减                                
Single electric dual drive, 380 motor, 6V4 battery, light, dynamic music, early education, volume plus or minus</t>
    </r>
  </si>
  <si>
    <r>
      <rPr>
        <sz val="10"/>
        <rFont val="Arial"/>
        <charset val="134"/>
      </rPr>
      <t>508                                                                 
6V7A*1</t>
    </r>
    <r>
      <rPr>
        <sz val="10"/>
        <rFont val="方正粗黑宋简体"/>
        <charset val="134"/>
      </rPr>
      <t>铅酸电池</t>
    </r>
    <r>
      <rPr>
        <sz val="10"/>
        <rFont val="Arial"/>
        <charset val="134"/>
      </rPr>
      <t xml:space="preserve">Lead-acid battery
V380*2  </t>
    </r>
    <r>
      <rPr>
        <sz val="10"/>
        <rFont val="方正粗黑宋简体"/>
        <charset val="134"/>
      </rPr>
      <t>电机</t>
    </r>
    <r>
      <rPr>
        <sz val="10"/>
        <rFont val="Arial"/>
        <charset val="134"/>
      </rPr>
      <t xml:space="preserve"> motor
 </t>
    </r>
    <r>
      <rPr>
        <sz val="10"/>
        <rFont val="方正粗黑宋简体"/>
        <charset val="134"/>
      </rPr>
      <t>遥控器</t>
    </r>
    <r>
      <rPr>
        <sz val="10"/>
        <rFont val="Arial"/>
        <charset val="134"/>
      </rPr>
      <t xml:space="preserve">        
remote control   </t>
    </r>
  </si>
  <si>
    <r>
      <t>亮黑色</t>
    </r>
    <r>
      <rPr>
        <b/>
        <sz val="10"/>
        <rFont val="Arial"/>
        <charset val="134"/>
      </rPr>
      <t xml:space="preserve">
Glossy black</t>
    </r>
  </si>
  <si>
    <r>
      <rPr>
        <sz val="10"/>
        <rFont val="Arial"/>
        <charset val="134"/>
      </rPr>
      <t>6288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</si>
  <si>
    <r>
      <t>红色，白色，</t>
    </r>
    <r>
      <rPr>
        <b/>
        <sz val="10"/>
        <rFont val="Arial"/>
        <charset val="134"/>
      </rPr>
      <t xml:space="preserve">
</t>
    </r>
    <r>
      <rPr>
        <b/>
        <sz val="10"/>
        <rFont val="宋体"/>
        <charset val="134"/>
      </rPr>
      <t>黑色</t>
    </r>
    <r>
      <rPr>
        <b/>
        <sz val="10"/>
        <rFont val="Arial"/>
        <charset val="134"/>
      </rPr>
      <t xml:space="preserve">                 
Red, white, black</t>
    </r>
  </si>
  <si>
    <t>84x43x52CM</t>
  </si>
  <si>
    <t>5.9KG                      7.2KG</t>
  </si>
  <si>
    <r>
      <rPr>
        <sz val="10"/>
        <rFont val="Arial"/>
        <charset val="134"/>
      </rPr>
      <t>6288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</si>
  <si>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6288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</si>
  <si>
    <r>
      <rPr>
        <sz val="10"/>
        <rFont val="Arial"/>
        <charset val="134"/>
      </rPr>
      <t xml:space="preserve">608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6V380*1</t>
    </r>
    <r>
      <rPr>
        <sz val="10"/>
        <color rgb="FFFF0000"/>
        <rFont val="Arial"/>
        <charset val="134"/>
      </rPr>
      <t xml:space="preserve"> </t>
    </r>
    <r>
      <rPr>
        <sz val="10"/>
        <rFont val="Arial"/>
        <charset val="134"/>
      </rPr>
      <t xml:space="preserve"> </t>
    </r>
    <r>
      <rPr>
        <sz val="10"/>
        <rFont val="方正粗黑宋简体"/>
        <charset val="134"/>
      </rPr>
      <t>电机</t>
    </r>
    <r>
      <rPr>
        <sz val="10"/>
        <rFont val="Arial"/>
        <charset val="134"/>
      </rPr>
      <t xml:space="preserve"> motor </t>
    </r>
  </si>
  <si>
    <r>
      <t>红色，白色，</t>
    </r>
    <r>
      <rPr>
        <b/>
        <sz val="10"/>
        <rFont val="Arial"/>
        <charset val="134"/>
      </rPr>
      <t xml:space="preserve">                             </t>
    </r>
    <r>
      <rPr>
        <b/>
        <sz val="10"/>
        <rFont val="宋体"/>
        <charset val="134"/>
      </rPr>
      <t>蓝色，橘黄色</t>
    </r>
    <r>
      <rPr>
        <b/>
        <sz val="10"/>
        <rFont val="Arial"/>
        <charset val="134"/>
      </rPr>
      <t xml:space="preserve">                        Red, white,                       blue, orange</t>
    </r>
  </si>
  <si>
    <t>72x45x52CM</t>
  </si>
  <si>
    <t>5.3KG                      
6.5KG</t>
  </si>
  <si>
    <r>
      <rPr>
        <sz val="7.5"/>
        <color rgb="FFFF0000"/>
        <rFont val="方正粗黑宋简体"/>
        <charset val="134"/>
      </rPr>
      <t xml:space="preserve">(6V4A*1铅酸电池Lead-acid battery + 6V380*1  电机 motor )                         
</t>
    </r>
    <r>
      <rPr>
        <sz val="7.5"/>
        <rFont val="方正粗黑宋简体"/>
        <charset val="134"/>
      </rPr>
      <t>一键开关，早教功能，三挡调节功能，音乐，故事，英语，单电单驱，                      
One-button switch, early education function, three-gear adjustment function, music, story, English, single electric single drive,</t>
    </r>
  </si>
  <si>
    <r>
      <rPr>
        <sz val="10"/>
        <rFont val="Arial"/>
        <charset val="134"/>
      </rPr>
      <t xml:space="preserve">608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 6V380*2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</si>
  <si>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C-30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 6V380*2 </t>
    </r>
    <r>
      <rPr>
        <sz val="10"/>
        <rFont val="Arial"/>
        <charset val="134"/>
      </rPr>
      <t xml:space="preserve"> </t>
    </r>
    <r>
      <rPr>
        <sz val="10"/>
        <rFont val="方正粗黑宋简体"/>
        <charset val="134"/>
      </rPr>
      <t>电机</t>
    </r>
    <r>
      <rPr>
        <sz val="10"/>
        <rFont val="Arial"/>
        <charset val="134"/>
      </rPr>
      <t xml:space="preserve"> motor </t>
    </r>
  </si>
  <si>
    <r>
      <t>桔色</t>
    </r>
    <r>
      <rPr>
        <b/>
        <sz val="10"/>
        <rFont val="Arial"/>
        <charset val="134"/>
      </rPr>
      <t xml:space="preserve">Orange
</t>
    </r>
    <r>
      <rPr>
        <b/>
        <sz val="10"/>
        <rFont val="宋体"/>
        <charset val="134"/>
      </rPr>
      <t>蓝色</t>
    </r>
    <r>
      <rPr>
        <b/>
        <sz val="10"/>
        <rFont val="Arial"/>
        <charset val="134"/>
      </rPr>
      <t xml:space="preserve">blue
</t>
    </r>
    <r>
      <rPr>
        <b/>
        <sz val="10"/>
        <rFont val="宋体"/>
        <charset val="134"/>
      </rPr>
      <t>粉色</t>
    </r>
    <r>
      <rPr>
        <b/>
        <sz val="10"/>
        <rFont val="Arial"/>
        <charset val="134"/>
      </rPr>
      <t>pink</t>
    </r>
  </si>
  <si>
    <t>58*68*48CM</t>
  </si>
  <si>
    <t>6KG                      7.5KG</t>
  </si>
  <si>
    <r>
      <rPr>
        <sz val="9"/>
        <rFont val="方正粗黑宋简体"/>
        <charset val="134"/>
      </rPr>
      <t>采用单电瓶，双驱动。有灯光，有音乐，可原地360度旋转，可调节安全带，全包裹圆润车身，四轮稳固。</t>
    </r>
    <r>
      <rPr>
        <sz val="9"/>
        <color rgb="FFFF0000"/>
        <rFont val="方正粗黑宋简体"/>
        <charset val="134"/>
      </rPr>
      <t xml:space="preserve">
It adopts a single battery and dual drive. It has lights, music, can rotate 360 degrees in place, adjustable seat belts, fully wraps the round body, and the four wheels are stable.</t>
    </r>
  </si>
  <si>
    <r>
      <rPr>
        <b/>
        <sz val="10"/>
        <rFont val="Arial"/>
        <charset val="134"/>
      </rPr>
      <t xml:space="preserve">C-30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 6V380*2 </t>
    </r>
    <r>
      <rPr>
        <sz val="10"/>
        <rFont val="Arial"/>
        <charset val="134"/>
      </rPr>
      <t xml:space="preserve"> </t>
    </r>
    <r>
      <rPr>
        <sz val="10"/>
        <rFont val="方正粗黑宋简体"/>
        <charset val="134"/>
      </rPr>
      <t>电机</t>
    </r>
    <r>
      <rPr>
        <sz val="10"/>
        <rFont val="Arial"/>
        <charset val="134"/>
      </rPr>
      <t xml:space="preserve"> motor </t>
    </r>
  </si>
  <si>
    <r>
      <rPr>
        <b/>
        <sz val="10"/>
        <rFont val="Arial"/>
        <charset val="134"/>
      </rPr>
      <t xml:space="preserve">C-30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 6V380*2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遥控</t>
    </r>
    <r>
      <rPr>
        <sz val="10"/>
        <rFont val="Arial"/>
        <charset val="134"/>
      </rPr>
      <t xml:space="preserve">
</t>
    </r>
    <r>
      <rPr>
        <b/>
        <sz val="10"/>
        <color rgb="FFFF0000"/>
        <rFont val="Arial"/>
        <charset val="134"/>
      </rPr>
      <t>+Have remote control</t>
    </r>
  </si>
  <si>
    <r>
      <rPr>
        <sz val="9"/>
        <rFont val="方正粗黑宋简体"/>
        <charset val="134"/>
      </rPr>
      <t xml:space="preserve">采用单电瓶，双驱动。有灯光，有音乐，可原地360度旋转，可调节安全带，全包裹圆润车身，四轮稳固，有遥控器
</t>
    </r>
    <r>
      <rPr>
        <sz val="9"/>
        <color rgb="FFFF0000"/>
        <rFont val="方正粗黑宋简体"/>
        <charset val="134"/>
      </rPr>
      <t>It adopts a single battery and dual drive. It has lights, music, can rotate 360 degrees in place, adjustable seat belts, fully wraps the round body, four wheels are stable, and has a remote control</t>
    </r>
  </si>
  <si>
    <t>MG</t>
  </si>
  <si>
    <r>
      <rPr>
        <sz val="10"/>
        <rFont val="Arial"/>
        <charset val="134"/>
      </rPr>
      <t xml:space="preserve">9988                     
</t>
    </r>
    <r>
      <rPr>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方正粗黑宋简体"/>
        <charset val="134"/>
      </rPr>
      <t>电机</t>
    </r>
    <r>
      <rPr>
        <sz val="10"/>
        <rFont val="Arial"/>
        <charset val="134"/>
      </rPr>
      <t xml:space="preserve"> motor</t>
    </r>
  </si>
  <si>
    <r>
      <t>红，白</t>
    </r>
    <r>
      <rPr>
        <b/>
        <sz val="10"/>
        <rFont val="Arial"/>
        <charset val="134"/>
      </rPr>
      <t xml:space="preserve">,  </t>
    </r>
    <r>
      <rPr>
        <b/>
        <sz val="10"/>
        <rFont val="宋体"/>
        <charset val="134"/>
      </rPr>
      <t>橙</t>
    </r>
    <r>
      <rPr>
        <b/>
        <sz val="10"/>
        <rFont val="Arial"/>
        <charset val="134"/>
      </rPr>
      <t xml:space="preserve">
Red, white,orange</t>
    </r>
  </si>
  <si>
    <t>125*60*55CM</t>
  </si>
  <si>
    <t>15KG            
18.5KG</t>
  </si>
  <si>
    <r>
      <rPr>
        <sz val="7.5"/>
        <color rgb="FFFF0000"/>
        <rFont val="方正粗黑宋简体"/>
        <charset val="134"/>
      </rPr>
      <t xml:space="preserve">(6V4A*2铅酸电池Lead-acid battery + 12V380*2  电机 motor )                            
</t>
    </r>
    <r>
      <rPr>
        <sz val="7.5"/>
        <rFont val="方正粗黑宋简体"/>
        <charset val="134"/>
      </rPr>
      <t>一键启动，三档调速，手提式便捷充电，独立摇摆功能，早教功能，英语故事，电量显示，LED大灯，USB插口，MP3插口， 双开门设计，2.4G一对一遥控器                                                                                                                           
one button start, three speed control, portable and convenient charging, independent swing function, early education function, English story, power display, LED headlights, USB jack, MP3 jack, double door design, 2.4g one-to-one remote control.</t>
    </r>
  </si>
  <si>
    <t xml:space="preserve">皮座 Leather seats + 25RMB                                  EVA轮 EVA soft wheel +60RMB  </t>
  </si>
  <si>
    <r>
      <rPr>
        <sz val="10"/>
        <rFont val="Arial"/>
        <charset val="134"/>
      </rPr>
      <t xml:space="preserve">9988                     
</t>
    </r>
    <r>
      <rPr>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t>
    </r>
  </si>
  <si>
    <r>
      <rPr>
        <sz val="10"/>
        <rFont val="Arial"/>
        <charset val="134"/>
      </rPr>
      <t xml:space="preserve">9988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Arial"/>
        <charset val="134"/>
      </rPr>
      <t xml:space="preserve"> </t>
    </r>
    <r>
      <rPr>
        <sz val="10"/>
        <rFont val="方正粗黑宋简体"/>
        <charset val="134"/>
      </rPr>
      <t>电机</t>
    </r>
    <r>
      <rPr>
        <sz val="10"/>
        <rFont val="Arial"/>
        <charset val="134"/>
      </rPr>
      <t xml:space="preserve"> motor</t>
    </r>
  </si>
  <si>
    <r>
      <rPr>
        <sz val="7.5"/>
        <color rgb="FFFF0000"/>
        <rFont val="方正粗黑宋简体"/>
        <charset val="134"/>
      </rPr>
      <t xml:space="preserve">(12V7A*1铅酸电池Lead-acid battery + 12V380*4  电机 motor )                            
</t>
    </r>
    <r>
      <rPr>
        <sz val="7.5"/>
        <rFont val="方正粗黑宋简体"/>
        <charset val="134"/>
      </rPr>
      <t>一键启动，三档调速，手提式便捷充电，独立摇摆功能，早教功能，英语故事，电量显示，LED大灯，USB插口，MP3插口， 双开门设计，2.4G一对一遥控器                                                                                                                           
one button start, three speed control, portable and convenient charging, independent swing function, early education function, English story, power display, LED headlights, USB jack, MP3 jack, double door design, 2.4g one-to-one remote control.</t>
    </r>
  </si>
  <si>
    <r>
      <rPr>
        <sz val="10"/>
        <rFont val="Arial"/>
        <charset val="134"/>
      </rPr>
      <t xml:space="preserve">9988                     
</t>
    </r>
    <r>
      <rPr>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+paint </t>
    </r>
  </si>
  <si>
    <r>
      <rPr>
        <sz val="10"/>
        <rFont val="Arial"/>
        <charset val="134"/>
      </rPr>
      <t xml:space="preserve">9988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 
+paint </t>
    </r>
  </si>
  <si>
    <r>
      <rPr>
        <sz val="10"/>
        <rFont val="Arial"/>
        <charset val="134"/>
      </rPr>
      <t>868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t>
    </r>
  </si>
  <si>
    <r>
      <rPr>
        <sz val="10"/>
        <rFont val="Arial"/>
        <charset val="134"/>
      </rPr>
      <t>868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</si>
  <si>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paint Red, </t>
    </r>
  </si>
  <si>
    <r>
      <rPr>
        <sz val="10"/>
        <rFont val="Arial"/>
        <charset val="134"/>
      </rPr>
      <t>9688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t>
    </r>
  </si>
  <si>
    <r>
      <t>红色，白色，</t>
    </r>
    <r>
      <rPr>
        <b/>
        <sz val="10"/>
        <rFont val="Arial"/>
        <charset val="134"/>
      </rPr>
      <t xml:space="preserve">
</t>
    </r>
    <r>
      <rPr>
        <b/>
        <sz val="10"/>
        <rFont val="宋体"/>
        <charset val="134"/>
      </rPr>
      <t>橙色，蓝色，</t>
    </r>
    <r>
      <rPr>
        <b/>
        <sz val="10"/>
        <rFont val="Arial"/>
        <charset val="134"/>
      </rPr>
      <t xml:space="preserve">                            
Red, white, 
orange, blue</t>
    </r>
    <r>
      <rPr>
        <b/>
        <sz val="10"/>
        <rFont val="宋体"/>
        <charset val="134"/>
      </rPr>
      <t>，</t>
    </r>
  </si>
  <si>
    <t>113*58*55CM</t>
  </si>
  <si>
    <t>14KG          
16KG</t>
  </si>
  <si>
    <r>
      <rPr>
        <sz val="7.5"/>
        <color rgb="FFFF0000"/>
        <rFont val="方正粗黑宋简体"/>
        <charset val="134"/>
      </rPr>
      <t xml:space="preserve">(12V4.5A*1铅酸电池Lead-acid battery + 12V380*2  电机 motor )                           
</t>
    </r>
    <r>
      <rPr>
        <sz val="7.5"/>
        <rFont val="方正粗黑宋简体"/>
        <charset val="134"/>
      </rPr>
      <t>一键启动,早教功能,前后静音摇摆 ,三档调节功能 ,缓启功能,音乐,故事,英语,电量显示,USB插口,SD插口,MP3插口,12v4.5电瓶+380电机*2，                                                
One-button start, early education function, before and after mute swing, three-speed adjustment function, slow start function, music, story, English, power display,USB jack,SD jack,MP3 jack, 12V4.5 battery +380 motor *2,</t>
    </r>
  </si>
  <si>
    <r>
      <rPr>
        <sz val="10"/>
        <rFont val="Arial"/>
        <charset val="134"/>
      </rPr>
      <t>9688                     
12V4.5A*1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t>
    </r>
  </si>
  <si>
    <r>
      <rPr>
        <sz val="7.5"/>
        <color rgb="FFFF0000"/>
        <rFont val="方正粗黑宋简体"/>
        <charset val="134"/>
      </rPr>
      <t xml:space="preserve">(12V4.5A*1铅酸电池Lead-acid battery + 12V380*4  电机 motor )                           
</t>
    </r>
    <r>
      <rPr>
        <sz val="7.5"/>
        <rFont val="方正粗黑宋简体"/>
        <charset val="134"/>
      </rPr>
      <t>一键启动,早教功能,前后静音摇摆 ,三档调节功能 ,缓启功能,音乐,故事,英语,电量显示,USB插口,SD插口,MP3插口,12v4.5电瓶+380电机*4，                                                
One-button start, early education function, before and after mute swing, three-speed adjustment function, slow start function, music, story, English, power display,USB jack,SD jack,MP3 jack, 12V4.5 battery +380 motor *4,</t>
    </r>
  </si>
  <si>
    <r>
      <rPr>
        <sz val="10"/>
        <rFont val="Arial"/>
        <charset val="134"/>
      </rPr>
      <t>9688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</si>
  <si>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9688                     
12V4.5A*1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</si>
  <si>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1"/>
        <rFont val="Arial"/>
        <charset val="134"/>
      </rPr>
      <t xml:space="preserve">158                     
</t>
    </r>
    <r>
      <rPr>
        <sz val="11"/>
        <color rgb="FFFF0000"/>
        <rFont val="Arial"/>
        <charset val="134"/>
      </rPr>
      <t>6V4A*2</t>
    </r>
    <r>
      <rPr>
        <sz val="11"/>
        <rFont val="方正粗黑宋简体"/>
        <charset val="134"/>
      </rPr>
      <t>铅酸电池</t>
    </r>
    <r>
      <rPr>
        <sz val="11"/>
        <rFont val="Arial"/>
        <charset val="134"/>
      </rPr>
      <t xml:space="preserve">
Lead-acid battery
 </t>
    </r>
    <r>
      <rPr>
        <sz val="11"/>
        <color rgb="FFFF0000"/>
        <rFont val="Arial"/>
        <charset val="134"/>
      </rPr>
      <t>380*2</t>
    </r>
    <r>
      <rPr>
        <sz val="11"/>
        <rFont val="Arial"/>
        <charset val="134"/>
      </rPr>
      <t xml:space="preserve">  </t>
    </r>
    <r>
      <rPr>
        <sz val="11"/>
        <rFont val="方正粗黑宋简体"/>
        <charset val="134"/>
      </rPr>
      <t>电机</t>
    </r>
    <r>
      <rPr>
        <sz val="11"/>
        <rFont val="Arial"/>
        <charset val="134"/>
      </rPr>
      <t xml:space="preserve"> motor</t>
    </r>
  </si>
  <si>
    <r>
      <t>红，白</t>
    </r>
    <r>
      <rPr>
        <b/>
        <sz val="10"/>
        <rFont val="Arial"/>
        <charset val="134"/>
      </rPr>
      <t>,  
Red, white,</t>
    </r>
  </si>
  <si>
    <t>102*53*55CM</t>
  </si>
  <si>
    <t>12KG            
13KG</t>
  </si>
  <si>
    <r>
      <rPr>
        <sz val="7.5"/>
        <color rgb="FFFF0000"/>
        <rFont val="方正粗黑宋简体"/>
        <charset val="134"/>
      </rPr>
      <t xml:space="preserve">(6V4A*2铅酸电池Lead-acid battery + 12V380*2  电机 motor )                            
</t>
    </r>
    <r>
      <rPr>
        <sz val="7.5"/>
        <rFont val="方正粗黑宋简体"/>
        <charset val="134"/>
      </rPr>
      <t>双电双驱，独立摇摆，四轮发光，2.4G蓝牙一对一遥控，全车超酷绚丽灯光，一键启动，锁扣安全双开门，早教音乐，调节音量，MP3插口，四轮避震，USB插口。                                                                                                                    
Double electric double drive, independent swing, four wheel light, 2.4g bluetooth one to one remote control, the whole car cool brilliant lights, one key start, lock safety double door, early education music, volume adjustment, MP3 jack, four wheel shock absorber, USB jack.</t>
    </r>
  </si>
  <si>
    <t xml:space="preserve">皮座 Leather seats + 25RMB                                   </t>
  </si>
  <si>
    <r>
      <rPr>
        <sz val="11"/>
        <rFont val="Arial"/>
        <charset val="134"/>
      </rPr>
      <t xml:space="preserve">158                     
</t>
    </r>
    <r>
      <rPr>
        <sz val="11"/>
        <color rgb="FFFF0000"/>
        <rFont val="Arial"/>
        <charset val="134"/>
      </rPr>
      <t>6V4A*2</t>
    </r>
    <r>
      <rPr>
        <sz val="11"/>
        <rFont val="方正粗黑宋简体"/>
        <charset val="134"/>
      </rPr>
      <t>铅酸电池</t>
    </r>
    <r>
      <rPr>
        <sz val="11"/>
        <rFont val="Arial"/>
        <charset val="134"/>
      </rPr>
      <t xml:space="preserve">
Lead-acid battery
</t>
    </r>
    <r>
      <rPr>
        <sz val="11"/>
        <color rgb="FFFF0000"/>
        <rFont val="Arial"/>
        <charset val="134"/>
      </rPr>
      <t>380*2</t>
    </r>
    <r>
      <rPr>
        <sz val="11"/>
        <rFont val="Arial"/>
        <charset val="134"/>
      </rPr>
      <t xml:space="preserve">  </t>
    </r>
    <r>
      <rPr>
        <sz val="11"/>
        <rFont val="方正粗黑宋简体"/>
        <charset val="134"/>
      </rPr>
      <t>电机</t>
    </r>
    <r>
      <rPr>
        <sz val="11"/>
        <rFont val="Arial"/>
        <charset val="134"/>
      </rPr>
      <t xml:space="preserve"> motor</t>
    </r>
  </si>
  <si>
    <r>
      <rPr>
        <sz val="11"/>
        <rFont val="Arial"/>
        <charset val="134"/>
      </rPr>
      <t xml:space="preserve">158                     
</t>
    </r>
    <r>
      <rPr>
        <sz val="11"/>
        <color rgb="FFFF0000"/>
        <rFont val="Arial"/>
        <charset val="134"/>
      </rPr>
      <t>6V4A*2</t>
    </r>
    <r>
      <rPr>
        <sz val="11"/>
        <rFont val="Arial"/>
        <charset val="134"/>
      </rPr>
      <t xml:space="preserve"> </t>
    </r>
    <r>
      <rPr>
        <sz val="11"/>
        <rFont val="方正粗黑宋简体"/>
        <charset val="134"/>
      </rPr>
      <t>铅酸电池</t>
    </r>
    <r>
      <rPr>
        <sz val="11"/>
        <rFont val="Arial"/>
        <charset val="134"/>
      </rPr>
      <t xml:space="preserve">
Lead-acid battery
</t>
    </r>
    <r>
      <rPr>
        <sz val="11"/>
        <color rgb="FFFF0000"/>
        <rFont val="Arial"/>
        <charset val="134"/>
      </rPr>
      <t>380*2</t>
    </r>
    <r>
      <rPr>
        <sz val="11"/>
        <rFont val="Arial"/>
        <charset val="134"/>
      </rPr>
      <t xml:space="preserve">  </t>
    </r>
    <r>
      <rPr>
        <sz val="11"/>
        <rFont val="方正粗黑宋简体"/>
        <charset val="134"/>
      </rPr>
      <t>电机</t>
    </r>
    <r>
      <rPr>
        <sz val="11"/>
        <rFont val="Arial"/>
        <charset val="134"/>
      </rPr>
      <t xml:space="preserve"> motor
+</t>
    </r>
    <r>
      <rPr>
        <sz val="11"/>
        <rFont val="方正粗黑宋简体"/>
        <charset val="134"/>
      </rPr>
      <t>烤漆</t>
    </r>
    <r>
      <rPr>
        <sz val="11"/>
        <rFont val="Arial"/>
        <charset val="134"/>
      </rPr>
      <t xml:space="preserve">  
</t>
    </r>
    <r>
      <rPr>
        <sz val="11"/>
        <color rgb="FFFF0000"/>
        <rFont val="Arial"/>
        <charset val="134"/>
      </rPr>
      <t xml:space="preserve">+paint </t>
    </r>
  </si>
  <si>
    <r>
      <t>烤漆红</t>
    </r>
    <r>
      <rPr>
        <b/>
        <sz val="10"/>
        <rFont val="Arial"/>
        <charset val="134"/>
      </rPr>
      <t xml:space="preserve">    
Paint  red   </t>
    </r>
  </si>
  <si>
    <r>
      <rPr>
        <sz val="10"/>
        <rFont val="Arial"/>
        <charset val="134"/>
      </rPr>
      <t>1126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</si>
  <si>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红色，白色，</t>
    </r>
    <r>
      <rPr>
        <b/>
        <sz val="10"/>
        <rFont val="Arial"/>
        <charset val="134"/>
      </rPr>
      <t xml:space="preserve">
</t>
    </r>
    <r>
      <rPr>
        <b/>
        <sz val="10"/>
        <rFont val="宋体"/>
        <charset val="134"/>
      </rPr>
      <t>粉色，</t>
    </r>
    <r>
      <rPr>
        <b/>
        <sz val="10"/>
        <rFont val="Arial"/>
        <charset val="134"/>
      </rPr>
      <t xml:space="preserve">                                      
Red, white, Pink</t>
    </r>
  </si>
  <si>
    <t>105*66*45CM</t>
  </si>
  <si>
    <r>
      <rPr>
        <sz val="7.5"/>
        <color rgb="FFFF0000"/>
        <rFont val="方正粗黑宋简体"/>
        <charset val="134"/>
      </rPr>
      <t xml:space="preserve">(12V4.5A*1铅酸电池Lead-acid battery + 12V380*2  电机 motor )                           
</t>
    </r>
    <r>
      <rPr>
        <sz val="7.5"/>
        <rFont val="方正粗黑宋简体"/>
        <charset val="134"/>
      </rPr>
      <t xml:space="preserve">一键启动,早教功能,三档调节功能 ,缓启功能,安全高开门设计,音乐,故事,英语,电量显示,USB插口,SD插口,MP3插口,动感炫灯,12v大电瓶双驱+380电机*2，                                    
One-button start, early education function, three-speed adjustment function, slow start function, safe and high door design, music, story, English, power display,USB jack,SD jack,MP3 jack, dynamic dazzle lamp, 12V large battery double drive +380 motor *2, </t>
    </r>
  </si>
  <si>
    <t xml:space="preserve">皮座 Leather seats + 20RMB                                  EVA轮 EVA soft wheel +60RMB  </t>
  </si>
  <si>
    <r>
      <rPr>
        <sz val="10"/>
        <rFont val="Arial"/>
        <charset val="134"/>
      </rPr>
      <t>1126                    
12V4.5A*1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</si>
  <si>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+ 12V380*4  电机 motor )                           
</t>
    </r>
    <r>
      <rPr>
        <sz val="7.5"/>
        <rFont val="方正粗黑宋简体"/>
        <charset val="134"/>
      </rPr>
      <t>一键启动,早教功能,三档调节功能 ,缓启功能,安全高开门设计,音乐,故事,英语,电量显示,USB插口,SD插口,MP3插口,动感炫灯,                  
One-button start, early education function, three-speed adjustment function, slow start function, safe and high door design, music, story, English, power display,USB jack,SD jack,MP3 jack, dynamic dazzle lamp,</t>
    </r>
  </si>
  <si>
    <r>
      <rPr>
        <sz val="10"/>
        <rFont val="Arial"/>
        <charset val="134"/>
      </rPr>
      <t>1126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</si>
  <si>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1126                    
12V4.5A*1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</si>
  <si>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9188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</si>
  <si>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白色，红色，黄色，绿色，粉色</t>
    </r>
    <r>
      <rPr>
        <b/>
        <sz val="10"/>
        <rFont val="Arial"/>
        <charset val="134"/>
      </rPr>
      <t xml:space="preserve">                      White, red, yellow, green, pink</t>
    </r>
  </si>
  <si>
    <t>120*62*48CM</t>
  </si>
  <si>
    <t>13.5KG              
17 KG</t>
  </si>
  <si>
    <r>
      <rPr>
        <sz val="7.5"/>
        <color rgb="FFFF0000"/>
        <rFont val="方正粗黑宋简体"/>
        <charset val="134"/>
      </rPr>
      <t xml:space="preserve">(12V7A*1铅酸电池Lead-acid battery + 12V380*4  电机 motor )                
</t>
    </r>
    <r>
      <rPr>
        <sz val="7.5"/>
        <rFont val="方正粗黑宋简体"/>
        <charset val="134"/>
      </rPr>
      <t>智能遥控器.多功能中控.USB.电量显示.摇摆功能.绚丽灯光.缓启功能.手机遥控.四轮避震.动感音乐.390驱动                                                                                       12V7A large battery. Intelligent remote control. Multi-function central control. USB. Power display. Swing function. Brilliant lighting. Slow start function. Mobile phone remote control. Four wheel shock absorbers. Dynamic music.390 drive</t>
    </r>
  </si>
  <si>
    <t xml:space="preserve">皮座 Leather seats + 25RMB                                  EVA轮 EVA soft wheel +60RMB   </t>
  </si>
  <si>
    <r>
      <rPr>
        <sz val="10"/>
        <rFont val="Arial"/>
        <charset val="134"/>
      </rPr>
      <t>9188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</si>
  <si>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10"/>
        <rFont val="Arial"/>
        <charset val="134"/>
      </rPr>
      <t>9188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</si>
  <si>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10"/>
        <rFont val="Arial"/>
        <charset val="134"/>
      </rPr>
      <t>9188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</si>
  <si>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t>
    </r>
    <r>
      <rPr>
        <b/>
        <sz val="10"/>
        <rFont val="Arial"/>
        <charset val="134"/>
      </rPr>
      <t xml:space="preserve">  paint                          </t>
    </r>
    <r>
      <rPr>
        <b/>
        <sz val="10"/>
        <rFont val="宋体"/>
        <charset val="134"/>
      </rPr>
      <t>烤漆红，烤漆金</t>
    </r>
    <r>
      <rPr>
        <b/>
        <sz val="10"/>
        <rFont val="Arial"/>
        <charset val="134"/>
      </rPr>
      <t xml:space="preserve">           Paint red,                      paint gold</t>
    </r>
  </si>
  <si>
    <r>
      <rPr>
        <sz val="7.5"/>
        <color rgb="FFFF0000"/>
        <rFont val="方正粗黑宋简体"/>
        <charset val="134"/>
      </rPr>
      <t xml:space="preserve">(12V7A*1铅酸电池Lead-acid battery + 12V380*2  电机 motor )                
</t>
    </r>
    <r>
      <rPr>
        <sz val="7.5"/>
        <rFont val="方正粗黑宋简体"/>
        <charset val="134"/>
      </rPr>
      <t>智能遥控器.多功能中控.USB.电量显示.摇摆功能.绚丽灯光.缓启功能.手机遥控.四轮避震.动感音乐.390驱动                                                                                       12V7A large battery. Intelligent remote control. Multi-function central control. USB. Power display. Swing function. Brilliant lighting. Slow start function. Mobile phone remote control. Four wheel shock absorbers. Dynamic music.390 drive</t>
    </r>
  </si>
  <si>
    <r>
      <rPr>
        <sz val="10"/>
        <rFont val="Arial"/>
        <charset val="134"/>
      </rPr>
      <t>9188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b/>
        <sz val="10"/>
        <rFont val="Arial"/>
        <charset val="134"/>
      </rPr>
      <t xml:space="preserve">      
</t>
    </r>
    <r>
      <rPr>
        <sz val="10"/>
        <rFont val="方正粗黑宋简体"/>
        <charset val="134"/>
      </rPr>
      <t>烤漆</t>
    </r>
    <r>
      <rPr>
        <sz val="10"/>
        <rFont val="Arial"/>
        <charset val="134"/>
      </rPr>
      <t xml:space="preserve">   paint     </t>
    </r>
  </si>
  <si>
    <t>NEL</t>
  </si>
  <si>
    <r>
      <rPr>
        <sz val="10"/>
        <rFont val="Arial"/>
        <charset val="134"/>
      </rPr>
      <t xml:space="preserve">603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</si>
  <si>
    <r>
      <t>红</t>
    </r>
    <r>
      <rPr>
        <b/>
        <sz val="10"/>
        <rFont val="Arial"/>
        <charset val="134"/>
      </rPr>
      <t xml:space="preserve"> red
</t>
    </r>
    <r>
      <rPr>
        <b/>
        <sz val="10"/>
        <rFont val="宋体"/>
        <charset val="134"/>
      </rPr>
      <t>白</t>
    </r>
    <r>
      <rPr>
        <b/>
        <sz val="10"/>
        <rFont val="Arial"/>
        <charset val="134"/>
      </rPr>
      <t xml:space="preserve"> white
</t>
    </r>
    <r>
      <rPr>
        <b/>
        <sz val="10"/>
        <rFont val="宋体"/>
        <charset val="134"/>
      </rPr>
      <t>黄</t>
    </r>
    <r>
      <rPr>
        <b/>
        <sz val="10"/>
        <rFont val="Arial"/>
        <charset val="134"/>
      </rPr>
      <t xml:space="preserve"> yellow</t>
    </r>
  </si>
  <si>
    <t>115*63*48CM</t>
  </si>
  <si>
    <t>14.8KG       18.5KG</t>
  </si>
  <si>
    <r>
      <rPr>
        <sz val="7.5"/>
        <color rgb="FFFF0000"/>
        <rFont val="方正粗黑宋简体"/>
        <charset val="134"/>
      </rPr>
      <t xml:space="preserve">(12V4.5A*1铅酸电池Lead-acid battery + 12V380*2 电机 motor )                        </t>
    </r>
    <r>
      <rPr>
        <sz val="7.5"/>
        <rFont val="方正粗黑宋简体"/>
        <charset val="134"/>
      </rPr>
      <t xml:space="preserve">   
多功能中控台，一键启动，USB接口，MP3插口，TF卡，带独立摇摆，五点式安全带,前后灯光LED灯板带开关，2.4G一对一遥控器，双开门带液压杆，带前拉杆！                                                                                                                           Multi-function central console, one-button start, USB interface, MP3 jack, TF card, with independent swing, five-point safety belt, front and rear shock absorbers, front and rear LED light plate with switch, 2.4g one to one remote control, double door with hydraulic lever, with front pull lever!</t>
    </r>
    <r>
      <rPr>
        <sz val="7.5"/>
        <color rgb="FFFF0000"/>
        <rFont val="方正粗黑宋简体"/>
        <charset val="134"/>
      </rPr>
      <t xml:space="preserve">                                       </t>
    </r>
  </si>
  <si>
    <t xml:space="preserve">皮座 Leather seats + 20RMB                                  EVA轮 EVA soft wheel +55RMB  </t>
  </si>
  <si>
    <r>
      <rPr>
        <sz val="10"/>
        <rFont val="Arial"/>
        <charset val="134"/>
      </rPr>
      <t xml:space="preserve">603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r>
      <rPr>
        <b/>
        <sz val="10"/>
        <color rgb="FFFF0000"/>
        <rFont val="方正粗黑宋简体"/>
        <charset val="134"/>
      </rPr>
      <t>烤漆</t>
    </r>
    <r>
      <rPr>
        <b/>
        <sz val="10"/>
        <color rgb="FFFF0000"/>
        <rFont val="Arial"/>
        <charset val="134"/>
      </rPr>
      <t xml:space="preserve">  paint   </t>
    </r>
  </si>
  <si>
    <r>
      <t xml:space="preserve">                                   </t>
    </r>
    <r>
      <rPr>
        <b/>
        <sz val="10"/>
        <rFont val="宋体"/>
        <charset val="134"/>
      </rPr>
      <t>烤漆红</t>
    </r>
    <r>
      <rPr>
        <b/>
        <sz val="10"/>
        <rFont val="Arial"/>
        <charset val="134"/>
      </rPr>
      <t xml:space="preserve"> 
</t>
    </r>
    <r>
      <rPr>
        <b/>
        <sz val="10"/>
        <rFont val="宋体"/>
        <charset val="134"/>
      </rPr>
      <t>烤漆黑</t>
    </r>
    <r>
      <rPr>
        <b/>
        <sz val="10"/>
        <rFont val="Arial"/>
        <charset val="134"/>
      </rPr>
      <t xml:space="preserve">            
Paint red                     paint black                 </t>
    </r>
  </si>
  <si>
    <r>
      <rPr>
        <sz val="10"/>
        <rFont val="Arial"/>
        <charset val="134"/>
      </rPr>
      <t>6688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</si>
  <si>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t>105*63*46CM</t>
  </si>
  <si>
    <t>12.1KG              15 KG</t>
  </si>
  <si>
    <r>
      <rPr>
        <sz val="7.5"/>
        <color rgb="FFFF0000"/>
        <rFont val="方正粗黑宋简体"/>
        <charset val="134"/>
      </rPr>
      <t xml:space="preserve">(12V4.5A*1铅酸电池Lead-acid battery + 12V380*2 电机 motor )                        </t>
    </r>
    <r>
      <rPr>
        <sz val="7.5"/>
        <rFont val="方正粗黑宋简体"/>
        <charset val="134"/>
      </rPr>
      <t xml:space="preserve">   
标配：中控板，双开门，一键启动，高低速，手柄式前后开关，动感音乐，USB接口，带蓝牙，前后摇摆，LED灯光，2.4G蓝牙一对一遥控器，三点式安全带，呼吸灯带调节开关，四轮避震！                                          
  center control panel, double doors, one button start, high and low speed, handle type switch, dynamic music, USB interface, Bluetooth, rocking back and forth, LED lights, 2.4G Bluetooth one to one remote control, three-point seat belt, breathing light with adjustment switch, four wheel shock absorber!</t>
    </r>
    <r>
      <rPr>
        <sz val="7.5"/>
        <color rgb="FFFF0000"/>
        <rFont val="方正粗黑宋简体"/>
        <charset val="134"/>
      </rPr>
      <t xml:space="preserve">                                       </t>
    </r>
  </si>
  <si>
    <t xml:space="preserve">皮座 Leather seats + 20RMB                                  EVA轮 EVA soft wheel +50RMB  </t>
  </si>
  <si>
    <r>
      <t>白色，红色，黄色，绿色，粉色</t>
    </r>
    <r>
      <rPr>
        <b/>
        <sz val="10"/>
        <rFont val="Arial"/>
        <charset val="134"/>
      </rPr>
      <t xml:space="preserve">                      
White, red, yellow, green, pink</t>
    </r>
  </si>
  <si>
    <r>
      <rPr>
        <sz val="10"/>
        <rFont val="Arial"/>
        <charset val="134"/>
      </rPr>
      <t>6688                                
12V4.5A*1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</si>
  <si>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+ 12V380*4 电机 motor )                        </t>
    </r>
    <r>
      <rPr>
        <sz val="7.5"/>
        <rFont val="方正粗黑宋简体"/>
        <charset val="134"/>
      </rPr>
      <t xml:space="preserve">   
标配：中控板，双开门，一键启动，高低速，手柄式前后开关，动感音乐，USB接口，带蓝牙，前后摇摆，LED灯光，2.4G蓝牙一对一遥控器，三点式安全带，呼吸灯带调节开关，四轮避震！                                          
  center control panel, double doors, one button start, high and low speed, handle type switch, dynamic music, USB interface, Bluetooth, rocking back and forth, LED lights, 2.4G Bluetooth one to one remote control, three-point seat belt, breathing light with adjustment switch, four wheel shock absorber!</t>
    </r>
    <r>
      <rPr>
        <sz val="7.5"/>
        <color rgb="FFFF0000"/>
        <rFont val="方正粗黑宋简体"/>
        <charset val="134"/>
      </rPr>
      <t xml:space="preserve">                                       </t>
    </r>
  </si>
  <si>
    <r>
      <rPr>
        <sz val="10"/>
        <rFont val="Arial"/>
        <charset val="134"/>
      </rPr>
      <t>6688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</si>
  <si>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+ 12V380*4 电机 motor )                        </t>
    </r>
    <r>
      <rPr>
        <sz val="7.5"/>
        <rFont val="方正粗黑宋简体"/>
        <charset val="134"/>
      </rPr>
      <t xml:space="preserve">   
标配：中控板，双开门，一键启动，高低速，手柄式前后开关，动感音乐，USB接口，带蓝牙，前后摇摆，LED灯光，2.4G蓝牙一对一遥控器，三点式安全带，呼吸灯带调节开关，四轮避震！                                          
  center control panel, double doors, one button start, high and low speed, handle type switch, dynamic music, USB interface, Bluetooth, rocking back and forth, LED lights, 2.4G Bluetooth one to one remote control, three-point seat belt, breathing light with adjustment switch, four wheel shock absorber!</t>
    </r>
    <r>
      <rPr>
        <sz val="7.5"/>
        <color rgb="FFFF0000"/>
        <rFont val="方正粗黑宋简体"/>
        <charset val="134"/>
      </rPr>
      <t xml:space="preserve">                                       </t>
    </r>
  </si>
  <si>
    <r>
      <rPr>
        <sz val="10"/>
        <rFont val="Arial"/>
        <charset val="134"/>
      </rPr>
      <t>6688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t>
    </r>
  </si>
  <si>
    <r>
      <t>烤漆红，</t>
    </r>
    <r>
      <rPr>
        <b/>
        <sz val="10"/>
        <rFont val="Arial"/>
        <charset val="134"/>
      </rPr>
      <t xml:space="preserve">
</t>
    </r>
    <r>
      <rPr>
        <b/>
        <sz val="10"/>
        <rFont val="宋体"/>
        <charset val="134"/>
      </rPr>
      <t>烤漆银</t>
    </r>
    <r>
      <rPr>
        <b/>
        <sz val="10"/>
        <rFont val="Arial"/>
        <charset val="134"/>
      </rPr>
      <t xml:space="preserve"> </t>
    </r>
    <r>
      <rPr>
        <b/>
        <sz val="10"/>
        <rFont val="宋体"/>
        <charset val="134"/>
      </rPr>
      <t>，</t>
    </r>
    <r>
      <rPr>
        <b/>
        <sz val="10"/>
        <rFont val="Arial"/>
        <charset val="134"/>
      </rPr>
      <t xml:space="preserve">
</t>
    </r>
    <r>
      <rPr>
        <b/>
        <sz val="10"/>
        <rFont val="宋体"/>
        <charset val="134"/>
      </rPr>
      <t>烤漆黑</t>
    </r>
    <r>
      <rPr>
        <b/>
        <sz val="10"/>
        <rFont val="Arial"/>
        <charset val="134"/>
      </rPr>
      <t xml:space="preserve"> ,                           Paint red,                      Paint  silver</t>
    </r>
    <r>
      <rPr>
        <b/>
        <sz val="10"/>
        <rFont val="宋体"/>
        <charset val="134"/>
      </rPr>
      <t>，</t>
    </r>
    <r>
      <rPr>
        <b/>
        <sz val="10"/>
        <rFont val="Arial"/>
        <charset val="134"/>
      </rPr>
      <t xml:space="preserve">          Paint  black</t>
    </r>
    <r>
      <rPr>
        <b/>
        <sz val="10"/>
        <rFont val="宋体"/>
        <charset val="134"/>
      </rPr>
      <t>，</t>
    </r>
  </si>
  <si>
    <r>
      <rPr>
        <sz val="10"/>
        <rFont val="Arial"/>
        <charset val="134"/>
      </rPr>
      <t>6688                                
12V4.5A*1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t>
    </r>
  </si>
  <si>
    <r>
      <rPr>
        <sz val="10"/>
        <rFont val="Arial"/>
        <charset val="134"/>
      </rPr>
      <t>6688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t>
    </r>
  </si>
  <si>
    <t>QP</t>
  </si>
  <si>
    <r>
      <rPr>
        <sz val="10"/>
        <rFont val="Arial"/>
        <charset val="134"/>
      </rPr>
      <t xml:space="preserve">768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motor       </t>
    </r>
  </si>
  <si>
    <r>
      <t>红</t>
    </r>
    <r>
      <rPr>
        <b/>
        <sz val="10"/>
        <rFont val="Arial"/>
        <charset val="134"/>
      </rPr>
      <t xml:space="preserve"> Red
</t>
    </r>
    <r>
      <rPr>
        <b/>
        <sz val="10"/>
        <rFont val="宋体"/>
        <charset val="134"/>
      </rPr>
      <t>白</t>
    </r>
    <r>
      <rPr>
        <b/>
        <sz val="10"/>
        <rFont val="Arial"/>
        <charset val="134"/>
      </rPr>
      <t xml:space="preserve"> white
</t>
    </r>
    <r>
      <rPr>
        <b/>
        <sz val="10"/>
        <rFont val="宋体"/>
        <charset val="134"/>
      </rPr>
      <t>蓝</t>
    </r>
    <r>
      <rPr>
        <b/>
        <sz val="10"/>
        <rFont val="Arial"/>
        <charset val="134"/>
      </rPr>
      <t xml:space="preserve"> blue
</t>
    </r>
    <r>
      <rPr>
        <b/>
        <sz val="10"/>
        <rFont val="宋体"/>
        <charset val="134"/>
      </rPr>
      <t>黑</t>
    </r>
    <r>
      <rPr>
        <b/>
        <sz val="10"/>
        <rFont val="Arial"/>
        <charset val="134"/>
      </rPr>
      <t xml:space="preserve"> black</t>
    </r>
  </si>
  <si>
    <t>89*47*42CM</t>
  </si>
  <si>
    <t>8KG            8.8KG</t>
  </si>
  <si>
    <r>
      <rPr>
        <sz val="9"/>
        <rFont val="方正粗黑宋简体"/>
        <charset val="134"/>
      </rPr>
      <t>单电池，单驱动，</t>
    </r>
    <r>
      <rPr>
        <sz val="9"/>
        <rFont val="Arial"/>
        <charset val="134"/>
      </rPr>
      <t>2.4g</t>
    </r>
    <r>
      <rPr>
        <sz val="9"/>
        <rFont val="方正粗黑宋简体"/>
        <charset val="134"/>
      </rPr>
      <t>一对一蓝牙遥控器，前后摇摆，早教功能，英语故事，</t>
    </r>
    <r>
      <rPr>
        <sz val="9"/>
        <rFont val="Arial"/>
        <charset val="134"/>
      </rPr>
      <t>LED</t>
    </r>
    <r>
      <rPr>
        <sz val="9"/>
        <rFont val="方正粗黑宋简体"/>
        <charset val="134"/>
      </rPr>
      <t>大灯，</t>
    </r>
    <r>
      <rPr>
        <sz val="9"/>
        <rFont val="Arial"/>
        <charset val="134"/>
      </rPr>
      <t>USB</t>
    </r>
    <r>
      <rPr>
        <sz val="9"/>
        <rFont val="方正粗黑宋简体"/>
        <charset val="134"/>
      </rPr>
      <t>，</t>
    </r>
    <r>
      <rPr>
        <sz val="9"/>
        <rFont val="Arial"/>
        <charset val="134"/>
      </rPr>
      <t>MP3</t>
    </r>
    <r>
      <rPr>
        <sz val="9"/>
        <rFont val="方正粗黑宋简体"/>
        <charset val="134"/>
      </rPr>
      <t>，手机遥控，双开门。</t>
    </r>
    <r>
      <rPr>
        <sz val="9"/>
        <color rgb="FFFF0000"/>
        <rFont val="Arial"/>
        <charset val="134"/>
      </rPr>
      <t xml:space="preserve">
Single battery, single drive, 2.4g one-to-one Bluetooth remote control, rocking back and forth, early education function, English story, LED headlights, USB, MP3, mobile remote control, double door.</t>
    </r>
  </si>
  <si>
    <t>皮坐椅+20元
EVA发泡胎+40元</t>
  </si>
  <si>
    <r>
      <rPr>
        <sz val="10"/>
        <rFont val="Arial"/>
        <charset val="134"/>
      </rPr>
      <t xml:space="preserve">768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</si>
  <si>
    <t>7.5KG            8.8KG</t>
  </si>
  <si>
    <r>
      <rPr>
        <sz val="9"/>
        <rFont val="方正粗黑宋简体"/>
        <charset val="134"/>
      </rPr>
      <t>单电池，双驱动，</t>
    </r>
    <r>
      <rPr>
        <sz val="9"/>
        <rFont val="Arial"/>
        <charset val="134"/>
      </rPr>
      <t>2.4g</t>
    </r>
    <r>
      <rPr>
        <sz val="9"/>
        <rFont val="方正粗黑宋简体"/>
        <charset val="134"/>
      </rPr>
      <t>一对一蓝牙遥控器，前后摇摆，早教功能，英语故事，</t>
    </r>
    <r>
      <rPr>
        <sz val="9"/>
        <rFont val="Arial"/>
        <charset val="134"/>
      </rPr>
      <t>LED</t>
    </r>
    <r>
      <rPr>
        <sz val="9"/>
        <rFont val="方正粗黑宋简体"/>
        <charset val="134"/>
      </rPr>
      <t>大灯，</t>
    </r>
    <r>
      <rPr>
        <sz val="9"/>
        <rFont val="Arial"/>
        <charset val="134"/>
      </rPr>
      <t>USB</t>
    </r>
    <r>
      <rPr>
        <sz val="9"/>
        <rFont val="方正粗黑宋简体"/>
        <charset val="134"/>
      </rPr>
      <t>，</t>
    </r>
    <r>
      <rPr>
        <sz val="9"/>
        <rFont val="Arial"/>
        <charset val="134"/>
      </rPr>
      <t>MP3</t>
    </r>
    <r>
      <rPr>
        <sz val="9"/>
        <rFont val="方正粗黑宋简体"/>
        <charset val="134"/>
      </rPr>
      <t>，手机遥控，双开门。</t>
    </r>
    <r>
      <rPr>
        <sz val="9"/>
        <color rgb="FFFF0000"/>
        <rFont val="Arial"/>
        <charset val="134"/>
      </rPr>
      <t xml:space="preserve">
Single battery, dual drive, 2.4g one-to-one Bluetooth remote control, rocking back and forth, early education function, English story, LED headlights, USB, MP3, mobile remote control, double door.</t>
    </r>
  </si>
  <si>
    <r>
      <rPr>
        <sz val="10"/>
        <rFont val="Arial"/>
        <charset val="134"/>
      </rPr>
      <t xml:space="preserve">768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</si>
  <si>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t>烤漆红</t>
    </r>
    <r>
      <rPr>
        <b/>
        <sz val="10"/>
        <rFont val="Arial"/>
        <charset val="134"/>
      </rPr>
      <t xml:space="preserve">
 </t>
    </r>
    <r>
      <rPr>
        <b/>
        <sz val="10"/>
        <rFont val="宋体"/>
        <charset val="134"/>
      </rPr>
      <t>烤漆黑</t>
    </r>
    <r>
      <rPr>
        <b/>
        <sz val="10"/>
        <rFont val="Arial"/>
        <charset val="134"/>
      </rPr>
      <t xml:space="preserve">                     Paint red 
paint black </t>
    </r>
  </si>
  <si>
    <r>
      <rPr>
        <sz val="9"/>
        <rFont val="方正粗黑宋简体"/>
        <charset val="134"/>
      </rPr>
      <t>单电池，单驱动，</t>
    </r>
    <r>
      <rPr>
        <sz val="9"/>
        <rFont val="Arial"/>
        <charset val="134"/>
      </rPr>
      <t>2.4g</t>
    </r>
    <r>
      <rPr>
        <sz val="9"/>
        <rFont val="方正粗黑宋简体"/>
        <charset val="134"/>
      </rPr>
      <t>一对一蓝牙遥控器，前后摇摆，早教功能，英语故事，</t>
    </r>
    <r>
      <rPr>
        <sz val="9"/>
        <rFont val="Arial"/>
        <charset val="134"/>
      </rPr>
      <t>LED</t>
    </r>
    <r>
      <rPr>
        <sz val="9"/>
        <rFont val="方正粗黑宋简体"/>
        <charset val="134"/>
      </rPr>
      <t>大灯，</t>
    </r>
    <r>
      <rPr>
        <sz val="9"/>
        <rFont val="Arial"/>
        <charset val="134"/>
      </rPr>
      <t>USB</t>
    </r>
    <r>
      <rPr>
        <sz val="9"/>
        <rFont val="方正粗黑宋简体"/>
        <charset val="134"/>
      </rPr>
      <t>，</t>
    </r>
    <r>
      <rPr>
        <sz val="9"/>
        <rFont val="Arial"/>
        <charset val="134"/>
      </rPr>
      <t>MP3</t>
    </r>
    <r>
      <rPr>
        <sz val="9"/>
        <rFont val="方正粗黑宋简体"/>
        <charset val="134"/>
      </rPr>
      <t>，手机遥控，双开门。烤漆工艺，颜色更加亮丽，更显高档。</t>
    </r>
    <r>
      <rPr>
        <sz val="9"/>
        <color rgb="FFFF0000"/>
        <rFont val="Arial"/>
        <charset val="134"/>
      </rPr>
      <t xml:space="preserve">
Single battery, single drive, 2.4g one-to-one Bluetooth remote control, rocking back and forth, early education function, English story, LED headlights, USB, MP3, mobile remote control, double door.
Paint process, the color is more bright, more high-end.</t>
    </r>
  </si>
  <si>
    <r>
      <rPr>
        <sz val="10"/>
        <rFont val="Arial"/>
        <charset val="134"/>
      </rPr>
      <t xml:space="preserve">768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</si>
  <si>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9"/>
        <rFont val="方正粗黑宋简体"/>
        <charset val="134"/>
      </rPr>
      <t>单电池，双驱动，</t>
    </r>
    <r>
      <rPr>
        <sz val="9"/>
        <rFont val="Arial"/>
        <charset val="134"/>
      </rPr>
      <t>2.4g</t>
    </r>
    <r>
      <rPr>
        <sz val="9"/>
        <rFont val="方正粗黑宋简体"/>
        <charset val="134"/>
      </rPr>
      <t>一对一蓝牙遥控器，前后摇摆，早教功能，英语故事，</t>
    </r>
    <r>
      <rPr>
        <sz val="9"/>
        <rFont val="Arial"/>
        <charset val="134"/>
      </rPr>
      <t>LED</t>
    </r>
    <r>
      <rPr>
        <sz val="9"/>
        <rFont val="方正粗黑宋简体"/>
        <charset val="134"/>
      </rPr>
      <t>大灯，</t>
    </r>
    <r>
      <rPr>
        <sz val="9"/>
        <rFont val="Arial"/>
        <charset val="134"/>
      </rPr>
      <t>USB</t>
    </r>
    <r>
      <rPr>
        <sz val="9"/>
        <rFont val="方正粗黑宋简体"/>
        <charset val="134"/>
      </rPr>
      <t>，</t>
    </r>
    <r>
      <rPr>
        <sz val="9"/>
        <rFont val="Arial"/>
        <charset val="134"/>
      </rPr>
      <t>MP3</t>
    </r>
    <r>
      <rPr>
        <sz val="9"/>
        <rFont val="方正粗黑宋简体"/>
        <charset val="134"/>
      </rPr>
      <t>，手机遥控，双开门。烤漆工艺，颜色更加亮丽，更显高档。</t>
    </r>
    <r>
      <rPr>
        <sz val="9"/>
        <color rgb="FFFF0000"/>
        <rFont val="Arial"/>
        <charset val="134"/>
      </rPr>
      <t xml:space="preserve">
Single battery, dual drive, 2.4g one-to-one Bluetooth remote control, rocking back and forth, early education function, English story, LED headlights, USB, MP3, mobile remote control, double door.
Paint process, the color is more bright, more high-end.</t>
    </r>
  </si>
  <si>
    <r>
      <rPr>
        <sz val="10"/>
        <rFont val="Arial"/>
        <charset val="134"/>
      </rPr>
      <t xml:space="preserve">718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motor       </t>
    </r>
  </si>
  <si>
    <r>
      <rPr>
        <sz val="10"/>
        <rFont val="Arial"/>
        <charset val="134"/>
      </rPr>
      <t xml:space="preserve">718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</si>
  <si>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718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</si>
  <si>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718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</si>
  <si>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788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motor       </t>
    </r>
  </si>
  <si>
    <r>
      <rPr>
        <sz val="10"/>
        <rFont val="Arial"/>
        <charset val="134"/>
      </rPr>
      <t xml:space="preserve">788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</si>
  <si>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788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</si>
  <si>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788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</si>
  <si>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118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</si>
  <si>
    <r>
      <t>红色</t>
    </r>
    <r>
      <rPr>
        <b/>
        <sz val="10"/>
        <rFont val="Arial"/>
        <charset val="134"/>
      </rPr>
      <t xml:space="preserve"> ,</t>
    </r>
    <r>
      <rPr>
        <b/>
        <sz val="10"/>
        <rFont val="宋体"/>
        <charset val="134"/>
      </rPr>
      <t>蓝色</t>
    </r>
    <r>
      <rPr>
        <b/>
        <sz val="10"/>
        <rFont val="Arial"/>
        <charset val="134"/>
      </rPr>
      <t>,</t>
    </r>
    <r>
      <rPr>
        <b/>
        <sz val="10"/>
        <rFont val="宋体"/>
        <charset val="134"/>
      </rPr>
      <t>粉色</t>
    </r>
    <r>
      <rPr>
        <b/>
        <sz val="10"/>
        <rFont val="Arial"/>
        <charset val="134"/>
      </rPr>
      <t xml:space="preserve">,
</t>
    </r>
    <r>
      <rPr>
        <b/>
        <sz val="10"/>
        <rFont val="宋体"/>
        <charset val="134"/>
      </rPr>
      <t>米白</t>
    </r>
    <r>
      <rPr>
        <b/>
        <sz val="10"/>
        <rFont val="Arial"/>
        <charset val="134"/>
      </rPr>
      <t>,</t>
    </r>
    <r>
      <rPr>
        <b/>
        <sz val="10"/>
        <rFont val="宋体"/>
        <charset val="134"/>
      </rPr>
      <t>马卡蓝色</t>
    </r>
    <r>
      <rPr>
        <b/>
        <sz val="10"/>
        <rFont val="Arial"/>
        <charset val="134"/>
      </rPr>
      <t>,
Red, blue, pink, 
beige, Maca blue,</t>
    </r>
  </si>
  <si>
    <t>100*54*50CM</t>
  </si>
  <si>
    <t>9.4KG            11.6KG</t>
  </si>
  <si>
    <r>
      <rPr>
        <sz val="10"/>
        <rFont val="Arial"/>
        <charset val="134"/>
      </rPr>
      <t xml:space="preserve">118                                                           </t>
    </r>
    <r>
      <rPr>
        <b/>
        <sz val="10"/>
        <color rgb="FFFF0000"/>
        <rFont val="Arial"/>
        <charset val="134"/>
      </rPr>
      <t xml:space="preserve">6V4A*2 </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</si>
  <si>
    <r>
      <rPr>
        <sz val="9"/>
        <rFont val="方正粗黑宋简体"/>
        <charset val="134"/>
      </rPr>
      <t>双电池，双驱动，</t>
    </r>
    <r>
      <rPr>
        <sz val="9"/>
        <rFont val="Arial"/>
        <charset val="134"/>
      </rPr>
      <t>2.4g</t>
    </r>
    <r>
      <rPr>
        <sz val="9"/>
        <rFont val="方正粗黑宋简体"/>
        <charset val="134"/>
      </rPr>
      <t>一对一蓝牙遥控器，前后摇摆，早教功能，英语故事，</t>
    </r>
    <r>
      <rPr>
        <sz val="9"/>
        <rFont val="Arial"/>
        <charset val="134"/>
      </rPr>
      <t>LED</t>
    </r>
    <r>
      <rPr>
        <sz val="9"/>
        <rFont val="方正粗黑宋简体"/>
        <charset val="134"/>
      </rPr>
      <t>大灯，</t>
    </r>
    <r>
      <rPr>
        <sz val="9"/>
        <rFont val="Arial"/>
        <charset val="134"/>
      </rPr>
      <t>USB</t>
    </r>
    <r>
      <rPr>
        <sz val="9"/>
        <rFont val="方正粗黑宋简体"/>
        <charset val="134"/>
      </rPr>
      <t>，</t>
    </r>
    <r>
      <rPr>
        <sz val="9"/>
        <rFont val="Arial"/>
        <charset val="134"/>
      </rPr>
      <t>MP3</t>
    </r>
    <r>
      <rPr>
        <sz val="9"/>
        <rFont val="方正粗黑宋简体"/>
        <charset val="134"/>
      </rPr>
      <t>，手机遥控，双开门。</t>
    </r>
    <r>
      <rPr>
        <sz val="9"/>
        <color rgb="FFFF0000"/>
        <rFont val="Arial"/>
        <charset val="134"/>
      </rPr>
      <t xml:space="preserve">
Dual battery, dual drive, 2.4g one-to-one Bluetooth remote control, rocking back and forth, early education function, English story, LED headlights, USB, MP3, mobile remote control, double door.</t>
    </r>
  </si>
  <si>
    <r>
      <rPr>
        <sz val="10"/>
        <rFont val="Arial"/>
        <charset val="134"/>
      </rPr>
      <t xml:space="preserve">118                                                           </t>
    </r>
    <r>
      <rPr>
        <b/>
        <sz val="10"/>
        <color rgb="FFFF0000"/>
        <rFont val="Arial"/>
        <charset val="134"/>
      </rPr>
      <t xml:space="preserve">6V4A*1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xml:space="preserve">+ paint    </t>
    </r>
    <r>
      <rPr>
        <sz val="10"/>
        <rFont val="Arial"/>
        <charset val="134"/>
      </rPr>
      <t xml:space="preserve"> </t>
    </r>
  </si>
  <si>
    <r>
      <t>烤漆红色</t>
    </r>
    <r>
      <rPr>
        <b/>
        <sz val="10"/>
        <rFont val="Arial"/>
        <charset val="134"/>
      </rPr>
      <t xml:space="preserve">.                      
</t>
    </r>
    <r>
      <rPr>
        <b/>
        <sz val="10"/>
        <rFont val="宋体"/>
        <charset val="134"/>
      </rPr>
      <t>烤漆黑色</t>
    </r>
    <r>
      <rPr>
        <b/>
        <sz val="10"/>
        <rFont val="Arial"/>
        <charset val="134"/>
      </rPr>
      <t xml:space="preserve">.                                                   
</t>
    </r>
    <r>
      <rPr>
        <b/>
        <sz val="10"/>
        <rFont val="宋体"/>
        <charset val="134"/>
      </rPr>
      <t>烤漆银色</t>
    </r>
    <r>
      <rPr>
        <b/>
        <sz val="10"/>
        <rFont val="Arial"/>
        <charset val="134"/>
      </rPr>
      <t xml:space="preserve">.  
Paint Red.                  
paint black. 
paint  silver. </t>
    </r>
  </si>
  <si>
    <r>
      <rPr>
        <sz val="10"/>
        <rFont val="Arial"/>
        <charset val="134"/>
      </rPr>
      <t xml:space="preserve">118                                                           </t>
    </r>
    <r>
      <rPr>
        <b/>
        <sz val="10"/>
        <color rgb="FFFF0000"/>
        <rFont val="Arial"/>
        <charset val="134"/>
      </rPr>
      <t xml:space="preserve">6V4A*2 </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xml:space="preserve">+ paint    </t>
    </r>
    <r>
      <rPr>
        <sz val="10"/>
        <rFont val="Arial"/>
        <charset val="134"/>
      </rPr>
      <t xml:space="preserve"> </t>
    </r>
  </si>
  <si>
    <r>
      <rPr>
        <sz val="9"/>
        <rFont val="方正粗黑宋简体"/>
        <charset val="134"/>
      </rPr>
      <t>双电池，双驱动，</t>
    </r>
    <r>
      <rPr>
        <sz val="9"/>
        <rFont val="Arial"/>
        <charset val="134"/>
      </rPr>
      <t>2.4g</t>
    </r>
    <r>
      <rPr>
        <sz val="9"/>
        <rFont val="方正粗黑宋简体"/>
        <charset val="134"/>
      </rPr>
      <t>一对一蓝牙遥控器，前后摇摆，早教功能，英语故事，</t>
    </r>
    <r>
      <rPr>
        <sz val="9"/>
        <rFont val="Arial"/>
        <charset val="134"/>
      </rPr>
      <t>LED</t>
    </r>
    <r>
      <rPr>
        <sz val="9"/>
        <rFont val="方正粗黑宋简体"/>
        <charset val="134"/>
      </rPr>
      <t>大灯，</t>
    </r>
    <r>
      <rPr>
        <sz val="9"/>
        <rFont val="Arial"/>
        <charset val="134"/>
      </rPr>
      <t>USB</t>
    </r>
    <r>
      <rPr>
        <sz val="9"/>
        <rFont val="方正粗黑宋简体"/>
        <charset val="134"/>
      </rPr>
      <t>，</t>
    </r>
    <r>
      <rPr>
        <sz val="9"/>
        <rFont val="Arial"/>
        <charset val="134"/>
      </rPr>
      <t>MP3</t>
    </r>
    <r>
      <rPr>
        <sz val="9"/>
        <rFont val="方正粗黑宋简体"/>
        <charset val="134"/>
      </rPr>
      <t>，手机遥控，双开门。烤漆工艺，颜色更加亮丽，更显高档。</t>
    </r>
    <r>
      <rPr>
        <sz val="9"/>
        <color rgb="FFFF0000"/>
        <rFont val="Arial"/>
        <charset val="134"/>
      </rPr>
      <t xml:space="preserve">
Dual battery, dual drive, 2.4g one-to-one Bluetooth remote control, rocking back and forth, early education function, English story, LED headlights, USB, MP3, mobile remote control, double door.
Paint process, the color is more bright, more high-end.
</t>
    </r>
  </si>
  <si>
    <t>ST</t>
  </si>
  <si>
    <r>
      <rPr>
        <sz val="10"/>
        <rFont val="Arial"/>
        <charset val="134"/>
      </rPr>
      <t>6661                                                          6V4A*2</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</si>
  <si>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t>100*65*50CM</t>
  </si>
  <si>
    <t>9.9KG       
12.5KG</t>
  </si>
  <si>
    <r>
      <rPr>
        <sz val="7.5"/>
        <color rgb="FFFF0000"/>
        <rFont val="方正粗黑宋简体"/>
        <charset val="134"/>
      </rPr>
      <t xml:space="preserve">(6V4A*2铅酸电池Lead-acid battery + 12V380*2  电机 motor )                            
</t>
    </r>
    <r>
      <rPr>
        <sz val="7.5"/>
        <rFont val="方正粗黑宋简体"/>
        <charset val="134"/>
      </rPr>
      <t>四轮减震，缓启动，一对一2.4G遥控 ，双开门， 3档调速，新型静音摇摆功能，设有安全带，车身LED灯光，动感音乐，带讲故事，早教，                                                                                                                              
Four wheel shock absorption, slow start, one to one 2.4g remote control, double doors, 3 speed regulation, new mute swing function, with seat belt, LED lights, dynamic music, with storytelling, early education,</t>
    </r>
  </si>
  <si>
    <t xml:space="preserve"> 皮座 Leather seats + 20RMB                                                                           EVA轮 EVA soft wheel +60RMB</t>
  </si>
  <si>
    <r>
      <rPr>
        <sz val="10"/>
        <rFont val="Arial"/>
        <charset val="134"/>
      </rPr>
      <t>6661                                                          
6V4A*2</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</si>
  <si>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8118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</si>
  <si>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t>125*40*45CM</t>
  </si>
  <si>
    <t>7.8KG       
9.3KG</t>
  </si>
  <si>
    <r>
      <rPr>
        <sz val="7.5"/>
        <color rgb="FFFF0000"/>
        <rFont val="方正粗黑宋简体"/>
        <charset val="134"/>
      </rPr>
      <t xml:space="preserve">(12V4.5A*1铅酸电池Lead-acid battery + 12V380*2  电机 motor )                            
</t>
    </r>
    <r>
      <rPr>
        <sz val="7.5"/>
        <rFont val="方正粗黑宋简体"/>
        <charset val="134"/>
      </rPr>
      <t>分电动四轮车一台，滑行车厢一台，.一节小车可单独滑行玩，一车三用，车身LED灯光，音乐，故事，早教，USB接口，音量加减功能， 整车安装简单                  
Divided into an electric four-wheeler, a taxi carriage, a car can be a separate taxi play, a car three use, body LED lights, music, stories, early education, USB interface, volume plus or minus function, the vehicle installation is simple</t>
    </r>
  </si>
  <si>
    <r>
      <rPr>
        <sz val="10"/>
        <rFont val="Arial"/>
        <charset val="134"/>
      </rPr>
      <t>8118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遥控器</t>
    </r>
    <r>
      <rPr>
        <sz val="10"/>
        <rFont val="Arial"/>
        <charset val="134"/>
      </rPr>
      <t xml:space="preserve">        
remote control     </t>
    </r>
  </si>
  <si>
    <r>
      <t xml:space="preserve"> </t>
    </r>
    <r>
      <rPr>
        <b/>
        <sz val="10"/>
        <rFont val="宋体"/>
        <charset val="134"/>
      </rPr>
      <t>烤漆黑</t>
    </r>
    <r>
      <rPr>
        <b/>
        <sz val="10"/>
        <rFont val="Arial"/>
        <charset val="134"/>
      </rPr>
      <t xml:space="preserve">
paint  black  </t>
    </r>
  </si>
  <si>
    <t>HZBB</t>
  </si>
  <si>
    <r>
      <rPr>
        <sz val="10"/>
        <rFont val="Arial"/>
        <charset val="134"/>
      </rPr>
      <t xml:space="preserve">566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</si>
  <si>
    <r>
      <t>黄色、红色、</t>
    </r>
    <r>
      <rPr>
        <b/>
        <sz val="10"/>
        <rFont val="Arial"/>
        <charset val="134"/>
      </rPr>
      <t xml:space="preserve">
</t>
    </r>
    <r>
      <rPr>
        <b/>
        <sz val="10"/>
        <rFont val="宋体"/>
        <charset val="134"/>
      </rPr>
      <t>白色</t>
    </r>
    <r>
      <rPr>
        <b/>
        <sz val="10"/>
        <rFont val="Arial"/>
        <charset val="134"/>
      </rPr>
      <t xml:space="preserve">            
Yellow, red, white</t>
    </r>
  </si>
  <si>
    <t>108*65*45CM</t>
  </si>
  <si>
    <t>13KG 
15KG</t>
  </si>
  <si>
    <r>
      <rPr>
        <sz val="7.5"/>
        <color rgb="FFFF0000"/>
        <rFont val="方正粗黑宋简体"/>
        <charset val="134"/>
      </rPr>
      <t xml:space="preserve">(6V4.5A*1铅酸电池Lead-acid battery +6V380*1  电机 motor )                        
</t>
    </r>
    <r>
      <rPr>
        <sz val="7.5"/>
        <rFont val="方正粗黑宋简体"/>
        <charset val="134"/>
      </rPr>
      <t>启动开关，前后摆动，双开门，LED大灯，音乐，MP3接口，USB接口，蓝牙功能），2.4蓝牙遥控
Start Switch, back and forth swing, double door, LED headlamp, music, MP3 interface, USB Interface, Bluetooth Function) , 2.4 Bluetooth remote control</t>
    </r>
  </si>
  <si>
    <t>皮座椅Leather seats+20RMB                                                       EVA发泡胎EVAfoam tire+50RMB</t>
  </si>
  <si>
    <r>
      <rPr>
        <sz val="10"/>
        <rFont val="Arial"/>
        <charset val="134"/>
      </rPr>
      <t xml:space="preserve">566                                                           </t>
    </r>
    <r>
      <rPr>
        <b/>
        <sz val="10"/>
        <color rgb="FFFF0000"/>
        <rFont val="Arial"/>
        <charset val="134"/>
      </rPr>
      <t>12V4.5A*1</t>
    </r>
    <r>
      <rPr>
        <sz val="10"/>
        <rFont val="方正粗黑宋简体"/>
        <charset val="134"/>
      </rPr>
      <t>铅酸电池</t>
    </r>
    <r>
      <rPr>
        <sz val="10"/>
        <rFont val="Arial"/>
        <charset val="134"/>
      </rPr>
      <t xml:space="preserve">Lead-acid battery 
</t>
    </r>
    <r>
      <rPr>
        <b/>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</si>
  <si>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+12V380*2  电机 motor )                        
</t>
    </r>
    <r>
      <rPr>
        <sz val="7.5"/>
        <rFont val="方正粗黑宋简体"/>
        <charset val="134"/>
      </rPr>
      <t>启动开关，前后摆动，双开门，LED大灯，音乐，MP3接口，USB接口，蓝牙功能），2.4蓝牙遥控
Start Switch, back and forth swing, double door, LED headlamp, music, MP3 interface, USB Interface, Bluetooth Function) , 2.4 Bluetooth remote control</t>
    </r>
  </si>
  <si>
    <r>
      <rPr>
        <sz val="10"/>
        <rFont val="Arial"/>
        <charset val="134"/>
      </rPr>
      <t xml:space="preserve">566                                                           </t>
    </r>
    <r>
      <rPr>
        <b/>
        <sz val="10"/>
        <color rgb="FFFF0000"/>
        <rFont val="Arial"/>
        <charset val="134"/>
      </rPr>
      <t>12V7A*1</t>
    </r>
    <r>
      <rPr>
        <sz val="10"/>
        <rFont val="方正粗黑宋简体"/>
        <charset val="134"/>
      </rPr>
      <t>铅酸电池</t>
    </r>
    <r>
      <rPr>
        <sz val="10"/>
        <rFont val="Arial"/>
        <charset val="134"/>
      </rPr>
      <t xml:space="preserve">Lead-acid battery 
</t>
    </r>
    <r>
      <rPr>
        <b/>
        <sz val="10"/>
        <color rgb="FFFF0000"/>
        <rFont val="Arial"/>
        <charset val="134"/>
      </rPr>
      <t xml:space="preserve">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</si>
  <si>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+12V380*4 电机 motor )                        
</t>
    </r>
    <r>
      <rPr>
        <sz val="7.5"/>
        <rFont val="方正粗黑宋简体"/>
        <charset val="134"/>
      </rPr>
      <t>启动开关，前后摆动，双开门，LED大灯，音乐，MP3接口，USB接口，蓝牙功能），2.4蓝牙遥控
Start Switch, back and forth swing, double door, LED headlamp, music, MP3 interface, USB Interface, Bluetooth Function) , 2.4 Bluetooth remote control</t>
    </r>
  </si>
  <si>
    <r>
      <rPr>
        <sz val="10"/>
        <rFont val="Arial"/>
        <charset val="134"/>
      </rPr>
      <t xml:space="preserve">566                                                           </t>
    </r>
    <r>
      <rPr>
        <b/>
        <sz val="10"/>
        <color rgb="FFFF0000"/>
        <rFont val="Arial"/>
        <charset val="134"/>
      </rPr>
      <t>6V4A*1</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
 +paint  </t>
    </r>
    <r>
      <rPr>
        <sz val="10"/>
        <rFont val="Arial"/>
        <charset val="134"/>
      </rPr>
      <t xml:space="preserve">         </t>
    </r>
  </si>
  <si>
    <r>
      <rPr>
        <sz val="10"/>
        <rFont val="Arial"/>
        <charset val="134"/>
      </rPr>
      <t xml:space="preserve">566                                                           </t>
    </r>
    <r>
      <rPr>
        <b/>
        <sz val="10"/>
        <color rgb="FFFF0000"/>
        <rFont val="Arial"/>
        <charset val="134"/>
      </rPr>
      <t>12V4.5A*1</t>
    </r>
    <r>
      <rPr>
        <sz val="10"/>
        <rFont val="方正粗黑宋简体"/>
        <charset val="134"/>
      </rPr>
      <t>铅酸电池</t>
    </r>
    <r>
      <rPr>
        <sz val="10"/>
        <rFont val="Arial"/>
        <charset val="134"/>
      </rPr>
      <t xml:space="preserve">Lead-acid battery 
</t>
    </r>
    <r>
      <rPr>
        <b/>
        <sz val="10"/>
        <color rgb="FFFF0000"/>
        <rFont val="Arial"/>
        <charset val="134"/>
      </rPr>
      <t xml:space="preserve">12V380*2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 xml:space="preserve">+烤漆  
</t>
    </r>
    <r>
      <rPr>
        <b/>
        <sz val="10"/>
        <color rgb="FFFF0000"/>
        <rFont val="方正粗黑宋简体"/>
        <charset val="134"/>
      </rPr>
      <t xml:space="preserve"> +paint  </t>
    </r>
    <r>
      <rPr>
        <sz val="10"/>
        <rFont val="Arial"/>
        <charset val="134"/>
      </rPr>
      <t xml:space="preserve">          </t>
    </r>
  </si>
  <si>
    <r>
      <rPr>
        <sz val="10"/>
        <rFont val="Arial"/>
        <charset val="134"/>
      </rPr>
      <t xml:space="preserve">566                                                           </t>
    </r>
    <r>
      <rPr>
        <b/>
        <sz val="10"/>
        <color rgb="FFFF0000"/>
        <rFont val="Arial"/>
        <charset val="134"/>
      </rPr>
      <t>12V7A*1</t>
    </r>
    <r>
      <rPr>
        <sz val="10"/>
        <rFont val="方正粗黑宋简体"/>
        <charset val="134"/>
      </rPr>
      <t>铅酸电池</t>
    </r>
    <r>
      <rPr>
        <sz val="10"/>
        <rFont val="Arial"/>
        <charset val="134"/>
      </rPr>
      <t xml:space="preserve">Lead-acid battery 
</t>
    </r>
    <r>
      <rPr>
        <b/>
        <sz val="10"/>
        <color rgb="FFFF0000"/>
        <rFont val="Arial"/>
        <charset val="134"/>
      </rPr>
      <t xml:space="preserve">12V380*4 </t>
    </r>
    <r>
      <rPr>
        <sz val="10"/>
        <rFont val="方正粗黑宋简体"/>
        <charset val="134"/>
      </rPr>
      <t>电机</t>
    </r>
    <r>
      <rPr>
        <sz val="10"/>
        <rFont val="Arial"/>
        <charset val="134"/>
      </rPr>
      <t xml:space="preserve"> motor
</t>
    </r>
    <r>
      <rPr>
        <sz val="10"/>
        <rFont val="方正粗黑宋简体"/>
        <charset val="134"/>
      </rPr>
      <t xml:space="preserve">+烤漆  
 </t>
    </r>
    <r>
      <rPr>
        <b/>
        <sz val="10"/>
        <color rgb="FFFF0000"/>
        <rFont val="方正粗黑宋简体"/>
        <charset val="134"/>
      </rPr>
      <t xml:space="preserve">+paint  </t>
    </r>
    <r>
      <rPr>
        <b/>
        <sz val="10"/>
        <color rgb="FFFF0000"/>
        <rFont val="Arial"/>
        <charset val="134"/>
      </rPr>
      <t xml:space="preserve">    </t>
    </r>
    <r>
      <rPr>
        <sz val="10"/>
        <rFont val="Arial"/>
        <charset val="134"/>
      </rPr>
      <t xml:space="preserve">      </t>
    </r>
  </si>
  <si>
    <r>
      <rPr>
        <sz val="10"/>
        <rFont val="Arial"/>
        <charset val="134"/>
      </rPr>
      <t>966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</si>
  <si>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t>105*65*45CM</t>
  </si>
  <si>
    <r>
      <rPr>
        <sz val="10"/>
        <rFont val="Arial"/>
        <charset val="134"/>
      </rPr>
      <t>966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</si>
  <si>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966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</si>
  <si>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10"/>
        <rFont val="Arial"/>
        <charset val="134"/>
      </rPr>
      <t>966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</si>
  <si>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烤漆紫</t>
    </r>
    <r>
      <rPr>
        <b/>
        <sz val="10"/>
        <rFont val="Arial"/>
        <charset val="134"/>
      </rPr>
      <t xml:space="preserve">
</t>
    </r>
    <r>
      <rPr>
        <b/>
        <sz val="10"/>
        <rFont val="宋体"/>
        <charset val="134"/>
      </rPr>
      <t>烤漆银</t>
    </r>
    <r>
      <rPr>
        <b/>
        <sz val="10"/>
        <rFont val="Arial"/>
        <charset val="134"/>
      </rPr>
      <t xml:space="preserve">                  
Paint  red                       
paint  purple
paint  silver</t>
    </r>
  </si>
  <si>
    <r>
      <rPr>
        <sz val="10"/>
        <rFont val="Arial"/>
        <charset val="134"/>
      </rPr>
      <t>966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</si>
  <si>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966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</si>
  <si>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866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</si>
  <si>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866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</si>
  <si>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866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</si>
  <si>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10"/>
        <rFont val="Arial"/>
        <charset val="134"/>
      </rPr>
      <t>866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</si>
  <si>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烤漆黑</t>
    </r>
    <r>
      <rPr>
        <b/>
        <sz val="10"/>
        <rFont val="Arial"/>
        <charset val="134"/>
      </rPr>
      <t xml:space="preserve">
</t>
    </r>
    <r>
      <rPr>
        <b/>
        <sz val="10"/>
        <rFont val="宋体"/>
        <charset val="134"/>
      </rPr>
      <t>烤漆银</t>
    </r>
    <r>
      <rPr>
        <b/>
        <sz val="10"/>
        <rFont val="Arial"/>
        <charset val="134"/>
      </rPr>
      <t xml:space="preserve">                  
Paint  red                       
paint  black
paint  silver</t>
    </r>
  </si>
  <si>
    <r>
      <rPr>
        <sz val="10"/>
        <rFont val="Arial"/>
        <charset val="134"/>
      </rPr>
      <t>866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</si>
  <si>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866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</si>
  <si>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766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</si>
  <si>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766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</si>
  <si>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766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</si>
  <si>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sz val="10"/>
        <rFont val="Arial"/>
        <charset val="134"/>
      </rPr>
      <t>766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</si>
  <si>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烤漆银</t>
    </r>
    <r>
      <rPr>
        <b/>
        <sz val="10"/>
        <rFont val="Arial"/>
        <charset val="134"/>
      </rPr>
      <t xml:space="preserve">                  
Paint  red                       
paint  silver</t>
    </r>
  </si>
  <si>
    <r>
      <rPr>
        <sz val="10"/>
        <rFont val="Arial"/>
        <charset val="134"/>
      </rPr>
      <t>766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</si>
  <si>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7585                                                            6V4.5A*2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</si>
  <si>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红色、白色</t>
    </r>
    <r>
      <rPr>
        <b/>
        <sz val="10"/>
        <rFont val="Arial"/>
        <charset val="134"/>
      </rPr>
      <t xml:space="preserve">            
 red, white</t>
    </r>
  </si>
  <si>
    <t>114*66*48CM</t>
  </si>
  <si>
    <t>17KG       
19KG</t>
  </si>
  <si>
    <r>
      <rPr>
        <sz val="7.5"/>
        <color rgb="FFFF0000"/>
        <rFont val="方正粗黑宋简体"/>
        <charset val="134"/>
      </rPr>
      <t xml:space="preserve">(6V4.5A*2铅酸电池Lead-acid battery + 12V380*2  电机 motor )                            
</t>
    </r>
    <r>
      <rPr>
        <sz val="7.5"/>
        <rFont val="方正粗黑宋简体"/>
        <charset val="134"/>
      </rPr>
      <t>一键启动，双电双驱，上开门，真皮座椅，LED大灯，早教功能（音乐，MP3接口，USB接口，英语故事），2.4蓝牙遥控                                                                          
One-button start, dual electric and dual drive, open door, leather seats, LED headlights, early education function (music, MP3 port, USB port, English story), 2.4 Bluetooth remote control</t>
    </r>
  </si>
  <si>
    <t>皮座椅Leather seats+20RMB                                                       EVA发泡胎EVAfoam tire+60RMB</t>
  </si>
  <si>
    <r>
      <rPr>
        <sz val="10"/>
        <rFont val="Arial"/>
        <charset val="134"/>
      </rPr>
      <t>7585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</si>
  <si>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7.5"/>
        <color rgb="FFFF0000"/>
        <rFont val="方正粗黑宋简体"/>
        <charset val="134"/>
      </rPr>
      <t xml:space="preserve">(12V7A*1铅酸电池Lead-acid battery + 12V380*2  电机 motor )                            
</t>
    </r>
    <r>
      <rPr>
        <sz val="7.5"/>
        <rFont val="方正粗黑宋简体"/>
        <charset val="134"/>
      </rPr>
      <t>一键启动，双电双驱，上开门，真皮座椅，LED大灯，早教功能（音乐，MP3接口，USB接口，英语故事），2.4蓝牙遥控                                                                          
One-button start, dual electric and dual drive, open door, leather seats, LED headlights, early education function (music, MP3 port, USB port, English story), 2.4 Bluetooth remote control</t>
    </r>
  </si>
  <si>
    <r>
      <t>烤漆红</t>
    </r>
    <r>
      <rPr>
        <b/>
        <sz val="10"/>
        <rFont val="Arial"/>
        <charset val="134"/>
      </rPr>
      <t xml:space="preserve">    
</t>
    </r>
    <r>
      <rPr>
        <b/>
        <sz val="10"/>
        <rFont val="宋体"/>
        <charset val="134"/>
      </rPr>
      <t>烤漆紫</t>
    </r>
    <r>
      <rPr>
        <b/>
        <sz val="10"/>
        <rFont val="Arial"/>
        <charset val="134"/>
      </rPr>
      <t xml:space="preserve">
</t>
    </r>
    <r>
      <rPr>
        <b/>
        <sz val="10"/>
        <rFont val="宋体"/>
        <charset val="134"/>
      </rPr>
      <t>烤漆蓝</t>
    </r>
    <r>
      <rPr>
        <b/>
        <sz val="10"/>
        <rFont val="Arial"/>
        <charset val="134"/>
      </rPr>
      <t xml:space="preserve">                  
Paint  red                       
paint  purple
paint  blue</t>
    </r>
  </si>
  <si>
    <r>
      <rPr>
        <sz val="10"/>
        <rFont val="Arial"/>
        <charset val="134"/>
      </rPr>
      <t>7585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</si>
  <si>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7587                                                           6V4.5A*2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</si>
  <si>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7587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</si>
  <si>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7587                                                            6V4.5A*2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</si>
  <si>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烤漆紫</t>
    </r>
    <r>
      <rPr>
        <b/>
        <sz val="10"/>
        <rFont val="Arial"/>
        <charset val="134"/>
      </rPr>
      <t xml:space="preserve">              
Paint  red                       
paint  purple</t>
    </r>
  </si>
  <si>
    <r>
      <rPr>
        <sz val="10"/>
        <rFont val="Arial"/>
        <charset val="134"/>
      </rPr>
      <t>7587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</si>
  <si>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7589                                                           6V4.5A*2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</si>
  <si>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7589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</si>
  <si>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7589                                                           6V4.5A*2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</si>
  <si>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7589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</si>
  <si>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7188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</si>
  <si>
    <r>
      <t>白、红、绿、</t>
    </r>
    <r>
      <rPr>
        <b/>
        <sz val="10"/>
        <rFont val="Arial"/>
        <charset val="134"/>
      </rPr>
      <t xml:space="preserve">
</t>
    </r>
    <r>
      <rPr>
        <b/>
        <sz val="10"/>
        <rFont val="宋体"/>
        <charset val="134"/>
      </rPr>
      <t>黄、粉</t>
    </r>
    <r>
      <rPr>
        <b/>
        <sz val="10"/>
        <rFont val="Arial"/>
        <charset val="134"/>
      </rPr>
      <t xml:space="preserve">                     White, red, green, 
yellow   pink</t>
    </r>
  </si>
  <si>
    <t>112*65*45CM</t>
  </si>
  <si>
    <t>11.5KG                
13.9KG</t>
  </si>
  <si>
    <r>
      <rPr>
        <sz val="7.5"/>
        <color rgb="FFFF0000"/>
        <rFont val="方正粗黑宋简体"/>
        <charset val="134"/>
      </rPr>
      <t xml:space="preserve">(6V4.5A*2铅酸电池Lead-acid battery + 12V380*2  电机 motor )                            
</t>
    </r>
    <r>
      <rPr>
        <sz val="7.5"/>
        <rFont val="方正粗黑宋简体"/>
        <charset val="134"/>
      </rPr>
      <t>蓝牙音乐,剪刀双开门,摇摆,电量显示,车身带LED闪灯,早教功能,英语故事,USB插口,新增手机遥控App.                                                                               
Bluetooth music, scissors double door, swing, battery display, LED flashing light on the body, early education function, English story,USB port, new mobile remote control App.</t>
    </r>
  </si>
  <si>
    <t xml:space="preserve">皮座 Leather seats + 15RMB                              EVA轮 EVA soft wheel +50RMB            </t>
  </si>
  <si>
    <r>
      <rPr>
        <sz val="10"/>
        <rFont val="Arial"/>
        <charset val="134"/>
      </rPr>
      <t xml:space="preserve">7188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12V380*2</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</si>
  <si>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t>烤漆红</t>
    </r>
    <r>
      <rPr>
        <b/>
        <sz val="10"/>
        <color rgb="FFFF0000"/>
        <rFont val="Arial"/>
        <charset val="134"/>
      </rPr>
      <t xml:space="preserve">    
Paint  red   </t>
    </r>
  </si>
  <si>
    <r>
      <rPr>
        <sz val="10"/>
        <rFont val="Arial"/>
        <charset val="134"/>
      </rPr>
      <t xml:space="preserve">1188BM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</si>
  <si>
    <r>
      <t>红、白、黄</t>
    </r>
    <r>
      <rPr>
        <b/>
        <sz val="10"/>
        <rFont val="Arial"/>
        <charset val="134"/>
      </rPr>
      <t xml:space="preserve">                   Red, white  yellow</t>
    </r>
  </si>
  <si>
    <t xml:space="preserve">105x65x45CM </t>
  </si>
  <si>
    <t>12.1KG     
14.7KG</t>
  </si>
  <si>
    <r>
      <rPr>
        <sz val="7.5"/>
        <color rgb="FFFF0000"/>
        <rFont val="方正粗黑宋简体"/>
        <charset val="134"/>
      </rPr>
      <t xml:space="preserve">(6V4.5A*2铅酸电池Lead-acid battery + 12V380*2  电机 motor )                            
</t>
    </r>
    <r>
      <rPr>
        <sz val="7.5"/>
        <rFont val="方正粗黑宋简体"/>
        <charset val="134"/>
      </rPr>
      <t>电池：6v4*2，双电双驱：380电机*2，功能：早教功能，前后静音摇摆 三档调节功能 缓启动 音乐，故事，英语，电量显示，USB插口，MP3插口，动感炫灯                                                                                
Battery: 6V4 *2, double electric double drive: 380 motor *2, function: early education function, before and after silent swing three adjustment function slow start music, story, English, battery display, USB port, MP3 port, dynamic flashlight</t>
    </r>
  </si>
  <si>
    <r>
      <rPr>
        <sz val="10"/>
        <rFont val="Arial"/>
        <charset val="134"/>
      </rPr>
      <t xml:space="preserve">1188BM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</si>
  <si>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1188BC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</si>
  <si>
    <r>
      <rPr>
        <sz val="10"/>
        <rFont val="Arial"/>
        <charset val="134"/>
      </rPr>
      <t xml:space="preserve">1188BC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</si>
  <si>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t>烤漆红</t>
    </r>
    <r>
      <rPr>
        <b/>
        <sz val="10"/>
        <color rgb="FFFF0000"/>
        <rFont val="Arial"/>
        <charset val="134"/>
      </rPr>
      <t xml:space="preserve">    
</t>
    </r>
    <r>
      <rPr>
        <b/>
        <sz val="10"/>
        <color rgb="FFFF0000"/>
        <rFont val="宋体"/>
        <charset val="134"/>
      </rPr>
      <t>烤漆蓝</t>
    </r>
    <r>
      <rPr>
        <b/>
        <sz val="10"/>
        <color rgb="FFFF0000"/>
        <rFont val="Arial"/>
        <charset val="134"/>
      </rPr>
      <t xml:space="preserve">                 
Paint  red                       
paint  blue</t>
    </r>
  </si>
  <si>
    <r>
      <rPr>
        <sz val="10"/>
        <rFont val="Arial"/>
        <charset val="134"/>
      </rPr>
      <t xml:space="preserve">1188MS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</si>
  <si>
    <r>
      <rPr>
        <sz val="10"/>
        <rFont val="Arial"/>
        <charset val="134"/>
      </rPr>
      <t xml:space="preserve">1188MS                                                          
</t>
    </r>
    <r>
      <rPr>
        <b/>
        <sz val="10"/>
        <color rgb="FFFF0000"/>
        <rFont val="Arial"/>
        <charset val="134"/>
      </rPr>
      <t>6V4.5A*2</t>
    </r>
    <r>
      <rPr>
        <sz val="10"/>
        <rFont val="方正粗黑宋简体"/>
        <charset val="134"/>
      </rPr>
      <t>铅酸电池</t>
    </r>
    <r>
      <rPr>
        <sz val="10"/>
        <rFont val="Arial"/>
        <charset val="134"/>
      </rPr>
      <t xml:space="preserve">
Lead-acid battery 
</t>
    </r>
    <r>
      <rPr>
        <b/>
        <sz val="10"/>
        <color rgb="FFFF0000"/>
        <rFont val="Arial"/>
        <charset val="134"/>
      </rPr>
      <t xml:space="preserve">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</si>
  <si>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t>XW</t>
  </si>
  <si>
    <r>
      <rPr>
        <sz val="10"/>
        <rFont val="Arial"/>
        <charset val="134"/>
      </rPr>
      <t>1588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</si>
  <si>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红、白、</t>
    </r>
    <r>
      <rPr>
        <b/>
        <sz val="10"/>
        <rFont val="Arial"/>
        <charset val="134"/>
      </rPr>
      <t xml:space="preserve">                   
Red, white  </t>
    </r>
  </si>
  <si>
    <t xml:space="preserve">108*64*54CM </t>
  </si>
  <si>
    <t>11KG              
12KG</t>
  </si>
  <si>
    <r>
      <rPr>
        <sz val="7.5"/>
        <color rgb="FFFF0000"/>
        <rFont val="方正粗黑宋简体"/>
        <charset val="134"/>
      </rPr>
      <t xml:space="preserve">(6V4A*2铅酸电池Lead-acid battery + 12V380*2  电机 motor )                            
</t>
    </r>
    <r>
      <rPr>
        <sz val="7.5"/>
        <rFont val="方正粗黑宋简体"/>
        <charset val="134"/>
      </rPr>
      <t>功能：早教功能，前后静音摇摆 三档调节功能 缓启动 音乐，故事，英语，电量显示，USB插口，MP3插口，动感炫灯                                                                                  
function: early education function, before and after silent swing three adjustment function slow start music, story, English, battery display, USB port, MP3 port, dynamic flashlight</t>
    </r>
  </si>
  <si>
    <r>
      <rPr>
        <sz val="10"/>
        <rFont val="Arial"/>
        <charset val="134"/>
      </rPr>
      <t>1588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</si>
  <si>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+ 12V380*2  电机 motor )                            
</t>
    </r>
    <r>
      <rPr>
        <sz val="7.5"/>
        <rFont val="方正粗黑宋简体"/>
        <charset val="134"/>
      </rPr>
      <t>功能：早教功能，前后静音摇摆 三档调节功能 缓启动 音乐，故事，英语，电量显示，USB插口，MP3插口，动感炫灯                                                                                  
function: early education function, before and after silent swing three adjustment function slow start music, story, English, battery display, USB port, MP3 port, dynamic flashlight</t>
    </r>
  </si>
  <si>
    <r>
      <rPr>
        <sz val="10"/>
        <rFont val="Arial"/>
        <charset val="134"/>
      </rPr>
      <t>1588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</si>
  <si>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t>
    </r>
    <r>
      <rPr>
        <b/>
        <sz val="10"/>
        <rFont val="宋体"/>
        <charset val="134"/>
      </rPr>
      <t>烤漆黄</t>
    </r>
    <r>
      <rPr>
        <b/>
        <sz val="10"/>
        <rFont val="Arial"/>
        <charset val="134"/>
      </rPr>
      <t xml:space="preserve">
</t>
    </r>
    <r>
      <rPr>
        <b/>
        <sz val="10"/>
        <rFont val="宋体"/>
        <charset val="134"/>
      </rPr>
      <t>烤漆黑</t>
    </r>
    <r>
      <rPr>
        <b/>
        <sz val="10"/>
        <rFont val="Arial"/>
        <charset val="134"/>
      </rPr>
      <t xml:space="preserve">                   
Paint  red                       
paint  blue
paint  yellow
paint  black</t>
    </r>
  </si>
  <si>
    <r>
      <rPr>
        <sz val="10"/>
        <rFont val="Arial"/>
        <charset val="134"/>
      </rPr>
      <t>1588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</si>
  <si>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1688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</si>
  <si>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1688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</si>
  <si>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1688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</si>
  <si>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1688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</si>
  <si>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1988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</si>
  <si>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t xml:space="preserve">105*67*58CM </t>
  </si>
  <si>
    <t>13KG              
14KG</t>
  </si>
  <si>
    <r>
      <rPr>
        <sz val="10"/>
        <rFont val="Arial"/>
        <charset val="134"/>
      </rPr>
      <t>1988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</si>
  <si>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+ 12V380*2  电机 motor )                      
</t>
    </r>
    <r>
      <rPr>
        <sz val="7.5"/>
        <rFont val="方正粗黑宋简体"/>
        <charset val="134"/>
      </rPr>
      <t>功能：早教功能，前后静音摇摆 三档调节功能 缓启动 音乐，故事，英语，电量显示，USB插口，MP3插口，动感炫灯                                                                                  
function: early education function, before and after silent swing three adjustment function slow start music, story, English, battery display, USB port, MP3 port, dynamic flashlight</t>
    </r>
  </si>
  <si>
    <r>
      <rPr>
        <sz val="10"/>
        <rFont val="Arial"/>
        <charset val="134"/>
      </rPr>
      <t>1988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</si>
  <si>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1988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</si>
  <si>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1888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</si>
  <si>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1888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</si>
  <si>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1888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</si>
  <si>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1888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</si>
  <si>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1788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</si>
  <si>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1788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</si>
  <si>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1788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</si>
  <si>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1788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</si>
  <si>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602                                                            12V4A*1 </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</si>
  <si>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红，白，</t>
    </r>
    <r>
      <rPr>
        <b/>
        <sz val="10"/>
        <rFont val="Arial"/>
        <charset val="134"/>
      </rPr>
      <t xml:space="preserve">                    
Red, white,                   </t>
    </r>
  </si>
  <si>
    <t>100x58x37CM</t>
  </si>
  <si>
    <t>8.5KG           12KG</t>
  </si>
  <si>
    <r>
      <rPr>
        <sz val="7.5"/>
        <color rgb="FFFF0000"/>
        <rFont val="方正粗黑宋简体"/>
        <charset val="134"/>
      </rPr>
      <t xml:space="preserve">(12V4A*1铅酸电池Lead-acid battery + 12V380*2  电机 motor )                        
</t>
    </r>
    <r>
      <rPr>
        <sz val="7.5"/>
        <rFont val="方正粗黑宋简体"/>
        <charset val="134"/>
      </rPr>
      <t>一键启动,2.4G一对一蓝牙遥控,前后摇摆,早教功能,英语故事,前后LED大灯,四轮安全仿真避震,多功能蓝牙播放器,缓启动,双开门设计.                                                                                                      one-button start, 2.4g one-to-one Bluetooth remote control, front and back swing, early education function, English story, front and rear LED headlights, four-wheel safety simulation shock absorber, multi-function Bluetooth player, slow start, double door design.</t>
    </r>
  </si>
  <si>
    <t xml:space="preserve">皮座椅Leather seats+25RMB                     EVA发泡胎EVAfoam tire+50RMB   </t>
  </si>
  <si>
    <r>
      <rPr>
        <sz val="10"/>
        <rFont val="Arial"/>
        <charset val="134"/>
      </rPr>
      <t xml:space="preserve">602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</si>
  <si>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+ 12V380*4 电机 motor )                        
</t>
    </r>
    <r>
      <rPr>
        <sz val="7.5"/>
        <rFont val="方正粗黑宋简体"/>
        <charset val="134"/>
      </rPr>
      <t>一键启动,2.4G一对一蓝牙遥控,前后摇摆,早教功能,英语故事,前后LED大灯,四轮安全仿真避震,多功能蓝牙播放器,缓启动,双开门设计.                                                                                                      one-button start, 2.4g one-to-one Bluetooth remote control, front and back swing, early education function, English story, front and rear LED headlights, four-wheel safety simulation shock absorber, multi-function Bluetooth player, slow start, double door design.</t>
    </r>
  </si>
  <si>
    <r>
      <rPr>
        <sz val="10"/>
        <rFont val="Arial"/>
        <charset val="134"/>
      </rPr>
      <t xml:space="preserve">602                                                            12V4A*1 </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</si>
  <si>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烤漆红色</t>
    </r>
    <r>
      <rPr>
        <b/>
        <sz val="10"/>
        <rFont val="Arial"/>
        <charset val="134"/>
      </rPr>
      <t xml:space="preserve">.                      
</t>
    </r>
    <r>
      <rPr>
        <b/>
        <sz val="10"/>
        <rFont val="宋体"/>
        <charset val="134"/>
      </rPr>
      <t>烤漆黑色</t>
    </r>
    <r>
      <rPr>
        <b/>
        <sz val="10"/>
        <rFont val="Arial"/>
        <charset val="134"/>
      </rPr>
      <t xml:space="preserve">. 
</t>
    </r>
    <r>
      <rPr>
        <b/>
        <sz val="10"/>
        <rFont val="宋体"/>
        <charset val="134"/>
      </rPr>
      <t>烤漆粉色</t>
    </r>
    <r>
      <rPr>
        <b/>
        <sz val="10"/>
        <rFont val="Arial"/>
        <charset val="134"/>
      </rPr>
      <t xml:space="preserve">.                                                    
Paint Red.                  
paint black. 
paint pink. </t>
    </r>
  </si>
  <si>
    <r>
      <rPr>
        <sz val="10"/>
        <rFont val="Arial"/>
        <charset val="134"/>
      </rPr>
      <t xml:space="preserve">602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</si>
  <si>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601                                                            12V4A*1 </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</si>
  <si>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红，白，粉，黄</t>
    </r>
    <r>
      <rPr>
        <b/>
        <sz val="10"/>
        <rFont val="Arial"/>
        <charset val="134"/>
      </rPr>
      <t xml:space="preserve">                   
Red, white, 
pink, yellow             </t>
    </r>
  </si>
  <si>
    <r>
      <rPr>
        <sz val="10"/>
        <rFont val="Arial"/>
        <charset val="134"/>
      </rPr>
      <t xml:space="preserve">601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</si>
  <si>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10"/>
        <rFont val="Arial"/>
        <charset val="134"/>
      </rPr>
      <t xml:space="preserve">601                                                            12V4A*1 </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</si>
  <si>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烤漆红色</t>
    </r>
    <r>
      <rPr>
        <b/>
        <sz val="10"/>
        <rFont val="Arial"/>
        <charset val="134"/>
      </rPr>
      <t xml:space="preserve">.                      </t>
    </r>
    <r>
      <rPr>
        <b/>
        <sz val="10"/>
        <rFont val="宋体"/>
        <charset val="134"/>
      </rPr>
      <t>烤漆蓝色</t>
    </r>
    <r>
      <rPr>
        <b/>
        <sz val="10"/>
        <rFont val="Arial"/>
        <charset val="134"/>
      </rPr>
      <t xml:space="preserve">             Paint Red,                   Paint blue </t>
    </r>
  </si>
  <si>
    <r>
      <rPr>
        <sz val="10"/>
        <rFont val="Arial"/>
        <charset val="134"/>
      </rPr>
      <t xml:space="preserve">601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</si>
  <si>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300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</si>
  <si>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(6V4A*2铅酸电池Lead-acid battery + 12V380*2  电机 motor )                        
</t>
    </r>
    <r>
      <rPr>
        <sz val="7.5"/>
        <rFont val="方正粗黑宋简体"/>
        <charset val="134"/>
      </rPr>
      <t>一键启动,2.4G一对一蓝牙遥控,前后摇摆,早教功能,英语故事,前后LED大灯,四轮安全仿真避震,多功能蓝牙播放器,缓启动,双开门设计.                                                                                                      one-button start, 2.4g one-to-one Bluetooth remote control, front and back swing, early education function, English story, front and rear LED headlights, four-wheel safety simulation shock absorber, multi-function Bluetooth player, slow start, double door design.</t>
    </r>
  </si>
  <si>
    <t xml:space="preserve">皮座椅Leather seats+20RMB                     EVA发泡胎EVAfoam tire+45RMB   </t>
  </si>
  <si>
    <r>
      <rPr>
        <sz val="10"/>
        <rFont val="Arial"/>
        <charset val="134"/>
      </rPr>
      <t xml:space="preserve">300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</si>
  <si>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10"/>
        <rFont val="Arial"/>
        <charset val="134"/>
      </rPr>
      <t>300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</si>
  <si>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烤漆红色</t>
    </r>
    <r>
      <rPr>
        <b/>
        <sz val="10"/>
        <rFont val="Arial"/>
        <charset val="134"/>
      </rPr>
      <t xml:space="preserve">.                      
</t>
    </r>
    <r>
      <rPr>
        <b/>
        <sz val="10"/>
        <rFont val="宋体"/>
        <charset val="134"/>
      </rPr>
      <t>烤漆黑色</t>
    </r>
    <r>
      <rPr>
        <b/>
        <sz val="10"/>
        <rFont val="Arial"/>
        <charset val="134"/>
      </rPr>
      <t xml:space="preserve">. 
</t>
    </r>
    <r>
      <rPr>
        <b/>
        <sz val="10"/>
        <rFont val="宋体"/>
        <charset val="134"/>
      </rPr>
      <t>烤漆粉色</t>
    </r>
    <r>
      <rPr>
        <b/>
        <sz val="10"/>
        <rFont val="Arial"/>
        <charset val="134"/>
      </rPr>
      <t xml:space="preserve">.                                                    
Paint Red.                  
paint black. 
paint pink.          </t>
    </r>
  </si>
  <si>
    <r>
      <rPr>
        <sz val="10"/>
        <rFont val="Arial"/>
        <charset val="134"/>
      </rPr>
      <t xml:space="preserve">300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</si>
  <si>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600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</si>
  <si>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600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</si>
  <si>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 xml:space="preserve">600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</si>
  <si>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10"/>
        <rFont val="Arial"/>
        <charset val="134"/>
      </rPr>
      <t xml:space="preserve">600                                                          </t>
    </r>
    <r>
      <rPr>
        <sz val="10"/>
        <color rgb="FFFF0000"/>
        <rFont val="Arial"/>
        <charset val="134"/>
      </rPr>
      <t>12V7A*1</t>
    </r>
    <r>
      <rPr>
        <sz val="10"/>
        <rFont val="Arial"/>
        <charset val="134"/>
      </rPr>
      <t xml:space="preserve"> </t>
    </r>
    <r>
      <rPr>
        <sz val="10"/>
        <rFont val="方正粗黑宋简体"/>
        <charset val="134"/>
      </rPr>
      <t>铅酸电池</t>
    </r>
    <r>
      <rPr>
        <sz val="10"/>
        <rFont val="Arial"/>
        <charset val="134"/>
      </rPr>
      <t xml:space="preserve">
Lead-acid battery 
</t>
    </r>
    <r>
      <rPr>
        <sz val="10"/>
        <color rgb="FFFF0000"/>
        <rFont val="Arial"/>
        <charset val="134"/>
      </rPr>
      <t>12V380*4</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</si>
  <si>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600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</si>
  <si>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600                                                           </t>
    </r>
    <r>
      <rPr>
        <sz val="10"/>
        <color rgb="FFFF0000"/>
        <rFont val="Arial"/>
        <charset val="134"/>
      </rPr>
      <t>12V7A*1</t>
    </r>
    <r>
      <rPr>
        <sz val="10"/>
        <rFont val="Arial"/>
        <charset val="134"/>
      </rPr>
      <t xml:space="preserve"> </t>
    </r>
    <r>
      <rPr>
        <sz val="10"/>
        <rFont val="方正粗黑宋简体"/>
        <charset val="134"/>
      </rPr>
      <t>铅酸电池</t>
    </r>
    <r>
      <rPr>
        <sz val="10"/>
        <rFont val="Arial"/>
        <charset val="134"/>
      </rPr>
      <t xml:space="preserve">
Lead-acid battery 
</t>
    </r>
    <r>
      <rPr>
        <sz val="10"/>
        <color rgb="FFFF0000"/>
        <rFont val="Arial"/>
        <charset val="134"/>
      </rPr>
      <t xml:space="preserve">12V380*4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color rgb="FFFF0000"/>
        <rFont val="Arial"/>
        <charset val="134"/>
      </rPr>
      <t xml:space="preserve">  paint  </t>
    </r>
    <r>
      <rPr>
        <sz val="10"/>
        <rFont val="Arial"/>
        <charset val="134"/>
      </rPr>
      <t xml:space="preserve">      </t>
    </r>
  </si>
  <si>
    <r>
      <rPr>
        <sz val="10"/>
        <rFont val="Arial"/>
        <charset val="134"/>
      </rPr>
      <t xml:space="preserve">600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</si>
  <si>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6166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</si>
  <si>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蓝</t>
    </r>
    <r>
      <rPr>
        <b/>
        <sz val="10"/>
        <rFont val="Arial"/>
        <charset val="134"/>
      </rPr>
      <t xml:space="preserve">,  </t>
    </r>
    <r>
      <rPr>
        <b/>
        <sz val="10"/>
        <rFont val="宋体"/>
        <charset val="134"/>
      </rPr>
      <t>黄</t>
    </r>
    <r>
      <rPr>
        <b/>
        <sz val="10"/>
        <rFont val="Arial"/>
        <charset val="134"/>
      </rPr>
      <t xml:space="preserve">,  </t>
    </r>
    <r>
      <rPr>
        <b/>
        <sz val="10"/>
        <rFont val="宋体"/>
        <charset val="134"/>
      </rPr>
      <t>红</t>
    </r>
    <r>
      <rPr>
        <b/>
        <sz val="10"/>
        <rFont val="Arial"/>
        <charset val="134"/>
      </rPr>
      <t xml:space="preserve">,  </t>
    </r>
    <r>
      <rPr>
        <b/>
        <sz val="10"/>
        <rFont val="宋体"/>
        <charset val="134"/>
      </rPr>
      <t>白</t>
    </r>
    <r>
      <rPr>
        <b/>
        <sz val="10"/>
        <rFont val="Arial"/>
        <charset val="134"/>
      </rPr>
      <t xml:space="preserve">                     Blue, yellow, red, white</t>
    </r>
  </si>
  <si>
    <t>120*68*50CM</t>
  </si>
  <si>
    <t>14.5KG    
18.4KG</t>
  </si>
  <si>
    <r>
      <rPr>
        <sz val="7.5"/>
        <color rgb="FFFF0000"/>
        <rFont val="方正粗黑宋简体"/>
        <charset val="134"/>
      </rPr>
      <t xml:space="preserve">(6V4A*2铅酸电池Lead-acid battery + 12V380*2  电机 motor )                        
</t>
    </r>
    <r>
      <rPr>
        <sz val="7.5"/>
        <rFont val="方正粗黑宋简体"/>
        <charset val="134"/>
      </rPr>
      <t>一键启动开关，多功能方向盘，前后摇摆，早教播放器USB/MP3插口，儿童歌曲，英语故事一对一蓝牙遥控，遥控三档调速.手机遥控  
One-button start switch, multi-functional steering wheel, rocking back and forth, early education player USB/MP3 jack, children's songs, English story one to one Bluetooth remote control, remote control three speed regulation. Mobile phone remote control</t>
    </r>
  </si>
  <si>
    <t>皮座 Leather seats + 20RMB                              EVA轮 EVA soft wheel +50RMB</t>
  </si>
  <si>
    <r>
      <rPr>
        <b/>
        <sz val="10"/>
        <rFont val="Times New Roman"/>
        <charset val="134"/>
      </rPr>
      <t>3C</t>
    </r>
    <r>
      <rPr>
        <b/>
        <sz val="10"/>
        <rFont val="宋体"/>
        <charset val="134"/>
      </rPr>
      <t>证书</t>
    </r>
    <r>
      <rPr>
        <b/>
        <sz val="10"/>
        <rFont val="Times New Roman"/>
        <charset val="134"/>
      </rPr>
      <t>/</t>
    </r>
    <r>
      <rPr>
        <b/>
        <sz val="10"/>
        <rFont val="宋体"/>
        <charset val="134"/>
      </rPr>
      <t>外观专利</t>
    </r>
    <r>
      <rPr>
        <b/>
        <sz val="10"/>
        <rFont val="Times New Roman"/>
        <charset val="134"/>
      </rPr>
      <t>/GCC</t>
    </r>
  </si>
  <si>
    <r>
      <rPr>
        <sz val="10"/>
        <rFont val="Arial"/>
        <charset val="134"/>
      </rPr>
      <t xml:space="preserve">6166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</si>
  <si>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 铅酸电池Lead-acid battery+12V380*4  电机 motor )                        
</t>
    </r>
    <r>
      <rPr>
        <sz val="7.5"/>
        <rFont val="方正粗黑宋简体"/>
        <charset val="134"/>
      </rPr>
      <t>一键启动开关，多功能方向盘，前后摇摆，早教播放器USB/MP3插口，儿童歌曲，英语故事一对一蓝牙遥控，遥控三档调速.手机遥控  
One-button start switch, multi-functional steering wheel, rocking back and forth, early education player USB/MP3 jack, children's songs, English story one to one Bluetooth remote control, remote control three speed regulation. Mobile phone remote control</t>
    </r>
  </si>
  <si>
    <r>
      <rPr>
        <sz val="10"/>
        <rFont val="Arial"/>
        <charset val="134"/>
      </rPr>
      <t>6166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</si>
  <si>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paint red 
paint blue</t>
    </r>
  </si>
  <si>
    <r>
      <rPr>
        <sz val="10"/>
        <rFont val="Arial"/>
        <charset val="134"/>
      </rPr>
      <t xml:space="preserve">6166                                                                                                                   12V7A*1 </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</si>
  <si>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WMT</t>
  </si>
  <si>
    <r>
      <rPr>
        <sz val="10"/>
        <rFont val="Arial"/>
        <charset val="134"/>
      </rPr>
      <t xml:space="preserve">915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</si>
  <si>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t>白色，红色，</t>
    </r>
    <r>
      <rPr>
        <b/>
        <sz val="10"/>
        <rFont val="Arial"/>
        <charset val="134"/>
      </rPr>
      <t xml:space="preserve">                    </t>
    </r>
    <r>
      <rPr>
        <b/>
        <sz val="10"/>
        <rFont val="宋体"/>
        <charset val="134"/>
      </rPr>
      <t>黄色</t>
    </r>
    <r>
      <rPr>
        <b/>
        <sz val="10"/>
        <rFont val="Arial"/>
        <charset val="134"/>
      </rPr>
      <t xml:space="preserve"> , </t>
    </r>
    <r>
      <rPr>
        <b/>
        <sz val="10"/>
        <rFont val="宋体"/>
        <charset val="134"/>
      </rPr>
      <t>绿色</t>
    </r>
    <r>
      <rPr>
        <b/>
        <sz val="10"/>
        <rFont val="Arial"/>
        <charset val="134"/>
      </rPr>
      <t>,                                    White, red, yellow, green,</t>
    </r>
  </si>
  <si>
    <t xml:space="preserve">90*47*43CM  </t>
  </si>
  <si>
    <t>8.2KG  
11.5KG</t>
  </si>
  <si>
    <r>
      <rPr>
        <sz val="7.5"/>
        <color rgb="FFFF0000"/>
        <rFont val="方正粗黑宋简体"/>
        <charset val="134"/>
      </rPr>
      <t xml:space="preserve">(6V4A*1铅酸电池Lead-acid battery + 6V380*1  电机 motor )                             
</t>
    </r>
    <r>
      <rPr>
        <sz val="7.5"/>
        <rFont val="方正粗黑宋简体"/>
        <charset val="134"/>
      </rPr>
      <t xml:space="preserve">仿真车型，双开门，前后摇摆，缓启动，早教音乐，炫酷彩灯，2.4G蓝牙遥控                         
Simulation model, double doors, rocking back and forth, slow start, early education music, cool lights, 2.4G Bluetooth remote control        </t>
    </r>
    <r>
      <rPr>
        <sz val="7.5"/>
        <color rgb="FFFF0000"/>
        <rFont val="方正粗黑宋简体"/>
        <charset val="134"/>
      </rPr>
      <t xml:space="preserve">                </t>
    </r>
  </si>
  <si>
    <t xml:space="preserve">皮座 Leather seats + 15RMB                              </t>
  </si>
  <si>
    <r>
      <rPr>
        <sz val="10"/>
        <rFont val="Arial"/>
        <charset val="134"/>
      </rPr>
      <t xml:space="preserve">915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</si>
  <si>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7.5"/>
        <color rgb="FFFF0000"/>
        <rFont val="方正粗黑宋简体"/>
        <charset val="134"/>
      </rPr>
      <t xml:space="preserve">(6V7A*1铅酸电池Lead-acid battery + 6V380*2  电机 motor )                             
</t>
    </r>
    <r>
      <rPr>
        <sz val="7.5"/>
        <rFont val="方正粗黑宋简体"/>
        <charset val="134"/>
      </rPr>
      <t xml:space="preserve">仿真车型，双开门，前后摇摆，缓启动，早教音乐，炫酷彩灯，2.4G蓝牙遥控                         
Simulation model, double doors, rocking back and forth, slow start, early education music, cool lights, 2.4G Bluetooth remote control        </t>
    </r>
    <r>
      <rPr>
        <sz val="7.5"/>
        <color rgb="FFFF0000"/>
        <rFont val="方正粗黑宋简体"/>
        <charset val="134"/>
      </rPr>
      <t xml:space="preserve">                </t>
    </r>
  </si>
  <si>
    <r>
      <rPr>
        <sz val="10"/>
        <rFont val="Arial"/>
        <charset val="134"/>
      </rPr>
      <t xml:space="preserve">919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</si>
  <si>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919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</si>
  <si>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919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</si>
  <si>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916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</si>
  <si>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916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</si>
  <si>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916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</si>
  <si>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808                                                                                                                </t>
    </r>
    <r>
      <rPr>
        <b/>
        <sz val="10"/>
        <color rgb="FFFF0000"/>
        <rFont val="Arial"/>
        <charset val="134"/>
      </rPr>
      <t xml:space="preserve">6V4.5A*1 </t>
    </r>
    <r>
      <rPr>
        <sz val="10"/>
        <rFont val="方正粗黑宋简体"/>
        <charset val="134"/>
      </rPr>
      <t>铅酸电池</t>
    </r>
    <r>
      <rPr>
        <sz val="10"/>
        <rFont val="Arial"/>
        <charset val="134"/>
      </rPr>
      <t xml:space="preserve">
Lead-acid battery 
</t>
    </r>
    <r>
      <rPr>
        <b/>
        <sz val="10"/>
        <color rgb="FFFF0000"/>
        <rFont val="Arial"/>
        <charset val="134"/>
      </rPr>
      <t>6V380*1</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</si>
  <si>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808                                                                                                              </t>
    </r>
    <r>
      <rPr>
        <b/>
        <sz val="10"/>
        <color rgb="FFFF0000"/>
        <rFont val="Arial"/>
        <charset val="134"/>
      </rPr>
      <t xml:space="preserve">6V7A*1 </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</si>
  <si>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808                                                                                                              </t>
    </r>
    <r>
      <rPr>
        <b/>
        <sz val="10"/>
        <color rgb="FFFF0000"/>
        <rFont val="Arial"/>
        <charset val="134"/>
      </rPr>
      <t>6V7A*1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b/>
        <sz val="10"/>
        <color rgb="FFFF0000"/>
        <rFont val="Arial"/>
        <charset val="134"/>
      </rPr>
      <t xml:space="preserve">  + paint </t>
    </r>
    <r>
      <rPr>
        <sz val="10"/>
        <rFont val="Arial"/>
        <charset val="134"/>
      </rPr>
      <t xml:space="preserve">      </t>
    </r>
  </si>
  <si>
    <r>
      <rPr>
        <sz val="10"/>
        <rFont val="Arial"/>
        <charset val="134"/>
      </rPr>
      <t xml:space="preserve">909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</si>
  <si>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909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</si>
  <si>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909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</si>
  <si>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911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</si>
  <si>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t>白、红、蓝</t>
    </r>
    <r>
      <rPr>
        <b/>
        <sz val="10"/>
        <rFont val="Arial"/>
        <charset val="134"/>
      </rPr>
      <t xml:space="preserve"> </t>
    </r>
    <r>
      <rPr>
        <b/>
        <sz val="10"/>
        <rFont val="宋体"/>
        <charset val="134"/>
      </rPr>
      <t>、</t>
    </r>
    <r>
      <rPr>
        <b/>
        <sz val="10"/>
        <rFont val="Arial"/>
        <charset val="134"/>
      </rPr>
      <t xml:space="preserve">             White, red,                   blue, </t>
    </r>
  </si>
  <si>
    <t>102*61*55CM</t>
  </si>
  <si>
    <t>11KG        
13KGS</t>
  </si>
  <si>
    <r>
      <rPr>
        <sz val="7.5"/>
        <color rgb="FFFF0000"/>
        <rFont val="方正粗黑宋简体"/>
        <charset val="134"/>
      </rPr>
      <t xml:space="preserve">(6V4A*1铅酸电池Lead-acid battery + 6V380*1  电机 motor )                             
</t>
    </r>
    <r>
      <rPr>
        <sz val="7.5"/>
        <rFont val="方正粗黑宋简体"/>
        <charset val="134"/>
      </rPr>
      <t xml:space="preserve">仿真车型,双开门,前后摇摆,缓启动,早教音乐,炫酷彩灯,2.4G蓝牙遥控,拉杆功能,MP3 USB插口,带手机遥控                                                                            
Simulation model, double doors, rocking back and forth, slow start, early education music, cool lights,2.4G Bluetooth remote control, pull rod function,MP3 USB jack, with mobile phone remote control </t>
    </r>
    <r>
      <rPr>
        <sz val="7.5"/>
        <color rgb="FFFF0000"/>
        <rFont val="方正粗黑宋简体"/>
        <charset val="134"/>
      </rPr>
      <t xml:space="preserve">                </t>
    </r>
  </si>
  <si>
    <t xml:space="preserve">皮座 Leather seats + 15RMB
EVA轮 EVA soft wheel +35RMB                              </t>
  </si>
  <si>
    <r>
      <rPr>
        <sz val="10"/>
        <rFont val="Arial"/>
        <charset val="134"/>
      </rPr>
      <t xml:space="preserve">911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</si>
  <si>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911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</si>
  <si>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919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</si>
  <si>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919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</si>
  <si>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919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</si>
  <si>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918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</si>
  <si>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918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</si>
  <si>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918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</si>
  <si>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912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</si>
  <si>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912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</si>
  <si>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912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</si>
  <si>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915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</si>
  <si>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915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</si>
  <si>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915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</si>
  <si>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666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t>
    </r>
    <r>
      <rPr>
        <sz val="10"/>
        <rFont val="方正粗黑宋简体"/>
        <charset val="134"/>
      </rPr>
      <t>无遥控</t>
    </r>
    <r>
      <rPr>
        <sz val="10"/>
        <rFont val="Arial"/>
        <charset val="134"/>
      </rPr>
      <t xml:space="preserve">                   
No remote control       </t>
    </r>
  </si>
  <si>
    <r>
      <t>白、红、蓝</t>
    </r>
    <r>
      <rPr>
        <b/>
        <sz val="10"/>
        <rFont val="Arial"/>
        <charset val="134"/>
      </rPr>
      <t xml:space="preserve"> </t>
    </r>
    <r>
      <rPr>
        <b/>
        <sz val="10"/>
        <rFont val="宋体"/>
        <charset val="134"/>
      </rPr>
      <t>、黄</t>
    </r>
    <r>
      <rPr>
        <b/>
        <sz val="10"/>
        <rFont val="Arial"/>
        <charset val="134"/>
      </rPr>
      <t xml:space="preserve">                White, red,                   blue,yellow</t>
    </r>
  </si>
  <si>
    <t>90*47*43CM</t>
  </si>
  <si>
    <t>8KG               11KG</t>
  </si>
  <si>
    <r>
      <rPr>
        <sz val="7.5"/>
        <color rgb="FFFF0000"/>
        <rFont val="方正粗黑宋简体"/>
        <charset val="134"/>
      </rPr>
      <t xml:space="preserve">(6V4A*1铅酸电池Lead-acid battery + 6V380*1  电机 motor )                             
</t>
    </r>
    <r>
      <rPr>
        <sz val="7.5"/>
        <rFont val="方正粗黑宋简体"/>
        <charset val="134"/>
      </rPr>
      <t xml:space="preserve">仿真车型、早教音乐、炫酷灯光、6V4.5电池、380驱动、（单电单驱）无遥控             
Simulation model, early education music, cool lighting, 6V4.5 battery, 380 drive, (single electric single drive) no remote control                                                                                                   </t>
    </r>
    <r>
      <rPr>
        <sz val="7.5"/>
        <color rgb="FFFF0000"/>
        <rFont val="方正粗黑宋简体"/>
        <charset val="134"/>
      </rPr>
      <t xml:space="preserve">            </t>
    </r>
  </si>
  <si>
    <r>
      <rPr>
        <sz val="10"/>
        <rFont val="Arial"/>
        <charset val="134"/>
      </rPr>
      <t xml:space="preserve">666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</si>
  <si>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7.5"/>
        <color rgb="FFFF0000"/>
        <rFont val="方正粗黑宋简体"/>
        <charset val="134"/>
      </rPr>
      <t xml:space="preserve">(6V4A*1铅酸电池Lead-acid battery + 6V380*1  电机 motor )                             
</t>
    </r>
    <r>
      <rPr>
        <sz val="7.5"/>
        <rFont val="方正粗黑宋简体"/>
        <charset val="134"/>
      </rPr>
      <t>仿真车型,前后摇摆,缓启动,早教音乐,炫酷彩灯,2.4G蓝牙遥控,带手机遥控,遥控功能                                                                                                                         Simulation model, rocking back and forth, slow start, early education music, cool lights,2.4G Bluetooth remote control, with mobile phone remote control, remote control function</t>
    </r>
    <r>
      <rPr>
        <sz val="7.5"/>
        <color rgb="FFFF0000"/>
        <rFont val="方正粗黑宋简体"/>
        <charset val="134"/>
      </rPr>
      <t xml:space="preserve">        </t>
    </r>
  </si>
  <si>
    <r>
      <rPr>
        <sz val="10"/>
        <rFont val="Arial"/>
        <charset val="134"/>
      </rPr>
      <t xml:space="preserve">666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</si>
  <si>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7.5"/>
        <color rgb="FFFF0000"/>
        <rFont val="方正粗黑宋简体"/>
        <charset val="134"/>
      </rPr>
      <t xml:space="preserve">(6V4A*1铅酸电池Lead-acid battery + 6V380*1  电机 motor )                             
</t>
    </r>
    <r>
      <rPr>
        <sz val="7.5"/>
        <rFont val="方正粗黑宋简体"/>
        <charset val="134"/>
      </rPr>
      <t>仿真车型,前后摇摆,缓启动,早教音乐,炫酷彩灯,2.4G蓝牙遥控,带手机遥控,遥控功能                                                                                                                         Simulation model, rocking back and forth, slow start, early education music, cool lights,2.4G Bluetooth remote control, with mobile phone remote control, remote control function</t>
    </r>
    <r>
      <rPr>
        <sz val="7.5"/>
        <color rgb="FFFF0000"/>
        <rFont val="方正粗黑宋简体"/>
        <charset val="134"/>
      </rPr>
      <t xml:space="preserve">           </t>
    </r>
  </si>
  <si>
    <r>
      <rPr>
        <sz val="10"/>
        <rFont val="Arial"/>
        <charset val="134"/>
      </rPr>
      <t xml:space="preserve">666T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t>
    </r>
    <r>
      <rPr>
        <sz val="10"/>
        <rFont val="方正粗黑宋简体"/>
        <charset val="134"/>
      </rPr>
      <t>无遥控</t>
    </r>
    <r>
      <rPr>
        <sz val="10"/>
        <rFont val="Arial"/>
        <charset val="134"/>
      </rPr>
      <t xml:space="preserve">                   
No remote control       </t>
    </r>
  </si>
  <si>
    <r>
      <rPr>
        <sz val="10"/>
        <rFont val="Arial"/>
        <charset val="134"/>
      </rPr>
      <t xml:space="preserve">666T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</si>
  <si>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 xml:space="preserve">666T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</si>
  <si>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rPr>
        <sz val="10"/>
        <rFont val="Arial"/>
        <charset val="134"/>
      </rPr>
      <t xml:space="preserve">899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t>
    </r>
    <r>
      <rPr>
        <sz val="10"/>
        <rFont val="方正粗黑宋简体"/>
        <charset val="134"/>
      </rPr>
      <t>无遥控</t>
    </r>
    <r>
      <rPr>
        <sz val="10"/>
        <rFont val="Arial"/>
        <charset val="134"/>
      </rPr>
      <t xml:space="preserve">                   
No remote control       </t>
    </r>
  </si>
  <si>
    <r>
      <t>白、红、蓝</t>
    </r>
    <r>
      <rPr>
        <b/>
        <sz val="10"/>
        <rFont val="Arial"/>
        <charset val="134"/>
      </rPr>
      <t xml:space="preserve"> </t>
    </r>
    <r>
      <rPr>
        <b/>
        <sz val="10"/>
        <rFont val="宋体"/>
        <charset val="134"/>
      </rPr>
      <t>、</t>
    </r>
    <r>
      <rPr>
        <b/>
        <sz val="10"/>
        <rFont val="Arial"/>
        <charset val="134"/>
      </rPr>
      <t xml:space="preserve">
</t>
    </r>
    <r>
      <rPr>
        <b/>
        <sz val="10"/>
        <rFont val="宋体"/>
        <charset val="134"/>
      </rPr>
      <t>黄、绿、</t>
    </r>
    <r>
      <rPr>
        <b/>
        <sz val="10"/>
        <rFont val="Arial"/>
        <charset val="134"/>
      </rPr>
      <t xml:space="preserve">                
White, red,                   
blue,yellow</t>
    </r>
    <r>
      <rPr>
        <b/>
        <sz val="10"/>
        <rFont val="宋体"/>
        <charset val="134"/>
      </rPr>
      <t>，</t>
    </r>
    <r>
      <rPr>
        <b/>
        <sz val="10"/>
        <rFont val="Arial"/>
        <charset val="134"/>
      </rPr>
      <t>green</t>
    </r>
    <r>
      <rPr>
        <b/>
        <sz val="10"/>
        <rFont val="宋体"/>
        <charset val="134"/>
      </rPr>
      <t>、</t>
    </r>
  </si>
  <si>
    <t>68.5*43*48CM</t>
  </si>
  <si>
    <t>4.5KG               6.2KG</t>
  </si>
  <si>
    <r>
      <rPr>
        <sz val="7.5"/>
        <color rgb="FFFF0000"/>
        <rFont val="方正粗黑宋简体"/>
        <charset val="134"/>
      </rPr>
      <t xml:space="preserve">(6V4A*1铅酸电池Lead-acid battery + 6V380*1  电机 motor )                             
</t>
    </r>
    <r>
      <rPr>
        <sz val="7.5"/>
        <rFont val="方正粗黑宋简体"/>
        <charset val="134"/>
      </rPr>
      <t xml:space="preserve">无遥控、无灯光、无音乐                                                                                              No remote control, no lights, no music                                                                                         </t>
    </r>
    <r>
      <rPr>
        <sz val="7.5"/>
        <color rgb="FFFF0000"/>
        <rFont val="方正粗黑宋简体"/>
        <charset val="134"/>
      </rPr>
      <t xml:space="preserve">            </t>
    </r>
  </si>
  <si>
    <t xml:space="preserve">烤漆   paint+20RMB  </t>
  </si>
  <si>
    <r>
      <rPr>
        <sz val="7.5"/>
        <color rgb="FFFF0000"/>
        <rFont val="方正粗黑宋简体"/>
        <charset val="134"/>
      </rPr>
      <t xml:space="preserve">(6V4A*1铅酸电池Lead-acid battery + 6V380*1  电机 motor )                             
</t>
    </r>
    <r>
      <rPr>
        <sz val="7.5"/>
        <rFont val="方正粗黑宋简体"/>
        <charset val="134"/>
      </rPr>
      <t xml:space="preserve">仿真车型:炫酷灯光，早教音乐                                                                          Simulation model: cool lighting, early education music                                                                                       </t>
    </r>
    <r>
      <rPr>
        <sz val="7.5"/>
        <color rgb="FFFF0000"/>
        <rFont val="方正粗黑宋简体"/>
        <charset val="134"/>
      </rPr>
      <t xml:space="preserve">            </t>
    </r>
  </si>
  <si>
    <r>
      <rPr>
        <sz val="10"/>
        <rFont val="Arial"/>
        <charset val="134"/>
      </rPr>
      <t xml:space="preserve">899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</si>
  <si>
    <r>
      <rPr>
        <sz val="7.5"/>
        <color rgb="FFFF0000"/>
        <rFont val="方正粗黑宋简体"/>
        <charset val="134"/>
      </rPr>
      <t xml:space="preserve">(6V4A*1铅酸电池Lead-acid battery + 6V380*1  电机 motor )                             
</t>
    </r>
    <r>
      <rPr>
        <sz val="7.5"/>
        <rFont val="方正粗黑宋简体"/>
        <charset val="134"/>
      </rPr>
      <t xml:space="preserve">仿真车型:炫酷灯光，早教音乐，2.4G蓝牙遥控                                                                          
Simulation model: cool lighting, early education music ，2.4G Bluetooth remote control                                                                                  </t>
    </r>
    <r>
      <rPr>
        <sz val="7.5"/>
        <color rgb="FFFF0000"/>
        <rFont val="方正粗黑宋简体"/>
        <charset val="134"/>
      </rPr>
      <t xml:space="preserve">            </t>
    </r>
  </si>
  <si>
    <r>
      <rPr>
        <sz val="10"/>
        <rFont val="Arial"/>
        <charset val="134"/>
      </rPr>
      <t xml:space="preserve">808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r>
      <rPr>
        <sz val="10"/>
        <rFont val="方正粗黑宋简体"/>
        <charset val="134"/>
      </rPr>
      <t>无遥控</t>
    </r>
    <r>
      <rPr>
        <sz val="10"/>
        <rFont val="Arial"/>
        <charset val="134"/>
      </rPr>
      <t xml:space="preserve">                   
No remote control     </t>
    </r>
  </si>
  <si>
    <r>
      <t>白、红、蓝</t>
    </r>
    <r>
      <rPr>
        <b/>
        <sz val="10"/>
        <rFont val="Arial"/>
        <charset val="134"/>
      </rPr>
      <t xml:space="preserve"> </t>
    </r>
    <r>
      <rPr>
        <b/>
        <sz val="10"/>
        <rFont val="宋体"/>
        <charset val="134"/>
      </rPr>
      <t>、黄</t>
    </r>
    <r>
      <rPr>
        <b/>
        <sz val="10"/>
        <rFont val="Arial"/>
        <charset val="134"/>
      </rPr>
      <t xml:space="preserve">           White, red,                   blue,yellow</t>
    </r>
  </si>
  <si>
    <t xml:space="preserve">75*68*55CM </t>
  </si>
  <si>
    <t>3KG               3.5KG</t>
  </si>
  <si>
    <r>
      <rPr>
        <sz val="7.5"/>
        <color rgb="FFFF0000"/>
        <rFont val="方正粗黑宋简体"/>
        <charset val="134"/>
      </rPr>
      <t xml:space="preserve">(6V4A*1铅酸电池Lead-acid battery + 6V380*1  电机 motor )                             
</t>
    </r>
    <r>
      <rPr>
        <sz val="7.5"/>
        <rFont val="方正粗黑宋简体"/>
        <charset val="134"/>
      </rPr>
      <t xml:space="preserve">德国仿真宝马，炫彩灯光，动听音乐，双层车轮，车身安全护底                          
German simulation BMW, bright lights, music, double wheels, body safety bottom protection                                                                                                          </t>
    </r>
    <r>
      <rPr>
        <sz val="7.5"/>
        <color rgb="FFFF0000"/>
        <rFont val="方正粗黑宋简体"/>
        <charset val="134"/>
      </rPr>
      <t xml:space="preserve">            </t>
    </r>
  </si>
  <si>
    <t xml:space="preserve">独立彩箱Independent color box+4RMB </t>
  </si>
  <si>
    <r>
      <rPr>
        <sz val="10"/>
        <rFont val="Arial"/>
        <charset val="134"/>
      </rPr>
      <t xml:space="preserve">808T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r>
      <rPr>
        <sz val="10"/>
        <rFont val="方正粗黑宋简体"/>
        <charset val="134"/>
      </rPr>
      <t>无遥控</t>
    </r>
    <r>
      <rPr>
        <sz val="10"/>
        <rFont val="Arial"/>
        <charset val="134"/>
      </rPr>
      <t xml:space="preserve">                   
No remote control     </t>
    </r>
  </si>
  <si>
    <r>
      <rPr>
        <sz val="10"/>
        <rFont val="Arial"/>
        <charset val="134"/>
      </rPr>
      <t xml:space="preserve">808T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r>
      <rPr>
        <sz val="10"/>
        <rFont val="方正粗黑宋简体"/>
        <charset val="134"/>
      </rPr>
      <t>无遥控</t>
    </r>
    <r>
      <rPr>
        <sz val="10"/>
        <rFont val="Arial"/>
        <charset val="134"/>
      </rPr>
      <t xml:space="preserve">                   
No remote control     </t>
    </r>
  </si>
  <si>
    <r>
      <rPr>
        <sz val="10"/>
        <rFont val="Arial"/>
        <charset val="134"/>
      </rPr>
      <t xml:space="preserve">6158-1                                                                                                          
</t>
    </r>
    <r>
      <rPr>
        <b/>
        <sz val="10"/>
        <color rgb="FFFF0000"/>
        <rFont val="Arial"/>
        <charset val="134"/>
      </rPr>
      <t>6V4A*1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  </t>
    </r>
  </si>
  <si>
    <r>
      <t>白、红、</t>
    </r>
    <r>
      <rPr>
        <b/>
        <sz val="10"/>
        <rFont val="Arial"/>
        <charset val="134"/>
      </rPr>
      <t xml:space="preserve">           White, red,                    </t>
    </r>
  </si>
  <si>
    <t>95X48X42CM</t>
  </si>
  <si>
    <t>7.5KG    
8.67KG</t>
  </si>
  <si>
    <r>
      <rPr>
        <sz val="7.5"/>
        <color rgb="FFFF0000"/>
        <rFont val="方正粗黑宋简体"/>
        <charset val="134"/>
      </rPr>
      <t xml:space="preserve">(6V4A*1铅酸电池Lead-acid battery + 6V380*1  电机 motor )                        
</t>
    </r>
    <r>
      <rPr>
        <sz val="7.5"/>
        <rFont val="方正粗黑宋简体"/>
        <charset val="134"/>
      </rPr>
      <t xml:space="preserve">2.4G遥控 早教音乐版、LED灯光 支持手机APP操作
电机380。电瓶6v4 加一体车身不可开门 炫酷后尾翼                                                  
2.4G remote control early education music version, LED lighting support mobile APP operation
Motor 380. Battery 6v4 plus one body can not open the cool rear tail wing                                                                                                   </t>
    </r>
    <r>
      <rPr>
        <sz val="7.5"/>
        <color rgb="FFFF0000"/>
        <rFont val="方正粗黑宋简体"/>
        <charset val="134"/>
      </rPr>
      <t xml:space="preserve">            </t>
    </r>
  </si>
  <si>
    <t xml:space="preserve">皮座 Leather seats +15 RMB  </t>
  </si>
  <si>
    <r>
      <rPr>
        <sz val="10"/>
        <rFont val="Arial"/>
        <charset val="134"/>
      </rPr>
      <t xml:space="preserve">6158-1                                                                                                          </t>
    </r>
    <r>
      <rPr>
        <b/>
        <sz val="10"/>
        <color rgb="FFFF0000"/>
        <rFont val="Arial"/>
        <charset val="134"/>
      </rPr>
      <t>6V7A*1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  </t>
    </r>
  </si>
  <si>
    <r>
      <rPr>
        <sz val="7.5"/>
        <color rgb="FFFF0000"/>
        <rFont val="方正粗黑宋简体"/>
        <charset val="134"/>
      </rPr>
      <t xml:space="preserve">(6V7A*1铅酸电池Lead-acid battery + 6V380*2  电机 motor )                        
</t>
    </r>
    <r>
      <rPr>
        <sz val="7.5"/>
        <rFont val="方正粗黑宋简体"/>
        <charset val="134"/>
      </rPr>
      <t xml:space="preserve">2.4G遥控 早教音乐版、LED灯光 支持手机APP操作
电机380。电瓶6v4 加一体车身不可开门 炫酷后尾翼                                                  
2.4G remote control early education music version, LED lighting support mobile APP operation
Motor 380. Battery 6v4 plus one body can not open the cool rear tail wing                                                                                                   </t>
    </r>
    <r>
      <rPr>
        <sz val="7.5"/>
        <color rgb="FFFF0000"/>
        <rFont val="方正粗黑宋简体"/>
        <charset val="134"/>
      </rPr>
      <t xml:space="preserve">            </t>
    </r>
  </si>
  <si>
    <r>
      <rPr>
        <sz val="10"/>
        <rFont val="Arial"/>
        <charset val="134"/>
      </rPr>
      <t xml:space="preserve">6158-1                                                                                                          
</t>
    </r>
    <r>
      <rPr>
        <b/>
        <sz val="10"/>
        <color rgb="FFFF0000"/>
        <rFont val="Arial"/>
        <charset val="134"/>
      </rPr>
      <t>6V4A*1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</si>
  <si>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t>烤漆红</t>
    </r>
    <r>
      <rPr>
        <b/>
        <sz val="10"/>
        <rFont val="Arial"/>
        <charset val="134"/>
      </rPr>
      <t xml:space="preserve">    
</t>
    </r>
    <r>
      <rPr>
        <b/>
        <sz val="10"/>
        <rFont val="宋体"/>
        <charset val="134"/>
      </rPr>
      <t>烤漆粉</t>
    </r>
    <r>
      <rPr>
        <b/>
        <sz val="10"/>
        <rFont val="Arial"/>
        <charset val="134"/>
      </rPr>
      <t xml:space="preserve">
</t>
    </r>
    <r>
      <rPr>
        <b/>
        <sz val="10"/>
        <rFont val="宋体"/>
        <charset val="134"/>
      </rPr>
      <t>烤漆银</t>
    </r>
    <r>
      <rPr>
        <b/>
        <sz val="10"/>
        <rFont val="Arial"/>
        <charset val="134"/>
      </rPr>
      <t xml:space="preserve">              
Paint  red                       
paint  pink
paint  silver</t>
    </r>
  </si>
  <si>
    <r>
      <rPr>
        <sz val="10"/>
        <rFont val="Arial"/>
        <charset val="134"/>
      </rPr>
      <t xml:space="preserve">6158-1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t>
    </r>
    <r>
      <rPr>
        <b/>
        <sz val="10"/>
        <color rgb="FFFF0000"/>
        <rFont val="Arial"/>
        <charset val="134"/>
      </rPr>
      <t xml:space="preserve">+paint  </t>
    </r>
  </si>
  <si>
    <r>
      <rPr>
        <sz val="10"/>
        <rFont val="Arial"/>
        <charset val="134"/>
      </rPr>
      <t xml:space="preserve">617-1                                                                                                         
</t>
    </r>
    <r>
      <rPr>
        <b/>
        <sz val="10"/>
        <color rgb="FFFF0000"/>
        <rFont val="Arial"/>
        <charset val="134"/>
      </rPr>
      <t>6V4A*1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  </t>
    </r>
  </si>
  <si>
    <r>
      <rPr>
        <sz val="10"/>
        <rFont val="Arial"/>
        <charset val="134"/>
      </rPr>
      <t xml:space="preserve">617-1                                                                                                          
</t>
    </r>
    <r>
      <rPr>
        <b/>
        <sz val="10"/>
        <color rgb="FFFF0000"/>
        <rFont val="Arial"/>
        <charset val="134"/>
      </rPr>
      <t xml:space="preserve">6V7A*1 </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  </t>
    </r>
  </si>
  <si>
    <r>
      <rPr>
        <sz val="10"/>
        <rFont val="Arial"/>
        <charset val="134"/>
      </rPr>
      <t xml:space="preserve">617-1                                                                                                         
</t>
    </r>
    <r>
      <rPr>
        <b/>
        <sz val="10"/>
        <color rgb="FFFF0000"/>
        <rFont val="Arial"/>
        <charset val="134"/>
      </rPr>
      <t>6V4A*1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</si>
  <si>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617-1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Arial"/>
        <charset val="134"/>
      </rPr>
      <t xml:space="preserve">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t>
    </r>
    <r>
      <rPr>
        <b/>
        <sz val="10"/>
        <color rgb="FFFF0000"/>
        <rFont val="Arial"/>
        <charset val="134"/>
      </rPr>
      <t xml:space="preserve">+paint  </t>
    </r>
  </si>
  <si>
    <r>
      <rPr>
        <sz val="10"/>
        <rFont val="Arial"/>
        <charset val="134"/>
      </rPr>
      <t xml:space="preserve">61116-1                                                                                                        
</t>
    </r>
    <r>
      <rPr>
        <b/>
        <sz val="10"/>
        <color rgb="FFFF0000"/>
        <rFont val="Arial"/>
        <charset val="134"/>
      </rPr>
      <t>6V4A*1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  </t>
    </r>
  </si>
  <si>
    <r>
      <t>红、白、黄</t>
    </r>
    <r>
      <rPr>
        <b/>
        <sz val="10"/>
        <rFont val="Arial"/>
        <charset val="134"/>
      </rPr>
      <t xml:space="preserve">                                 
Red, white, yellow       </t>
    </r>
  </si>
  <si>
    <r>
      <rPr>
        <sz val="10"/>
        <rFont val="Arial"/>
        <charset val="134"/>
      </rPr>
      <t xml:space="preserve">61116-1                                                                                                          
</t>
    </r>
    <r>
      <rPr>
        <b/>
        <sz val="10"/>
        <color rgb="FFFF0000"/>
        <rFont val="Arial"/>
        <charset val="134"/>
      </rPr>
      <t>6V7A*1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  </t>
    </r>
  </si>
  <si>
    <r>
      <rPr>
        <sz val="10"/>
        <rFont val="Arial"/>
        <charset val="134"/>
      </rPr>
      <t xml:space="preserve">61116-1                                                                                                         
</t>
    </r>
    <r>
      <rPr>
        <b/>
        <sz val="10"/>
        <color rgb="FFFF0000"/>
        <rFont val="Arial"/>
        <charset val="134"/>
      </rPr>
      <t xml:space="preserve">6V4A*1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t>
    </r>
    <r>
      <rPr>
        <b/>
        <sz val="10"/>
        <color rgb="FFFF0000"/>
        <rFont val="Arial"/>
        <charset val="134"/>
      </rPr>
      <t xml:space="preserve">+paint   </t>
    </r>
  </si>
  <si>
    <r>
      <rPr>
        <sz val="10"/>
        <rFont val="Arial"/>
        <charset val="134"/>
      </rPr>
      <t xml:space="preserve">61116-1                                                                                                          
</t>
    </r>
    <r>
      <rPr>
        <b/>
        <sz val="10"/>
        <color rgb="FFFF0000"/>
        <rFont val="Arial"/>
        <charset val="134"/>
      </rPr>
      <t>6V7A*1</t>
    </r>
    <r>
      <rPr>
        <sz val="10"/>
        <rFont val="方正粗黑宋简体"/>
        <charset val="134"/>
      </rPr>
      <t>铅酸电池</t>
    </r>
    <r>
      <rPr>
        <sz val="10"/>
        <rFont val="Arial"/>
        <charset val="134"/>
      </rPr>
      <t xml:space="preserve">
Lead-acid battery 
</t>
    </r>
    <r>
      <rPr>
        <b/>
        <sz val="10"/>
        <color rgb="FFFF0000"/>
        <rFont val="Arial"/>
        <charset val="134"/>
      </rPr>
      <t xml:space="preserve">6V380*2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t>
    </r>
    <r>
      <rPr>
        <b/>
        <sz val="10"/>
        <color rgb="FFFF0000"/>
        <rFont val="Arial"/>
        <charset val="134"/>
      </rPr>
      <t xml:space="preserve">+paint </t>
    </r>
    <r>
      <rPr>
        <sz val="10"/>
        <rFont val="Arial"/>
        <charset val="134"/>
      </rPr>
      <t xml:space="preserve"> </t>
    </r>
  </si>
  <si>
    <r>
      <rPr>
        <sz val="10"/>
        <rFont val="Arial"/>
        <charset val="134"/>
      </rPr>
      <t xml:space="preserve">6168-1                                                                                                       </t>
    </r>
    <r>
      <rPr>
        <b/>
        <sz val="10"/>
        <color rgb="FFFF0000"/>
        <rFont val="Arial"/>
        <charset val="134"/>
      </rPr>
      <t>6V4A*1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  </t>
    </r>
  </si>
  <si>
    <r>
      <t>白</t>
    </r>
    <r>
      <rPr>
        <b/>
        <sz val="10"/>
        <rFont val="Arial"/>
        <charset val="134"/>
      </rPr>
      <t xml:space="preserve">,
</t>
    </r>
    <r>
      <rPr>
        <b/>
        <sz val="10"/>
        <rFont val="宋体"/>
        <charset val="134"/>
      </rPr>
      <t>黑</t>
    </r>
    <r>
      <rPr>
        <b/>
        <sz val="10"/>
        <rFont val="Arial"/>
        <charset val="134"/>
      </rPr>
      <t xml:space="preserve"> ,
white,
black,</t>
    </r>
  </si>
  <si>
    <t>9.5KG    
11.0KG</t>
  </si>
  <si>
    <r>
      <rPr>
        <sz val="7.5"/>
        <color rgb="FFFF0000"/>
        <rFont val="方正粗黑宋简体"/>
        <charset val="134"/>
      </rPr>
      <t xml:space="preserve">(6V4A*1铅酸电池Lead-acid battery + 6V380*1  电机 motor )                        
</t>
    </r>
    <r>
      <rPr>
        <sz val="7.5"/>
        <rFont val="方正粗黑宋简体"/>
        <charset val="134"/>
      </rPr>
      <t xml:space="preserve">标配：单电单驱、2.4G遥控、支持手机操控、音乐早教板、  
Standard: single-electric single-drive, 2.4G remote control, support for mobile phone control, music early education board,                                                        </t>
    </r>
    <r>
      <rPr>
        <sz val="7.5"/>
        <color rgb="FFFF0000"/>
        <rFont val="方正粗黑宋简体"/>
        <charset val="134"/>
      </rPr>
      <t xml:space="preserve">            </t>
    </r>
  </si>
  <si>
    <r>
      <rPr>
        <sz val="10"/>
        <rFont val="Arial"/>
        <charset val="134"/>
      </rPr>
      <t xml:space="preserve">6168-1                                                                                                              </t>
    </r>
    <r>
      <rPr>
        <b/>
        <sz val="10"/>
        <color rgb="FFFF0000"/>
        <rFont val="Arial"/>
        <charset val="134"/>
      </rPr>
      <t>6V7A*1</t>
    </r>
    <r>
      <rPr>
        <sz val="10"/>
        <rFont val="Arial"/>
        <charset val="134"/>
      </rPr>
      <t xml:space="preserve"> </t>
    </r>
    <r>
      <rPr>
        <sz val="10"/>
        <rFont val="方正粗黑宋简体"/>
        <charset val="134"/>
      </rPr>
      <t>铅酸电池</t>
    </r>
    <r>
      <rPr>
        <sz val="10"/>
        <rFont val="Arial"/>
        <charset val="134"/>
      </rPr>
      <t xml:space="preserve">
Lead-acid battery 
</t>
    </r>
    <r>
      <rPr>
        <b/>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  </t>
    </r>
  </si>
  <si>
    <r>
      <rPr>
        <sz val="7.5"/>
        <color rgb="FFFF0000"/>
        <rFont val="方正粗黑宋简体"/>
        <charset val="134"/>
      </rPr>
      <t xml:space="preserve">(6V7A*1铅酸电池Lead-acid battery + 6V380*2  电机 motor )                        
</t>
    </r>
    <r>
      <rPr>
        <sz val="7.5"/>
        <rFont val="方正粗黑宋简体"/>
        <charset val="134"/>
      </rPr>
      <t xml:space="preserve">高配：大电双驱前后摇摆、支持手机操作、早教音乐板
High configuration: large electric dual drive rocking,
Support mobile phone operation, early education music board                                                                             </t>
    </r>
    <r>
      <rPr>
        <sz val="7.5"/>
        <color rgb="FFFF0000"/>
        <rFont val="方正粗黑宋简体"/>
        <charset val="134"/>
      </rPr>
      <t xml:space="preserve">            </t>
    </r>
  </si>
  <si>
    <r>
      <rPr>
        <sz val="10"/>
        <rFont val="Arial"/>
        <charset val="134"/>
      </rPr>
      <t xml:space="preserve">6168-1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</si>
  <si>
    <r>
      <t>红</t>
    </r>
    <r>
      <rPr>
        <b/>
        <sz val="10"/>
        <rFont val="Arial"/>
        <charset val="134"/>
      </rPr>
      <t xml:space="preserve"> </t>
    </r>
    <r>
      <rPr>
        <b/>
        <sz val="10"/>
        <rFont val="宋体"/>
        <charset val="134"/>
      </rPr>
      <t>、黄</t>
    </r>
    <r>
      <rPr>
        <b/>
        <sz val="10"/>
        <rFont val="Arial"/>
        <charset val="134"/>
      </rPr>
      <t xml:space="preserve"> </t>
    </r>
    <r>
      <rPr>
        <b/>
        <sz val="10"/>
        <rFont val="宋体"/>
        <charset val="134"/>
      </rPr>
      <t>、粉</t>
    </r>
    <r>
      <rPr>
        <b/>
        <sz val="10"/>
        <rFont val="Arial"/>
        <charset val="134"/>
      </rPr>
      <t xml:space="preserve">                Red,  yellow  pink</t>
    </r>
  </si>
  <si>
    <t>10.5KG    
12KG</t>
  </si>
  <si>
    <r>
      <rPr>
        <sz val="10"/>
        <rFont val="Arial"/>
        <charset val="134"/>
      </rPr>
      <t xml:space="preserve">6168-1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</si>
  <si>
    <r>
      <rPr>
        <sz val="10"/>
        <rFont val="Arial"/>
        <charset val="134"/>
      </rPr>
      <t xml:space="preserve">6168-1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</si>
  <si>
    <r>
      <rPr>
        <sz val="10"/>
        <rFont val="Arial"/>
        <charset val="134"/>
      </rPr>
      <t xml:space="preserve">6168-1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</si>
  <si>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烤漆绿</t>
    </r>
    <r>
      <rPr>
        <b/>
        <sz val="10"/>
        <rFont val="Arial"/>
        <charset val="134"/>
      </rPr>
      <t xml:space="preserve">
</t>
    </r>
    <r>
      <rPr>
        <b/>
        <sz val="10"/>
        <rFont val="宋体"/>
        <charset val="134"/>
      </rPr>
      <t>烤漆银</t>
    </r>
    <r>
      <rPr>
        <b/>
        <sz val="10"/>
        <rFont val="Arial"/>
        <charset val="134"/>
      </rPr>
      <t xml:space="preserve">              
Paint  red                       
paint  green
paint  silver</t>
    </r>
  </si>
  <si>
    <r>
      <rPr>
        <sz val="10"/>
        <rFont val="Arial"/>
        <charset val="134"/>
      </rPr>
      <t xml:space="preserve">6168-1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paint  </t>
    </r>
  </si>
  <si>
    <r>
      <rPr>
        <sz val="10"/>
        <rFont val="Arial"/>
        <charset val="134"/>
      </rPr>
      <t xml:space="preserve">6168-1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paint  </t>
    </r>
  </si>
  <si>
    <r>
      <rPr>
        <sz val="10"/>
        <rFont val="Arial"/>
        <charset val="134"/>
      </rPr>
      <t xml:space="preserve">6168-2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</si>
  <si>
    <r>
      <rPr>
        <sz val="10"/>
        <rFont val="Arial"/>
        <charset val="134"/>
      </rPr>
      <t xml:space="preserve">6168-2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</si>
  <si>
    <r>
      <rPr>
        <sz val="10"/>
        <rFont val="Arial"/>
        <charset val="134"/>
      </rPr>
      <t xml:space="preserve">6168-2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</si>
  <si>
    <r>
      <rPr>
        <sz val="10"/>
        <rFont val="Arial"/>
        <charset val="134"/>
      </rPr>
      <t xml:space="preserve">6168-2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</si>
  <si>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烤漆蓝</t>
    </r>
    <r>
      <rPr>
        <b/>
        <sz val="10"/>
        <rFont val="Arial"/>
        <charset val="134"/>
      </rPr>
      <t xml:space="preserve">                
Paint  red                       
paint  blue
paint  pink</t>
    </r>
  </si>
  <si>
    <r>
      <rPr>
        <sz val="10"/>
        <rFont val="Arial"/>
        <charset val="134"/>
      </rPr>
      <t xml:space="preserve">6168-2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paint  </t>
    </r>
  </si>
  <si>
    <r>
      <rPr>
        <sz val="10"/>
        <rFont val="Arial"/>
        <charset val="134"/>
      </rPr>
      <t xml:space="preserve">6168-3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</si>
  <si>
    <r>
      <rPr>
        <sz val="10"/>
        <rFont val="Arial"/>
        <charset val="134"/>
      </rPr>
      <t xml:space="preserve">6168-3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</si>
  <si>
    <r>
      <rPr>
        <sz val="10"/>
        <rFont val="Arial"/>
        <charset val="134"/>
      </rPr>
      <t xml:space="preserve">6168-3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</si>
  <si>
    <r>
      <rPr>
        <sz val="10"/>
        <rFont val="Arial"/>
        <charset val="134"/>
      </rPr>
      <t xml:space="preserve">6168-3                                                                                           6V4A*1 </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</si>
  <si>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烤漆绿</t>
    </r>
    <r>
      <rPr>
        <b/>
        <sz val="10"/>
        <rFont val="Arial"/>
        <charset val="134"/>
      </rPr>
      <t xml:space="preserve">
</t>
    </r>
    <r>
      <rPr>
        <b/>
        <sz val="10"/>
        <rFont val="宋体"/>
        <charset val="134"/>
      </rPr>
      <t>烤漆银，烤漆蓝</t>
    </r>
    <r>
      <rPr>
        <b/>
        <sz val="10"/>
        <rFont val="Arial"/>
        <charset val="134"/>
      </rPr>
      <t xml:space="preserve">
</t>
    </r>
    <r>
      <rPr>
        <b/>
        <sz val="10"/>
        <rFont val="宋体"/>
        <charset val="134"/>
      </rPr>
      <t>烤漆粉</t>
    </r>
    <r>
      <rPr>
        <b/>
        <sz val="10"/>
        <rFont val="Arial"/>
        <charset val="134"/>
      </rPr>
      <t xml:space="preserve">                
Paint  red                       
paint  green
paint  silver
paint  blue
paint  pink</t>
    </r>
  </si>
  <si>
    <r>
      <rPr>
        <sz val="10"/>
        <rFont val="Arial"/>
        <charset val="134"/>
      </rPr>
      <t xml:space="preserve">6168-3                                                                                                        6V7A*1 </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  
</t>
    </r>
    <r>
      <rPr>
        <sz val="10"/>
        <rFont val="方正粗黑宋简体"/>
        <charset val="134"/>
      </rPr>
      <t>烤漆</t>
    </r>
    <r>
      <rPr>
        <sz val="10"/>
        <rFont val="Arial"/>
        <charset val="134"/>
      </rPr>
      <t xml:space="preserve">   paint  </t>
    </r>
  </si>
  <si>
    <t>KR</t>
  </si>
  <si>
    <r>
      <rPr>
        <sz val="10"/>
        <rFont val="Arial"/>
        <charset val="134"/>
      </rPr>
      <t>1188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r>
      <rPr>
        <sz val="10"/>
        <rFont val="方正粗黑宋简体"/>
        <charset val="134"/>
      </rPr>
      <t>无遥控</t>
    </r>
    <r>
      <rPr>
        <sz val="10"/>
        <rFont val="Arial"/>
        <charset val="134"/>
      </rPr>
      <t xml:space="preserve">
No-remote control </t>
    </r>
  </si>
  <si>
    <r>
      <t>白色，红色，</t>
    </r>
    <r>
      <rPr>
        <b/>
        <sz val="10"/>
        <rFont val="Arial"/>
        <charset val="134"/>
      </rPr>
      <t xml:space="preserve">
</t>
    </r>
    <r>
      <rPr>
        <b/>
        <sz val="10"/>
        <rFont val="宋体"/>
        <charset val="134"/>
      </rPr>
      <t>黑色，黄色</t>
    </r>
    <r>
      <rPr>
        <b/>
        <sz val="10"/>
        <rFont val="Arial"/>
        <charset val="134"/>
      </rPr>
      <t>,</t>
    </r>
    <r>
      <rPr>
        <b/>
        <sz val="10"/>
        <rFont val="宋体"/>
        <charset val="134"/>
      </rPr>
      <t>绿色</t>
    </r>
    <r>
      <rPr>
        <b/>
        <sz val="10"/>
        <rFont val="Arial"/>
        <charset val="134"/>
      </rPr>
      <t xml:space="preserve">
White, red, black, yellow,green</t>
    </r>
    <r>
      <rPr>
        <b/>
        <sz val="10"/>
        <rFont val="宋体"/>
        <charset val="134"/>
      </rPr>
      <t>，</t>
    </r>
  </si>
  <si>
    <t>90*48*42CM</t>
  </si>
  <si>
    <t>8.3KG     
11KG</t>
  </si>
  <si>
    <r>
      <rPr>
        <sz val="7.5"/>
        <color rgb="FFFF0000"/>
        <rFont val="方正粗黑宋简体"/>
        <charset val="134"/>
      </rPr>
      <t xml:space="preserve">(6V4A*1铅酸电池Lead-acid battery +6V380*1  电机 motor )                      
</t>
    </r>
    <r>
      <rPr>
        <sz val="7.5"/>
        <rFont val="方正粗黑宋简体"/>
        <charset val="134"/>
      </rPr>
      <t xml:space="preserve">仿真车型、双开门、遥控功能、6V4电池、380驱动、前后摇摆、缓启动、早教音乐、USB、MP3插口、炫酷彩灯                                         
 simulation model, double door, remote control function, 6V4 battery, 380 drive, rocking back and forth, slow start, early education music, USB, MP3 jack, cool lights                                           </t>
    </r>
    <r>
      <rPr>
        <sz val="7.5"/>
        <color rgb="FFFF0000"/>
        <rFont val="方正粗黑宋简体"/>
        <charset val="134"/>
      </rPr>
      <t xml:space="preserve">            </t>
    </r>
  </si>
  <si>
    <r>
      <rPr>
        <sz val="10"/>
        <rFont val="Arial"/>
        <charset val="134"/>
      </rPr>
      <t>1188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</si>
  <si>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7.5"/>
        <color rgb="FFFF0000"/>
        <rFont val="方正粗黑宋简体"/>
        <charset val="134"/>
      </rPr>
      <t xml:space="preserve">(6V4A*1铅酸电池Lead-acid battery +6V380*1  电机 motor )                      
</t>
    </r>
    <r>
      <rPr>
        <sz val="7.5"/>
        <rFont val="方正粗黑宋简体"/>
        <charset val="134"/>
      </rPr>
      <t xml:space="preserve">2.4G蓝牙遥控、仿真车型、双开门、遥控功能、6V4电池、380驱动、前后摇摆、缓启动、早教音乐、USB、MP3插口、炫酷彩灯                                         
2.4G Bluetooth remote control, simulation model, double door, remote control function, 6V4 battery, 380 drive, rocking back and forth, slow start, early education music, USB, MP3 jack, cool lights                                           </t>
    </r>
    <r>
      <rPr>
        <sz val="7.5"/>
        <color rgb="FFFF0000"/>
        <rFont val="方正粗黑宋简体"/>
        <charset val="134"/>
      </rPr>
      <t xml:space="preserve">            </t>
    </r>
  </si>
  <si>
    <r>
      <rPr>
        <sz val="10"/>
        <rFont val="Arial"/>
        <charset val="134"/>
      </rPr>
      <t>1188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</si>
  <si>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白色，红色，</t>
    </r>
    <r>
      <rPr>
        <b/>
        <sz val="10"/>
        <rFont val="Arial"/>
        <charset val="134"/>
      </rPr>
      <t xml:space="preserve">
</t>
    </r>
    <r>
      <rPr>
        <b/>
        <sz val="10"/>
        <rFont val="宋体"/>
        <charset val="134"/>
      </rPr>
      <t>黑色，黄色</t>
    </r>
    <r>
      <rPr>
        <b/>
        <sz val="10"/>
        <rFont val="Arial"/>
        <charset val="134"/>
      </rPr>
      <t>,
White, red, black, yellow,</t>
    </r>
  </si>
  <si>
    <r>
      <rPr>
        <sz val="7.5"/>
        <color rgb="FFFF0000"/>
        <rFont val="方正粗黑宋简体"/>
        <charset val="134"/>
      </rPr>
      <t xml:space="preserve">(6V4A*2铅酸电池Lead-acid battery + 12V380*2  电机 motor )                      
</t>
    </r>
    <r>
      <rPr>
        <sz val="7.5"/>
        <rFont val="方正粗黑宋简体"/>
        <charset val="134"/>
      </rPr>
      <t xml:space="preserve">2.4G蓝牙遥控、仿真车型、双开门、遥控功能、6V4电池、380驱动、前后摇摆、缓启动、早教音乐、USB、MP3插口、炫酷彩灯                                         
2.4G Bluetooth remote control, simulation model, double door, remote control function, 6V4 battery, 380 drive, rocking back and forth, slow start, early education music, USB, MP3 jack, cool lights                                           </t>
    </r>
    <r>
      <rPr>
        <sz val="7.5"/>
        <color rgb="FFFF0000"/>
        <rFont val="方正粗黑宋简体"/>
        <charset val="134"/>
      </rPr>
      <t xml:space="preserve">            </t>
    </r>
  </si>
  <si>
    <r>
      <rPr>
        <sz val="10"/>
        <rFont val="Arial"/>
        <charset val="134"/>
      </rPr>
      <t>1188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</si>
  <si>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10"/>
        <rFont val="Arial"/>
        <charset val="134"/>
      </rPr>
      <t>1188                                                                                                      6V4A*2</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t>
    </r>
  </si>
  <si>
    <r>
      <rPr>
        <sz val="10"/>
        <rFont val="Arial"/>
        <charset val="134"/>
      </rPr>
      <t>1199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r>
      <rPr>
        <sz val="10"/>
        <rFont val="方正粗黑宋简体"/>
        <charset val="134"/>
      </rPr>
      <t>无遥控</t>
    </r>
    <r>
      <rPr>
        <sz val="10"/>
        <rFont val="Arial"/>
        <charset val="134"/>
      </rPr>
      <t xml:space="preserve">
No-remote control </t>
    </r>
  </si>
  <si>
    <r>
      <rPr>
        <sz val="10"/>
        <rFont val="Arial"/>
        <charset val="134"/>
      </rPr>
      <t>1199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</si>
  <si>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1199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</si>
  <si>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1200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r>
      <rPr>
        <sz val="10"/>
        <rFont val="方正粗黑宋简体"/>
        <charset val="134"/>
      </rPr>
      <t>无遥控</t>
    </r>
    <r>
      <rPr>
        <sz val="10"/>
        <rFont val="Arial"/>
        <charset val="134"/>
      </rPr>
      <t xml:space="preserve">
No-remote control </t>
    </r>
  </si>
  <si>
    <r>
      <rPr>
        <sz val="10"/>
        <rFont val="Arial"/>
        <charset val="134"/>
      </rPr>
      <t>1200                                                                                                     
6V4A*1</t>
    </r>
    <r>
      <rPr>
        <sz val="10"/>
        <rFont val="方正粗黑宋简体"/>
        <charset val="134"/>
      </rPr>
      <t>铅酸电池</t>
    </r>
    <r>
      <rPr>
        <sz val="10"/>
        <rFont val="Arial"/>
        <charset val="134"/>
      </rPr>
      <t xml:space="preserve">
Lead-acid battery 
 6V380*1  </t>
    </r>
    <r>
      <rPr>
        <sz val="10"/>
        <rFont val="方正粗黑宋简体"/>
        <charset val="134"/>
      </rPr>
      <t>电机</t>
    </r>
    <r>
      <rPr>
        <sz val="10"/>
        <rFont val="Arial"/>
        <charset val="134"/>
      </rPr>
      <t xml:space="preserve"> motor  </t>
    </r>
  </si>
  <si>
    <r>
      <rPr>
        <sz val="10"/>
        <rFont val="Arial"/>
        <charset val="134"/>
      </rPr>
      <t>1200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</si>
  <si>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t>LS</t>
  </si>
  <si>
    <r>
      <rPr>
        <sz val="10"/>
        <rFont val="Arial"/>
        <charset val="134"/>
      </rPr>
      <t>8888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</si>
  <si>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t>
    </r>
    <r>
      <rPr>
        <b/>
        <sz val="10"/>
        <rFont val="Arial"/>
        <charset val="134"/>
      </rPr>
      <t xml:space="preserve">. </t>
    </r>
    <r>
      <rPr>
        <b/>
        <sz val="10"/>
        <rFont val="宋体"/>
        <charset val="134"/>
      </rPr>
      <t>白</t>
    </r>
    <r>
      <rPr>
        <b/>
        <sz val="10"/>
        <rFont val="Arial"/>
        <charset val="134"/>
      </rPr>
      <t xml:space="preserve">.                   Red, white, </t>
    </r>
  </si>
  <si>
    <t>106*60*48CM</t>
  </si>
  <si>
    <t>11KG    
13KG</t>
  </si>
  <si>
    <r>
      <rPr>
        <sz val="7.5"/>
        <color rgb="FFFF0000"/>
        <rFont val="方正粗黑宋简体"/>
        <charset val="134"/>
      </rPr>
      <t xml:space="preserve">(12V4.5A*1铅酸电池Lead-acid battery + 12V380*2 电机 motor )                               </t>
    </r>
    <r>
      <rPr>
        <sz val="7.5"/>
        <rFont val="方正粗黑宋简体"/>
        <charset val="134"/>
      </rPr>
      <t>便捷安装多功能方向盘，一键启动，2.4G一对一蓝牙遥控，前后摇摆，早教功能，英语故事，LED大灯，灯光独立控制开关，USB插口，四轮安全仿真避震，缓启动，缓停止，双开门                                                 convenient installation of multi-functional steering wheel, one button start, 2.4G one to one Bluetooth remote control, rocking back and forth, early education function, English story, LED headlights, light independent control switch, USB jack, four wheel safety simulation shock absorber, slow start, slow stop, double door</t>
    </r>
  </si>
  <si>
    <t xml:space="preserve"> 皮座椅Leather seats+20RMB                                                    EVA发泡胎EVAfoam tire+60RMB      </t>
  </si>
  <si>
    <t>3C/EN71/CE</t>
  </si>
  <si>
    <r>
      <rPr>
        <sz val="10"/>
        <rFont val="Arial"/>
        <charset val="134"/>
      </rPr>
      <t>8888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</si>
  <si>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+ 12V380*4 电机 motor )                               </t>
    </r>
    <r>
      <rPr>
        <sz val="7.5"/>
        <rFont val="方正粗黑宋简体"/>
        <charset val="134"/>
      </rPr>
      <t>便捷安装多功能方向盘，一键启动，2.4G一对一蓝牙遥控，前后摇摆，早教功能，英语故事，LED大灯，灯光独立控制开关，USB插口，四轮安全仿真避震，缓启动，缓停止，双开门                                                 convenient installation of multi-functional steering wheel, one button start, 2.4G one to one Bluetooth remote control, rocking back and forth, early education function, English story, LED headlights, light independent control switch, USB jack, four wheel safety simulation shock absorber, slow start, slow stop, double door</t>
    </r>
  </si>
  <si>
    <r>
      <rPr>
        <sz val="10"/>
        <rFont val="Arial"/>
        <charset val="134"/>
      </rPr>
      <t>8888                                                                   12V4.5A*1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</si>
  <si>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t>
    </r>
    <r>
      <rPr>
        <b/>
        <sz val="10"/>
        <rFont val="Arial"/>
        <charset val="134"/>
      </rPr>
      <t xml:space="preserve">,   
paint,                       
</t>
    </r>
    <r>
      <rPr>
        <b/>
        <sz val="10"/>
        <rFont val="宋体"/>
        <charset val="134"/>
      </rPr>
      <t>红</t>
    </r>
    <r>
      <rPr>
        <b/>
        <sz val="10"/>
        <rFont val="Arial"/>
        <charset val="134"/>
      </rPr>
      <t xml:space="preserve"> </t>
    </r>
    <r>
      <rPr>
        <b/>
        <sz val="10"/>
        <rFont val="宋体"/>
        <charset val="134"/>
      </rPr>
      <t>、粉、</t>
    </r>
    <r>
      <rPr>
        <b/>
        <sz val="10"/>
        <rFont val="Arial"/>
        <charset val="134"/>
      </rPr>
      <t xml:space="preserve">
</t>
    </r>
    <r>
      <rPr>
        <b/>
        <sz val="10"/>
        <rFont val="宋体"/>
        <charset val="134"/>
      </rPr>
      <t>桔</t>
    </r>
    <r>
      <rPr>
        <b/>
        <sz val="10"/>
        <rFont val="Arial"/>
        <charset val="134"/>
      </rPr>
      <t xml:space="preserve"> </t>
    </r>
    <r>
      <rPr>
        <b/>
        <sz val="10"/>
        <rFont val="宋体"/>
        <charset val="134"/>
      </rPr>
      <t>、绿、</t>
    </r>
    <r>
      <rPr>
        <b/>
        <sz val="10"/>
        <rFont val="Arial"/>
        <charset val="134"/>
      </rPr>
      <t xml:space="preserve">              
Red, pink, 
orange, green,</t>
    </r>
  </si>
  <si>
    <r>
      <rPr>
        <sz val="10"/>
        <rFont val="Arial"/>
        <charset val="134"/>
      </rPr>
      <t>8888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</si>
  <si>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LBK</t>
  </si>
  <si>
    <r>
      <rPr>
        <sz val="10"/>
        <rFont val="Arial"/>
        <charset val="134"/>
      </rPr>
      <t>666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</si>
  <si>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t>白色</t>
    </r>
    <r>
      <rPr>
        <b/>
        <sz val="10"/>
        <rFont val="Arial"/>
        <charset val="134"/>
      </rPr>
      <t xml:space="preserve"> ,</t>
    </r>
    <r>
      <rPr>
        <b/>
        <sz val="10"/>
        <rFont val="宋体"/>
        <charset val="134"/>
      </rPr>
      <t>红色</t>
    </r>
    <r>
      <rPr>
        <b/>
        <sz val="10"/>
        <rFont val="Arial"/>
        <charset val="134"/>
      </rPr>
      <t xml:space="preserve">,                       </t>
    </r>
    <r>
      <rPr>
        <b/>
        <sz val="10"/>
        <rFont val="宋体"/>
        <charset val="134"/>
      </rPr>
      <t>粉色</t>
    </r>
    <r>
      <rPr>
        <b/>
        <sz val="10"/>
        <rFont val="Arial"/>
        <charset val="134"/>
      </rPr>
      <t>,</t>
    </r>
    <r>
      <rPr>
        <b/>
        <sz val="10"/>
        <rFont val="宋体"/>
        <charset val="134"/>
      </rPr>
      <t>灰色</t>
    </r>
    <r>
      <rPr>
        <b/>
        <sz val="10"/>
        <rFont val="Arial"/>
        <charset val="134"/>
      </rPr>
      <t xml:space="preserve">
 White, red, pink,grey,</t>
    </r>
  </si>
  <si>
    <t>97*47*45CM</t>
  </si>
  <si>
    <t>9.5KG           
11KG</t>
  </si>
  <si>
    <r>
      <rPr>
        <sz val="7.5"/>
        <color rgb="FFFF0000"/>
        <rFont val="方正粗黑宋简体"/>
        <charset val="134"/>
      </rPr>
      <t xml:space="preserve">(6V4.5A*1铅酸电池Lead-acid battery + 6V380*1 电机 motor )                               
</t>
    </r>
    <r>
      <rPr>
        <sz val="7.5"/>
        <rFont val="方正粗黑宋简体"/>
        <charset val="134"/>
      </rPr>
      <t>双开门设计、一键启动、LED灯光、蓝牙多功能播放器（早教）、双轮减震、摇摆（平行摇摆）、缓启动+三档调速、蓝牙遥控、                                                      
Double door design, one button start, LED lighting, Bluetooth multi-function player (early education), dual wheel shock absorption, swing (parallel swing), slow start + three speed regulation, Bluetooth remote control</t>
    </r>
  </si>
  <si>
    <t xml:space="preserve"> 皮座椅Leather seats+15RMB                                                     </t>
  </si>
  <si>
    <r>
      <rPr>
        <sz val="10"/>
        <rFont val="Arial"/>
        <charset val="134"/>
      </rPr>
      <t>666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</si>
  <si>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7.5"/>
        <color rgb="FFFF0000"/>
        <rFont val="方正粗黑宋简体"/>
        <charset val="134"/>
      </rPr>
      <t xml:space="preserve">(6V7A*1铅酸电池Lead-acid battery + 6V380*2 电机 motor )                                
</t>
    </r>
    <r>
      <rPr>
        <sz val="7.5"/>
        <rFont val="方正粗黑宋简体"/>
        <charset val="134"/>
      </rPr>
      <t>双开门设计、一键启动、LED灯光、蓝牙多功能播放器（早教）、双轮减震、摇摆（平行摇摆）、缓启动+三档调速、蓝牙遥控、                                                      
Double door design, one button start, LED lighting, Bluetooth multi-function player (early education), dual wheel shock absorption, swing (parallel swing), slow start + three speed regulation, Bluetooth remote control</t>
    </r>
  </si>
  <si>
    <r>
      <rPr>
        <sz val="10"/>
        <rFont val="Arial"/>
        <charset val="134"/>
      </rPr>
      <t>666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</si>
  <si>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666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</si>
  <si>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686                                                                  
</t>
    </r>
    <r>
      <rPr>
        <sz val="10"/>
        <color rgb="FFFF0000"/>
        <rFont val="Arial"/>
        <charset val="134"/>
      </rPr>
      <t>6V4.5A*1</t>
    </r>
    <r>
      <rPr>
        <sz val="10"/>
        <rFont val="方正粗黑宋简体"/>
        <charset val="134"/>
      </rPr>
      <t>铅酸电池</t>
    </r>
    <r>
      <rPr>
        <sz val="10"/>
        <rFont val="Arial"/>
        <charset val="134"/>
      </rPr>
      <t xml:space="preserve">
Lead-acid battery 
</t>
    </r>
    <r>
      <rPr>
        <sz val="10"/>
        <color rgb="FFFF0000"/>
        <rFont val="Arial"/>
        <charset val="134"/>
      </rPr>
      <t xml:space="preserve"> 6V380*1</t>
    </r>
    <r>
      <rPr>
        <sz val="10"/>
        <rFont val="Arial"/>
        <charset val="134"/>
      </rPr>
      <t xml:space="preserve"> </t>
    </r>
    <r>
      <rPr>
        <sz val="10"/>
        <rFont val="方正粗黑宋简体"/>
        <charset val="134"/>
      </rPr>
      <t>电机</t>
    </r>
    <r>
      <rPr>
        <sz val="10"/>
        <rFont val="Arial"/>
        <charset val="134"/>
      </rPr>
      <t xml:space="preserve"> motor</t>
    </r>
  </si>
  <si>
    <r>
      <t>白色</t>
    </r>
    <r>
      <rPr>
        <b/>
        <sz val="10"/>
        <rFont val="Arial"/>
        <charset val="134"/>
      </rPr>
      <t xml:space="preserve"> ,</t>
    </r>
    <r>
      <rPr>
        <b/>
        <sz val="10"/>
        <rFont val="宋体"/>
        <charset val="134"/>
      </rPr>
      <t>红色</t>
    </r>
    <r>
      <rPr>
        <b/>
        <sz val="10"/>
        <rFont val="Arial"/>
        <charset val="134"/>
      </rPr>
      <t xml:space="preserve">,                       
</t>
    </r>
    <r>
      <rPr>
        <b/>
        <sz val="10"/>
        <rFont val="宋体"/>
        <charset val="134"/>
      </rPr>
      <t>灰色</t>
    </r>
    <r>
      <rPr>
        <b/>
        <sz val="10"/>
        <rFont val="Arial"/>
        <charset val="134"/>
      </rPr>
      <t xml:space="preserve">
White, red, grey</t>
    </r>
  </si>
  <si>
    <r>
      <rPr>
        <sz val="10"/>
        <rFont val="Arial"/>
        <charset val="134"/>
      </rPr>
      <t xml:space="preserve">686                                                                      
</t>
    </r>
    <r>
      <rPr>
        <sz val="10"/>
        <color rgb="FFFF0000"/>
        <rFont val="Arial"/>
        <charset val="134"/>
      </rPr>
      <t>6V7A*1</t>
    </r>
    <r>
      <rPr>
        <sz val="10"/>
        <rFont val="方正粗黑宋简体"/>
        <charset val="134"/>
      </rPr>
      <t>铅酸电池</t>
    </r>
    <r>
      <rPr>
        <sz val="10"/>
        <rFont val="Arial"/>
        <charset val="134"/>
      </rPr>
      <t xml:space="preserve">
Lead-acid battery 
 6V</t>
    </r>
    <r>
      <rPr>
        <sz val="10"/>
        <color rgb="FFFF0000"/>
        <rFont val="Arial"/>
        <charset val="134"/>
      </rPr>
      <t xml:space="preserve">380*2 </t>
    </r>
    <r>
      <rPr>
        <sz val="10"/>
        <rFont val="方正粗黑宋简体"/>
        <charset val="134"/>
      </rPr>
      <t>电机</t>
    </r>
    <r>
      <rPr>
        <sz val="10"/>
        <rFont val="Arial"/>
        <charset val="134"/>
      </rPr>
      <t xml:space="preserve"> motor</t>
    </r>
  </si>
  <si>
    <r>
      <rPr>
        <sz val="10"/>
        <rFont val="Arial"/>
        <charset val="134"/>
      </rPr>
      <t xml:space="preserve">686                                                                      
</t>
    </r>
    <r>
      <rPr>
        <sz val="10"/>
        <color rgb="FFFF0000"/>
        <rFont val="Arial"/>
        <charset val="134"/>
      </rPr>
      <t>6V7A*1</t>
    </r>
    <r>
      <rPr>
        <sz val="10"/>
        <rFont val="方正粗黑宋简体"/>
        <charset val="134"/>
      </rPr>
      <t>铅酸电池</t>
    </r>
    <r>
      <rPr>
        <sz val="10"/>
        <rFont val="Arial"/>
        <charset val="134"/>
      </rPr>
      <t xml:space="preserve">
Lead-acid battery 
</t>
    </r>
    <r>
      <rPr>
        <sz val="10"/>
        <color rgb="FFFF0000"/>
        <rFont val="Arial"/>
        <charset val="134"/>
      </rPr>
      <t xml:space="preserve">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t>
    </r>
    <r>
      <rPr>
        <sz val="10"/>
        <color rgb="FFFF0000"/>
        <rFont val="Arial"/>
        <charset val="134"/>
      </rPr>
      <t xml:space="preserve">+paint  </t>
    </r>
    <r>
      <rPr>
        <sz val="10"/>
        <rFont val="Arial"/>
        <charset val="134"/>
      </rPr>
      <t xml:space="preserve"> </t>
    </r>
  </si>
  <si>
    <r>
      <t>烤漆红</t>
    </r>
    <r>
      <rPr>
        <b/>
        <sz val="10"/>
        <rFont val="Arial"/>
        <charset val="134"/>
      </rPr>
      <t xml:space="preserve">
</t>
    </r>
    <r>
      <rPr>
        <b/>
        <sz val="10"/>
        <rFont val="宋体"/>
        <charset val="134"/>
      </rPr>
      <t>烤漆粉</t>
    </r>
    <r>
      <rPr>
        <b/>
        <sz val="10"/>
        <rFont val="Arial"/>
        <charset val="134"/>
      </rPr>
      <t xml:space="preserve">
</t>
    </r>
    <r>
      <rPr>
        <b/>
        <sz val="10"/>
        <rFont val="宋体"/>
        <charset val="134"/>
      </rPr>
      <t>烤漆灰</t>
    </r>
    <r>
      <rPr>
        <b/>
        <sz val="10"/>
        <rFont val="Arial"/>
        <charset val="134"/>
      </rPr>
      <t xml:space="preserve">                    paint red
paint Pink
Paint grey</t>
    </r>
  </si>
  <si>
    <r>
      <rPr>
        <sz val="10"/>
        <rFont val="Arial"/>
        <charset val="134"/>
      </rPr>
      <t>618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</si>
  <si>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t>白色</t>
    </r>
    <r>
      <rPr>
        <b/>
        <sz val="10"/>
        <rFont val="Arial"/>
        <charset val="134"/>
      </rPr>
      <t xml:space="preserve"> ,</t>
    </r>
    <r>
      <rPr>
        <b/>
        <sz val="10"/>
        <rFont val="宋体"/>
        <charset val="134"/>
      </rPr>
      <t>红色</t>
    </r>
    <r>
      <rPr>
        <b/>
        <sz val="10"/>
        <rFont val="Arial"/>
        <charset val="134"/>
      </rPr>
      <t xml:space="preserve">,                       </t>
    </r>
    <r>
      <rPr>
        <b/>
        <sz val="10"/>
        <rFont val="宋体"/>
        <charset val="134"/>
      </rPr>
      <t>黄色</t>
    </r>
    <r>
      <rPr>
        <b/>
        <sz val="10"/>
        <rFont val="Arial"/>
        <charset val="134"/>
      </rPr>
      <t xml:space="preserve">
 White, red, yellow</t>
    </r>
  </si>
  <si>
    <r>
      <rPr>
        <sz val="10"/>
        <rFont val="Arial"/>
        <charset val="134"/>
      </rPr>
      <t>618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</si>
  <si>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618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</si>
  <si>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618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</si>
  <si>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619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</si>
  <si>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rPr>
        <sz val="10"/>
        <rFont val="Arial"/>
        <charset val="134"/>
      </rPr>
      <t>619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</si>
  <si>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619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</si>
  <si>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</si>
  <si>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616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</si>
  <si>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t>红色</t>
    </r>
    <r>
      <rPr>
        <b/>
        <sz val="10"/>
        <rFont val="Arial"/>
        <charset val="134"/>
      </rPr>
      <t>,</t>
    </r>
    <r>
      <rPr>
        <b/>
        <sz val="10"/>
        <rFont val="宋体"/>
        <charset val="134"/>
      </rPr>
      <t>黄色</t>
    </r>
    <r>
      <rPr>
        <b/>
        <sz val="10"/>
        <rFont val="Arial"/>
        <charset val="134"/>
      </rPr>
      <t xml:space="preserve">,              </t>
    </r>
    <r>
      <rPr>
        <b/>
        <sz val="10"/>
        <rFont val="宋体"/>
        <charset val="134"/>
      </rPr>
      <t>白色</t>
    </r>
    <r>
      <rPr>
        <b/>
        <sz val="10"/>
        <rFont val="Arial"/>
        <charset val="134"/>
      </rPr>
      <t>,</t>
    </r>
    <r>
      <rPr>
        <b/>
        <sz val="10"/>
        <rFont val="宋体"/>
        <charset val="134"/>
      </rPr>
      <t>粉色，</t>
    </r>
    <r>
      <rPr>
        <b/>
        <sz val="10"/>
        <rFont val="Arial"/>
        <charset val="134"/>
      </rPr>
      <t xml:space="preserve">                       Red,  yellow, 
white, pink</t>
    </r>
    <r>
      <rPr>
        <b/>
        <sz val="10"/>
        <rFont val="宋体"/>
        <charset val="134"/>
      </rPr>
      <t>，</t>
    </r>
  </si>
  <si>
    <r>
      <rPr>
        <sz val="10"/>
        <rFont val="Arial"/>
        <charset val="134"/>
      </rPr>
      <t>616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</si>
  <si>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rPr>
        <sz val="10"/>
        <rFont val="Arial"/>
        <charset val="134"/>
      </rPr>
      <t>616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</si>
  <si>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616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</si>
  <si>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10"/>
        <rFont val="Arial"/>
        <charset val="134"/>
      </rPr>
      <t>616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</si>
  <si>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烤漆粉</t>
    </r>
    <r>
      <rPr>
        <b/>
        <sz val="10"/>
        <rFont val="Arial"/>
        <charset val="134"/>
      </rPr>
      <t xml:space="preserve">
</t>
    </r>
    <r>
      <rPr>
        <b/>
        <sz val="10"/>
        <rFont val="宋体"/>
        <charset val="134"/>
      </rPr>
      <t>烤漆蓝</t>
    </r>
    <r>
      <rPr>
        <b/>
        <sz val="10"/>
        <rFont val="Arial"/>
        <charset val="134"/>
      </rPr>
      <t xml:space="preserve"> 
</t>
    </r>
    <r>
      <rPr>
        <b/>
        <sz val="10"/>
        <rFont val="宋体"/>
        <charset val="134"/>
      </rPr>
      <t>烤漆黑</t>
    </r>
    <r>
      <rPr>
        <b/>
        <sz val="10"/>
        <rFont val="Arial"/>
        <charset val="134"/>
      </rPr>
      <t xml:space="preserve">                  paint  red
paint  Pink
Paint  blue
Paint  black</t>
    </r>
  </si>
  <si>
    <r>
      <rPr>
        <sz val="10"/>
        <rFont val="Arial"/>
        <charset val="134"/>
      </rPr>
      <t>616                                                                       
6V4.5A*1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</si>
  <si>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</si>
  <si>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616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</si>
  <si>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t xml:space="preserve">HE </t>
  </si>
  <si>
    <r>
      <rPr>
        <sz val="10"/>
        <rFont val="Arial"/>
        <charset val="134"/>
      </rPr>
      <t>919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</si>
  <si>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红色</t>
    </r>
    <r>
      <rPr>
        <b/>
        <sz val="10"/>
        <rFont val="Arial"/>
        <charset val="134"/>
      </rPr>
      <t>,</t>
    </r>
    <r>
      <rPr>
        <b/>
        <sz val="10"/>
        <rFont val="宋体"/>
        <charset val="134"/>
      </rPr>
      <t>黄色</t>
    </r>
    <r>
      <rPr>
        <b/>
        <sz val="10"/>
        <rFont val="Arial"/>
        <charset val="134"/>
      </rPr>
      <t xml:space="preserve">,              </t>
    </r>
    <r>
      <rPr>
        <b/>
        <sz val="10"/>
        <rFont val="宋体"/>
        <charset val="134"/>
      </rPr>
      <t>白色</t>
    </r>
    <r>
      <rPr>
        <b/>
        <sz val="10"/>
        <rFont val="Arial"/>
        <charset val="134"/>
      </rPr>
      <t xml:space="preserve">,                       Red,  yellow, 
white, </t>
    </r>
  </si>
  <si>
    <t>110*62*45CM</t>
  </si>
  <si>
    <r>
      <rPr>
        <sz val="7.5"/>
        <color rgb="FFFF0000"/>
        <rFont val="方正粗黑宋简体"/>
        <charset val="134"/>
      </rPr>
      <t xml:space="preserve">(12V4.5A*1铅酸电池Lead-acid battery + 12V380*2 电机 motor )                               
</t>
    </r>
    <r>
      <rPr>
        <sz val="7.5"/>
        <rFont val="方正粗黑宋简体"/>
        <charset val="134"/>
      </rPr>
      <t>炫酷双闪大灯、四轮避震、缓启动，早教，音乐，故事，电量显示，音量可调节，蓝牙功能，USB插口，MP3插口，，12v4.5天一电瓶，380*2双驱动力，                   
Cool double flash headlights, four wheel shock absorbent, slow start, early education, music, stories, power display, volume adjustable, Bluetooth function, USB jack, MP3 jack, 12v4.5 days a battery, 380*2 double driving force,</t>
    </r>
  </si>
  <si>
    <r>
      <rPr>
        <sz val="10"/>
        <rFont val="Arial"/>
        <charset val="134"/>
      </rPr>
      <t>919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</si>
  <si>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+ 12V380*2 电机 motor )                               
</t>
    </r>
    <r>
      <rPr>
        <sz val="7.5"/>
        <rFont val="方正粗黑宋简体"/>
        <charset val="134"/>
      </rPr>
      <t>炫酷双闪大灯、四轮避震、缓启动，早教，音乐，故事，电量显示，音量可调节，蓝牙功能，USB插口，MP3插口，，12v4.5天一电瓶，380*2双驱动力，                   
Cool double flash headlights, four wheel shock absorbent, slow start, early education, music, stories, power display, volume adjustable, Bluetooth function, USB jack, MP3 jack, 12v4.5 days a battery, 380*2 double driving force,</t>
    </r>
  </si>
  <si>
    <r>
      <rPr>
        <sz val="10"/>
        <rFont val="方正粗黑宋简体"/>
        <charset val="134"/>
      </rPr>
      <t>复古</t>
    </r>
    <r>
      <rPr>
        <sz val="10"/>
        <rFont val="Arial"/>
        <charset val="134"/>
      </rPr>
      <t xml:space="preserve">  </t>
    </r>
    <r>
      <rPr>
        <sz val="10"/>
        <rFont val="方正粗黑宋简体"/>
        <charset val="134"/>
      </rPr>
      <t>小火车</t>
    </r>
    <r>
      <rPr>
        <sz val="10"/>
        <rFont val="Arial"/>
        <charset val="134"/>
      </rPr>
      <t xml:space="preserve">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</si>
  <si>
    <t>72X35X42 CM</t>
  </si>
  <si>
    <t>5.8KG           
6.8KG</t>
  </si>
  <si>
    <r>
      <rPr>
        <sz val="7.5"/>
        <color rgb="FFFF0000"/>
        <rFont val="方正粗黑宋简体"/>
        <charset val="134"/>
      </rPr>
      <t xml:space="preserve">(6V4A*1铅酸电池Lead-acid battery+6V380*1 电机 motor)                               
</t>
    </r>
    <r>
      <rPr>
        <sz val="7.5"/>
        <rFont val="方正粗黑宋简体"/>
        <charset val="134"/>
      </rPr>
      <t>功能：缓启动，早教，音乐，故事，电量显示，音量可调节，蓝牙功能，USB插口，MP3插口，LED大灯,
Features: Slow start, early education, music, story, power display, volume adjustable, Bluetooth function, USB jack, MP3 jack, LED headlights</t>
    </r>
  </si>
  <si>
    <r>
      <rPr>
        <sz val="10"/>
        <rFont val="方正粗黑宋简体"/>
        <charset val="134"/>
      </rPr>
      <t>复古</t>
    </r>
    <r>
      <rPr>
        <sz val="10"/>
        <rFont val="Arial"/>
        <charset val="134"/>
      </rPr>
      <t xml:space="preserve">  </t>
    </r>
    <r>
      <rPr>
        <sz val="10"/>
        <rFont val="方正粗黑宋简体"/>
        <charset val="134"/>
      </rPr>
      <t>小火车</t>
    </r>
    <r>
      <rPr>
        <sz val="10"/>
        <rFont val="Arial"/>
        <charset val="134"/>
      </rPr>
      <t xml:space="preserve">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</si>
  <si>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(12V4.5A*1铅酸电池Lead-acid battery + 12V380*2 电机 motor )                               
</t>
    </r>
    <r>
      <rPr>
        <sz val="7.5"/>
        <rFont val="方正粗黑宋简体"/>
        <charset val="134"/>
      </rPr>
      <t>功能：缓启动，早教，音乐，故事，电量显示，音量可调节，蓝牙功能，USB插口，MP3插口，LED大灯,
Features: Slow start, early education, music, story, power display, volume adjustable, Bluetooth function, USB jack, MP3 jack, LED headlights</t>
    </r>
  </si>
  <si>
    <r>
      <rPr>
        <sz val="10"/>
        <rFont val="方正粗黑宋简体"/>
        <charset val="134"/>
      </rPr>
      <t>复古</t>
    </r>
    <r>
      <rPr>
        <sz val="10"/>
        <rFont val="Arial"/>
        <charset val="134"/>
      </rPr>
      <t xml:space="preserve">  </t>
    </r>
    <r>
      <rPr>
        <sz val="10"/>
        <rFont val="方正粗黑宋简体"/>
        <charset val="134"/>
      </rPr>
      <t>小火车</t>
    </r>
    <r>
      <rPr>
        <sz val="10"/>
        <rFont val="Arial"/>
        <charset val="134"/>
      </rPr>
      <t xml:space="preserve">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r>
      <rPr>
        <sz val="10"/>
        <rFont val="方正粗黑宋简体"/>
        <charset val="134"/>
      </rPr>
      <t>遥控</t>
    </r>
    <r>
      <rPr>
        <sz val="10"/>
        <rFont val="Arial"/>
        <charset val="134"/>
      </rPr>
      <t xml:space="preserve">
Remote control</t>
    </r>
  </si>
  <si>
    <t>116X34X42CM</t>
  </si>
  <si>
    <t>7.65KG           
9.45KG</t>
  </si>
  <si>
    <r>
      <rPr>
        <sz val="7.5"/>
        <color rgb="FFFF0000"/>
        <rFont val="方正粗黑宋简体"/>
        <charset val="134"/>
      </rPr>
      <t xml:space="preserve">(6V4A*1铅酸电池Lead-acid battery+6V380*1 电机 motor)                               
</t>
    </r>
    <r>
      <rPr>
        <sz val="7.5"/>
        <rFont val="方正粗黑宋简体"/>
        <charset val="134"/>
      </rPr>
      <t>一大一小功能配置                     
功能：缓启动，早教，音乐，故事，电量显示，音量可调节，蓝牙功能，USB插口，MP3插口，LED大灯带后拖小车，可以两个宝宝同时使用，小车也可独立滑行，功能齐全，一车多用，A large and small function configuration functions: slow start, early education, music, stories, power display, volume adjustable, Bluetooth function, USB jack, MP3 jack, LED headlights with tow car, can be used at the same time, the car can also be independently coasting, complete functions, a multi-purpose car,</t>
    </r>
  </si>
  <si>
    <r>
      <rPr>
        <sz val="7.5"/>
        <color rgb="FFFF0000"/>
        <rFont val="方正粗黑宋简体"/>
        <charset val="134"/>
      </rPr>
      <t xml:space="preserve">(12V4.5A*1铅酸电池Lead-acid battery + 12V380*2 电机 motor )                               
</t>
    </r>
    <r>
      <rPr>
        <sz val="7.5"/>
        <rFont val="方正粗黑宋简体"/>
        <charset val="134"/>
      </rPr>
      <t>一大一小功能配置                     
功能：缓启动，早教，音乐，故事，电量显示，音量可调节，蓝牙功能，USB插口，MP3插口，LED大灯带后拖小车，可以两个宝宝同时使用，小车也可独立滑行，功能齐全，一车多用，
A large and small function configuration functions: slow start, early education, music, stories, power display, volume adjustable, Bluetooth function, USB jack, MP3 jack, LED headlights with tow car, can be used at the same time, the car can also be independently coasting, complete functions, a multi-purpose car,</t>
    </r>
  </si>
  <si>
    <r>
      <rPr>
        <sz val="7.5"/>
        <color rgb="FFFF0000"/>
        <rFont val="方正粗黑宋简体"/>
        <charset val="134"/>
      </rPr>
      <t xml:space="preserve">(12V4.5A*1铅酸电池Lead-acid battery + 12V380*2 电机 motor )                               
</t>
    </r>
    <r>
      <rPr>
        <sz val="7.5"/>
        <rFont val="方正粗黑宋简体"/>
        <charset val="134"/>
      </rPr>
      <t>一大一小功能配置                     
功能：缓启动，早教，音乐，故事，电量显示，音量可调节，蓝牙功能，USB插口，MP3插口，LED大灯带后拖小车，可以两个宝宝同时使用，小车也可独立滑行，功能齐全，一车多用，A large and small function configuration functions: slow start, early education, music, stories, power display, volume adjustable, Bluetooth function, USB jack, MP3 jack, LED headlights with tow car, can be used at the same time, the car can also be independently coasting, complete functions, a multi-purpose car,</t>
    </r>
  </si>
  <si>
    <t>LB</t>
  </si>
  <si>
    <r>
      <rPr>
        <sz val="10"/>
        <rFont val="Arial"/>
        <charset val="134"/>
      </rPr>
      <t>909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t>
    </r>
  </si>
  <si>
    <r>
      <t>红色</t>
    </r>
    <r>
      <rPr>
        <b/>
        <sz val="10"/>
        <rFont val="Arial"/>
        <charset val="134"/>
      </rPr>
      <t>,</t>
    </r>
    <r>
      <rPr>
        <b/>
        <sz val="10"/>
        <rFont val="宋体"/>
        <charset val="134"/>
      </rPr>
      <t>蓝色</t>
    </r>
    <r>
      <rPr>
        <b/>
        <sz val="10"/>
        <rFont val="Arial"/>
        <charset val="134"/>
      </rPr>
      <t>,</t>
    </r>
    <r>
      <rPr>
        <b/>
        <sz val="10"/>
        <rFont val="宋体"/>
        <charset val="134"/>
      </rPr>
      <t>绿色</t>
    </r>
    <r>
      <rPr>
        <b/>
        <sz val="10"/>
        <rFont val="Arial"/>
        <charset val="134"/>
      </rPr>
      <t xml:space="preserve">,              
</t>
    </r>
    <r>
      <rPr>
        <b/>
        <sz val="10"/>
        <rFont val="宋体"/>
        <charset val="134"/>
      </rPr>
      <t>白色</t>
    </r>
    <r>
      <rPr>
        <b/>
        <sz val="10"/>
        <rFont val="Arial"/>
        <charset val="134"/>
      </rPr>
      <t>,</t>
    </r>
    <r>
      <rPr>
        <b/>
        <sz val="10"/>
        <rFont val="宋体"/>
        <charset val="134"/>
      </rPr>
      <t>粉色</t>
    </r>
    <r>
      <rPr>
        <b/>
        <sz val="10"/>
        <rFont val="Arial"/>
        <charset val="134"/>
      </rPr>
      <t xml:space="preserve">                       
Red, blue, green, 
white, pink</t>
    </r>
  </si>
  <si>
    <t>94*58*39CM</t>
  </si>
  <si>
    <t>8.5KG           
10KG</t>
  </si>
  <si>
    <r>
      <rPr>
        <sz val="7.5"/>
        <color rgb="FFFF0000"/>
        <rFont val="方正粗黑宋简体"/>
        <charset val="134"/>
      </rPr>
      <t xml:space="preserve">(6V4A*1铅酸电池Lead-acid battery + 6V380*1 电机 motor )                               
</t>
    </r>
    <r>
      <rPr>
        <sz val="7.5"/>
        <rFont val="方正粗黑宋简体"/>
        <charset val="134"/>
      </rPr>
      <t>380马达，平行摇摆，一键启动，电量显示，USB插口，双开门                                
380 motor, parallel swing, one key start, power display, USB jack, double door</t>
    </r>
  </si>
  <si>
    <t xml:space="preserve">皮座Leather seats +15 RMB         </t>
  </si>
  <si>
    <r>
      <rPr>
        <sz val="10"/>
        <rFont val="Arial"/>
        <charset val="134"/>
      </rPr>
      <t>909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t>
    </r>
  </si>
  <si>
    <r>
      <rPr>
        <sz val="7.5"/>
        <color rgb="FFFF0000"/>
        <rFont val="方正粗黑宋简体"/>
        <charset val="134"/>
      </rPr>
      <t xml:space="preserve">(6V7A*1铅酸电池Lead-acid battery + 6V380*2 电机 motor)                               
</t>
    </r>
    <r>
      <rPr>
        <sz val="7.5"/>
        <rFont val="方正粗黑宋简体"/>
        <charset val="134"/>
      </rPr>
      <t>380马达，平行摇摆，一键启动，电量显示，USB插口，双开门                                
380 motor, parallel swing, one key start, power display, USB jack, double door</t>
    </r>
  </si>
  <si>
    <r>
      <rPr>
        <sz val="10"/>
        <rFont val="Arial"/>
        <charset val="134"/>
      </rPr>
      <t>909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</si>
  <si>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06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</si>
  <si>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蓝色，白色，</t>
    </r>
    <r>
      <rPr>
        <b/>
        <sz val="10"/>
        <rFont val="Arial"/>
        <charset val="134"/>
      </rPr>
      <t xml:space="preserve">
</t>
    </r>
    <r>
      <rPr>
        <b/>
        <sz val="10"/>
        <rFont val="宋体"/>
        <charset val="134"/>
      </rPr>
      <t>粉色，红色，</t>
    </r>
    <r>
      <rPr>
        <b/>
        <sz val="10"/>
        <rFont val="Arial"/>
        <charset val="134"/>
      </rPr>
      <t xml:space="preserve"> 
blue, white,
Pink, red,</t>
    </r>
  </si>
  <si>
    <t>103*59*50CM</t>
  </si>
  <si>
    <t>12KG           
14.5KG</t>
  </si>
  <si>
    <r>
      <rPr>
        <sz val="7.5"/>
        <color rgb="FFFF0000"/>
        <rFont val="方正粗黑宋简体"/>
        <charset val="134"/>
      </rPr>
      <t xml:space="preserve">(6V4A*2铅酸电池Lead-acid battery + 12V380*2 电机 motor )                               </t>
    </r>
    <r>
      <rPr>
        <sz val="7.5"/>
        <rFont val="方正粗黑宋简体"/>
        <charset val="134"/>
      </rPr>
      <t>带2.4G遥控、避震、灯光、MP3接口、音乐、双开门
With 2.4G remote control, shock absorber, light, MP3 interface, music, double door</t>
    </r>
  </si>
  <si>
    <t xml:space="preserve">皮座Leather seats +25 RMB                     
EVA轮 EVA soft wheel + 55RMB         </t>
  </si>
  <si>
    <t>EN71-1-2-3
EN62115/GCC</t>
  </si>
  <si>
    <r>
      <rPr>
        <sz val="10"/>
        <rFont val="Arial"/>
        <charset val="134"/>
      </rPr>
      <t>06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t>
    </r>
  </si>
  <si>
    <r>
      <t>烤漆红</t>
    </r>
    <r>
      <rPr>
        <b/>
        <sz val="10"/>
        <rFont val="Arial"/>
        <charset val="134"/>
      </rPr>
      <t xml:space="preserve">    
Paint  red   </t>
    </r>
  </si>
  <si>
    <t>ZXB</t>
  </si>
  <si>
    <r>
      <rPr>
        <sz val="10"/>
        <rFont val="Arial"/>
        <charset val="134"/>
      </rPr>
      <t xml:space="preserve">8899                                                                     
</t>
    </r>
    <r>
      <rPr>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6V380*1</t>
    </r>
    <r>
      <rPr>
        <sz val="10"/>
        <rFont val="Arial"/>
        <charset val="134"/>
      </rPr>
      <t xml:space="preserve"> </t>
    </r>
    <r>
      <rPr>
        <sz val="10"/>
        <rFont val="方正粗黑宋简体"/>
        <charset val="134"/>
      </rPr>
      <t>电机</t>
    </r>
    <r>
      <rPr>
        <sz val="10"/>
        <rFont val="Arial"/>
        <charset val="134"/>
      </rPr>
      <t xml:space="preserve"> motor </t>
    </r>
  </si>
  <si>
    <r>
      <t>蓝色，白色，</t>
    </r>
    <r>
      <rPr>
        <b/>
        <sz val="10"/>
        <rFont val="Arial"/>
        <charset val="134"/>
      </rPr>
      <t xml:space="preserve">
</t>
    </r>
    <r>
      <rPr>
        <b/>
        <sz val="10"/>
        <rFont val="宋体"/>
        <charset val="134"/>
      </rPr>
      <t>桔色，红色，</t>
    </r>
    <r>
      <rPr>
        <b/>
        <sz val="10"/>
        <rFont val="Arial"/>
        <charset val="134"/>
      </rPr>
      <t xml:space="preserve"> 
blue, white,
orange, red,</t>
    </r>
  </si>
  <si>
    <t>103*56*49CM</t>
  </si>
  <si>
    <t>9.6KG           
11.5KG</t>
  </si>
  <si>
    <r>
      <rPr>
        <sz val="7.5"/>
        <color rgb="FFFF0000"/>
        <rFont val="方正粗黑宋简体"/>
        <charset val="134"/>
      </rPr>
      <t xml:space="preserve">(6V4A*1铅酸电池Lead-acid battery+6V380*1 电机 motor)                               
</t>
    </r>
    <r>
      <rPr>
        <sz val="7.5"/>
        <rFont val="方正粗黑宋简体"/>
        <charset val="134"/>
      </rPr>
      <t>仿真车型、四轮避震、多功能早教 (含:音乐USB插口、MP3插口)，2.4G遥控
Simulation model, four-wheel shock absorber, multi-functional early education (including: music USB jack, MP3 jack)2.4G remote control</t>
    </r>
  </si>
  <si>
    <t xml:space="preserve">皮座Leather seats +15 RMB                     
EVA轮 EVA soft wheel + 35RMB         </t>
  </si>
  <si>
    <r>
      <rPr>
        <sz val="10"/>
        <rFont val="Arial"/>
        <charset val="134"/>
      </rPr>
      <t xml:space="preserve">8899                                                                     
</t>
    </r>
    <r>
      <rPr>
        <sz val="10"/>
        <color rgb="FFFF0000"/>
        <rFont val="Arial"/>
        <charset val="134"/>
      </rPr>
      <t>6V4A*2</t>
    </r>
    <r>
      <rPr>
        <sz val="10"/>
        <rFont val="方正粗黑宋简体"/>
        <charset val="134"/>
      </rPr>
      <t>铅酸电池</t>
    </r>
    <r>
      <rPr>
        <sz val="10"/>
        <rFont val="Arial"/>
        <charset val="134"/>
      </rPr>
      <t xml:space="preserve">
Lead-acid battery
</t>
    </r>
    <r>
      <rPr>
        <sz val="10"/>
        <color rgb="FFFF0000"/>
        <rFont val="Arial"/>
        <charset val="134"/>
      </rPr>
      <t>380*2</t>
    </r>
    <r>
      <rPr>
        <sz val="10"/>
        <rFont val="Arial"/>
        <charset val="134"/>
      </rPr>
      <t xml:space="preserve"> </t>
    </r>
    <r>
      <rPr>
        <sz val="10"/>
        <rFont val="方正粗黑宋简体"/>
        <charset val="134"/>
      </rPr>
      <t>电机</t>
    </r>
    <r>
      <rPr>
        <sz val="10"/>
        <rFont val="Arial"/>
        <charset val="134"/>
      </rPr>
      <t xml:space="preserve"> motor </t>
    </r>
  </si>
  <si>
    <r>
      <rPr>
        <sz val="7.5"/>
        <color rgb="FFFF0000"/>
        <rFont val="方正粗黑宋简体"/>
        <charset val="134"/>
      </rPr>
      <t xml:space="preserve">(6V4A*2铅酸电池Lead-acid battery+6V380*2 电机 motor)                               
</t>
    </r>
    <r>
      <rPr>
        <sz val="7.5"/>
        <rFont val="方正粗黑宋简体"/>
        <charset val="134"/>
      </rPr>
      <t>仿真车型、四轮避震、多功能早教 (含:音乐USB插口、MP3插口)，2.4G遥控
Simulation model, four-wheel shock absorber, multi-functional early education (including: music USB jack, MP3 jack)2.4G remote control</t>
    </r>
  </si>
  <si>
    <r>
      <rPr>
        <sz val="10"/>
        <rFont val="Arial"/>
        <charset val="134"/>
      </rPr>
      <t xml:space="preserve">8899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380*2</t>
    </r>
    <r>
      <rPr>
        <sz val="10"/>
        <rFont val="方正粗黑宋简体"/>
        <charset val="134"/>
      </rPr>
      <t>电机</t>
    </r>
    <r>
      <rPr>
        <sz val="10"/>
        <rFont val="Arial"/>
        <charset val="134"/>
      </rPr>
      <t xml:space="preserve"> motor </t>
    </r>
  </si>
  <si>
    <r>
      <rPr>
        <sz val="10"/>
        <rFont val="Arial"/>
        <charset val="134"/>
      </rPr>
      <t xml:space="preserve">8899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380*4</t>
    </r>
    <r>
      <rPr>
        <sz val="10"/>
        <rFont val="方正粗黑宋简体"/>
        <charset val="134"/>
      </rPr>
      <t>电机</t>
    </r>
    <r>
      <rPr>
        <sz val="10"/>
        <rFont val="Arial"/>
        <charset val="134"/>
      </rPr>
      <t xml:space="preserve"> motor </t>
    </r>
  </si>
  <si>
    <t>FM</t>
  </si>
  <si>
    <r>
      <rPr>
        <sz val="10"/>
        <rFont val="Arial"/>
        <charset val="134"/>
      </rPr>
      <t>520                                                                   
6V4A*1</t>
    </r>
    <r>
      <rPr>
        <sz val="10"/>
        <rFont val="方正粗黑宋简体"/>
        <charset val="134"/>
      </rPr>
      <t>铅酸电池</t>
    </r>
    <r>
      <rPr>
        <sz val="10"/>
        <rFont val="Arial"/>
        <charset val="134"/>
      </rPr>
      <t xml:space="preserve">Lead-acid battery
6V380*1 </t>
    </r>
    <r>
      <rPr>
        <sz val="10"/>
        <rFont val="方正粗黑宋简体"/>
        <charset val="134"/>
      </rPr>
      <t>电机</t>
    </r>
    <r>
      <rPr>
        <sz val="10"/>
        <rFont val="Arial"/>
        <charset val="134"/>
      </rPr>
      <t xml:space="preserve"> motor </t>
    </r>
  </si>
  <si>
    <r>
      <t>蓝色，粉色，</t>
    </r>
    <r>
      <rPr>
        <b/>
        <sz val="10"/>
        <rFont val="Arial"/>
        <charset val="134"/>
      </rPr>
      <t xml:space="preserve">
</t>
    </r>
    <r>
      <rPr>
        <b/>
        <sz val="10"/>
        <rFont val="宋体"/>
        <charset val="134"/>
      </rPr>
      <t>黄色，</t>
    </r>
    <r>
      <rPr>
        <b/>
        <sz val="10"/>
        <rFont val="Arial"/>
        <charset val="134"/>
      </rPr>
      <t xml:space="preserve">
blue, pink,
Yellow</t>
    </r>
  </si>
  <si>
    <t>87*58*52CM</t>
  </si>
  <si>
    <t>11.1KG           
13.2KG</t>
  </si>
  <si>
    <r>
      <rPr>
        <sz val="7.5"/>
        <color rgb="FFFF0000"/>
        <rFont val="方正粗黑宋简体"/>
        <charset val="134"/>
      </rPr>
      <t xml:space="preserve">(6V4A*1铅酸电池Lead-acid battery+6V380*1 电机 motor)                               
</t>
    </r>
    <r>
      <rPr>
        <sz val="7.5"/>
        <rFont val="方正粗黑宋简体"/>
        <charset val="134"/>
      </rPr>
      <t>早教功能，音乐，唐诗，故事，电量显示，蓝牙，双开门，
智能缓起缓停，遥控+推把
Early education function, music, Tang poetry, stories, power display, Bluetooth, double door,
Intelligent slow start slow stop, remote control + push handle</t>
    </r>
  </si>
  <si>
    <r>
      <rPr>
        <sz val="10"/>
        <rFont val="Arial"/>
        <charset val="134"/>
      </rPr>
      <t>520                                                                   
6V7A*1</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</si>
  <si>
    <r>
      <rPr>
        <sz val="7.5"/>
        <color rgb="FFFF0000"/>
        <rFont val="方正粗黑宋简体"/>
        <charset val="134"/>
      </rPr>
      <t xml:space="preserve">(6V7A*1铅酸电池Lead-acid battery+6V380*2 电机 motor)                               
</t>
    </r>
    <r>
      <rPr>
        <sz val="7.5"/>
        <rFont val="方正粗黑宋简体"/>
        <charset val="134"/>
      </rPr>
      <t>早教功能，音乐，唐诗，故事，电量显示，蓝牙，双开门，
智能缓起缓停，遥控+推把
Early education function, music, Tang poetry, stories, power display, Bluetooth, double door,
Intelligent slow start slow stop, remote control + push handle</t>
    </r>
  </si>
  <si>
    <r>
      <t>米色，粉色，</t>
    </r>
    <r>
      <rPr>
        <b/>
        <sz val="10"/>
        <rFont val="Arial"/>
        <charset val="134"/>
      </rPr>
      <t xml:space="preserve">
</t>
    </r>
    <r>
      <rPr>
        <b/>
        <sz val="10"/>
        <rFont val="宋体"/>
        <charset val="134"/>
      </rPr>
      <t>绿色，</t>
    </r>
    <r>
      <rPr>
        <b/>
        <sz val="10"/>
        <rFont val="Arial"/>
        <charset val="134"/>
      </rPr>
      <t xml:space="preserve">
Beige, pink,
green</t>
    </r>
    <r>
      <rPr>
        <b/>
        <sz val="10"/>
        <rFont val="宋体"/>
        <charset val="134"/>
      </rPr>
      <t>，</t>
    </r>
  </si>
  <si>
    <r>
      <rPr>
        <sz val="10"/>
        <rFont val="Arial"/>
        <charset val="134"/>
      </rPr>
      <t>2788                               6V4AH*2</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</si>
  <si>
    <r>
      <t>黑</t>
    </r>
    <r>
      <rPr>
        <b/>
        <sz val="10"/>
        <rFont val="Arial"/>
        <charset val="134"/>
      </rPr>
      <t xml:space="preserve">     </t>
    </r>
    <r>
      <rPr>
        <b/>
        <sz val="10"/>
        <rFont val="宋体"/>
        <charset val="134"/>
      </rPr>
      <t>红</t>
    </r>
    <r>
      <rPr>
        <b/>
        <sz val="10"/>
        <rFont val="Arial"/>
        <charset val="134"/>
      </rPr>
      <t xml:space="preserve">    </t>
    </r>
    <r>
      <rPr>
        <b/>
        <sz val="10"/>
        <rFont val="宋体"/>
        <charset val="134"/>
      </rPr>
      <t>白</t>
    </r>
    <r>
      <rPr>
        <b/>
        <sz val="10"/>
        <rFont val="Arial"/>
        <charset val="134"/>
      </rPr>
      <t xml:space="preserve">
Black red white</t>
    </r>
  </si>
  <si>
    <t>105*62*46CM</t>
  </si>
  <si>
    <t>12.5KG   
14KG</t>
  </si>
  <si>
    <r>
      <rPr>
        <b/>
        <sz val="7.5"/>
        <color rgb="FFFF0000"/>
        <rFont val="Arial"/>
        <charset val="134"/>
      </rPr>
      <t>(6V4AH*2</t>
    </r>
    <r>
      <rPr>
        <b/>
        <sz val="7.5"/>
        <color rgb="FFFF0000"/>
        <rFont val="宋体"/>
        <charset val="134"/>
      </rPr>
      <t>铅酸电池</t>
    </r>
    <r>
      <rPr>
        <b/>
        <sz val="7.5"/>
        <color rgb="FFFF0000"/>
        <rFont val="Arial"/>
        <charset val="134"/>
      </rPr>
      <t xml:space="preserve">Lead-acid battery + 6V380*2  </t>
    </r>
    <r>
      <rPr>
        <b/>
        <sz val="7.5"/>
        <color rgb="FFFF0000"/>
        <rFont val="宋体"/>
        <charset val="134"/>
      </rPr>
      <t>电机</t>
    </r>
    <r>
      <rPr>
        <b/>
        <sz val="7.5"/>
        <color rgb="FFFF0000"/>
        <rFont val="Arial"/>
        <charset val="134"/>
      </rPr>
      <t xml:space="preserve"> motor )                            
</t>
    </r>
    <r>
      <rPr>
        <b/>
        <sz val="7.5"/>
        <rFont val="宋体"/>
        <charset val="134"/>
      </rPr>
      <t>一键启动、缓启缓停</t>
    </r>
    <r>
      <rPr>
        <b/>
        <sz val="7.5"/>
        <rFont val="Arial"/>
        <charset val="134"/>
      </rPr>
      <t>,</t>
    </r>
    <r>
      <rPr>
        <b/>
        <sz val="7.5"/>
        <rFont val="宋体"/>
        <charset val="134"/>
      </rPr>
      <t>多功能播放器、音乐、蓝牙、</t>
    </r>
    <r>
      <rPr>
        <b/>
        <sz val="7.5"/>
        <rFont val="Arial"/>
        <charset val="134"/>
      </rPr>
      <t>USB</t>
    </r>
    <r>
      <rPr>
        <b/>
        <sz val="7.5"/>
        <rFont val="宋体"/>
        <charset val="134"/>
      </rPr>
      <t>插口</t>
    </r>
    <r>
      <rPr>
        <b/>
        <sz val="7.5"/>
        <rFont val="Arial"/>
        <charset val="134"/>
      </rPr>
      <t>,</t>
    </r>
    <r>
      <rPr>
        <b/>
        <sz val="7.5"/>
        <rFont val="宋体"/>
        <charset val="134"/>
      </rPr>
      <t>双开门、摇摆功能</t>
    </r>
    <r>
      <rPr>
        <b/>
        <sz val="7.5"/>
        <rFont val="Arial"/>
        <charset val="134"/>
      </rPr>
      <t>,2.4G</t>
    </r>
    <r>
      <rPr>
        <b/>
        <sz val="7.5"/>
        <rFont val="宋体"/>
        <charset val="134"/>
      </rPr>
      <t>遥控、</t>
    </r>
    <r>
      <rPr>
        <b/>
        <sz val="7.5"/>
        <rFont val="Arial"/>
        <charset val="134"/>
      </rPr>
      <t>3</t>
    </r>
    <r>
      <rPr>
        <b/>
        <sz val="7.5"/>
        <rFont val="宋体"/>
        <charset val="134"/>
      </rPr>
      <t>挡调速、遥控刹车</t>
    </r>
    <r>
      <rPr>
        <b/>
        <sz val="7.5"/>
        <rFont val="Arial"/>
        <charset val="134"/>
      </rPr>
      <t>,</t>
    </r>
    <r>
      <rPr>
        <b/>
        <sz val="7.5"/>
        <rFont val="宋体"/>
        <charset val="134"/>
      </rPr>
      <t>四轮独立避震</t>
    </r>
    <r>
      <rPr>
        <b/>
        <sz val="7.5"/>
        <rFont val="Arial"/>
        <charset val="134"/>
      </rPr>
      <t>,
one-click start, slow start stop, multi-function player, music, Bluetooth, USB jack, double door, swing function,2.4G remote control, 3 speed control, remote control brake, four independent shock absorber,</t>
    </r>
  </si>
  <si>
    <t xml:space="preserve">皮座椅Leather seats+20RMB                                  EVA轮 EVA soft wheel 50 RMB                                          </t>
  </si>
  <si>
    <r>
      <rPr>
        <sz val="10"/>
        <rFont val="Arial"/>
        <charset val="134"/>
      </rPr>
      <t>2788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</si>
  <si>
    <r>
      <rPr>
        <b/>
        <sz val="7.5"/>
        <color rgb="FFFF0000"/>
        <rFont val="Arial"/>
        <charset val="134"/>
      </rPr>
      <t>(12V7AH*1</t>
    </r>
    <r>
      <rPr>
        <b/>
        <sz val="7.5"/>
        <color rgb="FFFF0000"/>
        <rFont val="宋体"/>
        <charset val="134"/>
      </rPr>
      <t>铅酸电池</t>
    </r>
    <r>
      <rPr>
        <b/>
        <sz val="7.5"/>
        <color rgb="FFFF0000"/>
        <rFont val="Arial"/>
        <charset val="134"/>
      </rPr>
      <t xml:space="preserve">Lead-acid battery + 12V380*4  </t>
    </r>
    <r>
      <rPr>
        <b/>
        <sz val="7.5"/>
        <color rgb="FFFF0000"/>
        <rFont val="宋体"/>
        <charset val="134"/>
      </rPr>
      <t>电机</t>
    </r>
    <r>
      <rPr>
        <b/>
        <sz val="7.5"/>
        <color rgb="FFFF0000"/>
        <rFont val="Arial"/>
        <charset val="134"/>
      </rPr>
      <t xml:space="preserve"> motor )                            
</t>
    </r>
    <r>
      <rPr>
        <b/>
        <sz val="7.5"/>
        <rFont val="宋体"/>
        <charset val="134"/>
      </rPr>
      <t>一键启动、缓启缓停</t>
    </r>
    <r>
      <rPr>
        <b/>
        <sz val="7.5"/>
        <rFont val="Arial"/>
        <charset val="134"/>
      </rPr>
      <t>,</t>
    </r>
    <r>
      <rPr>
        <b/>
        <sz val="7.5"/>
        <rFont val="宋体"/>
        <charset val="134"/>
      </rPr>
      <t>多功能播放器、音乐、蓝牙、</t>
    </r>
    <r>
      <rPr>
        <b/>
        <sz val="7.5"/>
        <rFont val="Arial"/>
        <charset val="134"/>
      </rPr>
      <t>USB</t>
    </r>
    <r>
      <rPr>
        <b/>
        <sz val="7.5"/>
        <rFont val="宋体"/>
        <charset val="134"/>
      </rPr>
      <t>插口</t>
    </r>
    <r>
      <rPr>
        <b/>
        <sz val="7.5"/>
        <rFont val="Arial"/>
        <charset val="134"/>
      </rPr>
      <t>,</t>
    </r>
    <r>
      <rPr>
        <b/>
        <sz val="7.5"/>
        <rFont val="宋体"/>
        <charset val="134"/>
      </rPr>
      <t>双开门、摇摆功能</t>
    </r>
    <r>
      <rPr>
        <b/>
        <sz val="7.5"/>
        <rFont val="Arial"/>
        <charset val="134"/>
      </rPr>
      <t>,2.4G</t>
    </r>
    <r>
      <rPr>
        <b/>
        <sz val="7.5"/>
        <rFont val="宋体"/>
        <charset val="134"/>
      </rPr>
      <t>遥控、</t>
    </r>
    <r>
      <rPr>
        <b/>
        <sz val="7.5"/>
        <rFont val="Arial"/>
        <charset val="134"/>
      </rPr>
      <t>3</t>
    </r>
    <r>
      <rPr>
        <b/>
        <sz val="7.5"/>
        <rFont val="宋体"/>
        <charset val="134"/>
      </rPr>
      <t>挡调速、遥控刹车</t>
    </r>
    <r>
      <rPr>
        <b/>
        <sz val="7.5"/>
        <rFont val="Arial"/>
        <charset val="134"/>
      </rPr>
      <t>,</t>
    </r>
    <r>
      <rPr>
        <b/>
        <sz val="7.5"/>
        <rFont val="宋体"/>
        <charset val="134"/>
      </rPr>
      <t>四轮独立避震</t>
    </r>
    <r>
      <rPr>
        <b/>
        <sz val="7.5"/>
        <rFont val="Arial"/>
        <charset val="134"/>
      </rPr>
      <t>,
one-click start, slow start stop, multi-function player, music, Bluetooth, USB jack, double door, swing function,2.4G remote control, 3 speed control, remote control brake, four independent shock absorber,</t>
    </r>
  </si>
  <si>
    <r>
      <rPr>
        <sz val="10"/>
        <rFont val="Arial"/>
        <charset val="134"/>
      </rPr>
      <t>2788                                                          6V4AH*2</t>
    </r>
    <r>
      <rPr>
        <sz val="10"/>
        <rFont val="方正粗黑宋简体"/>
        <charset val="134"/>
      </rPr>
      <t>铅酸电池</t>
    </r>
    <r>
      <rPr>
        <sz val="10"/>
        <rFont val="Arial"/>
        <charset val="134"/>
      </rPr>
      <t xml:space="preserve">Lead-acid battery 
6V380*2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</si>
  <si>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烤漆银</t>
    </r>
    <r>
      <rPr>
        <b/>
        <sz val="10"/>
        <rFont val="Arial"/>
        <charset val="134"/>
      </rPr>
      <t xml:space="preserve">
paint red 
paint silver  </t>
    </r>
  </si>
  <si>
    <r>
      <rPr>
        <sz val="10"/>
        <rFont val="Arial"/>
        <charset val="134"/>
      </rPr>
      <t>2788                               12V7A*1</t>
    </r>
    <r>
      <rPr>
        <sz val="10"/>
        <rFont val="方正粗黑宋简体"/>
        <charset val="134"/>
      </rPr>
      <t>铅酸电池</t>
    </r>
    <r>
      <rPr>
        <sz val="10"/>
        <rFont val="Arial"/>
        <charset val="134"/>
      </rPr>
      <t xml:space="preserve">Lead-acid battery 
12V380*4  </t>
    </r>
    <r>
      <rPr>
        <sz val="10"/>
        <rFont val="方正粗黑宋简体"/>
        <charset val="134"/>
      </rPr>
      <t>电机</t>
    </r>
    <r>
      <rPr>
        <sz val="10"/>
        <rFont val="Arial"/>
        <charset val="134"/>
      </rPr>
      <t xml:space="preserve"> motor   
</t>
    </r>
    <r>
      <rPr>
        <sz val="10"/>
        <rFont val="方正粗黑宋简体"/>
        <charset val="134"/>
      </rPr>
      <t>烤漆</t>
    </r>
    <r>
      <rPr>
        <sz val="10"/>
        <rFont val="Arial"/>
        <charset val="134"/>
      </rPr>
      <t xml:space="preserve">  paint </t>
    </r>
  </si>
  <si>
    <r>
      <rPr>
        <sz val="10"/>
        <rFont val="Arial"/>
        <charset val="134"/>
      </rPr>
      <t xml:space="preserve">717                             
12V4A*1 </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r>
      <rPr>
        <sz val="10"/>
        <rFont val="方正粗黑宋简体"/>
        <charset val="134"/>
      </rPr>
      <t>正版授权</t>
    </r>
    <r>
      <rPr>
        <sz val="10"/>
        <rFont val="Arial"/>
        <charset val="134"/>
      </rPr>
      <t xml:space="preserve">
Genuine license                  </t>
    </r>
  </si>
  <si>
    <r>
      <rPr>
        <sz val="10"/>
        <rFont val="Arial"/>
        <charset val="134"/>
      </rPr>
      <t xml:space="preserve">717                             
12V4A*1 </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r>
      <rPr>
        <sz val="10"/>
        <rFont val="方正粗黑宋简体"/>
        <charset val="134"/>
      </rPr>
      <t>正版授权</t>
    </r>
    <r>
      <rPr>
        <sz val="10"/>
        <rFont val="Arial"/>
        <charset val="134"/>
      </rPr>
      <t xml:space="preserve">
Genuine license                  </t>
    </r>
  </si>
  <si>
    <t>HT</t>
  </si>
  <si>
    <r>
      <rPr>
        <sz val="10"/>
        <rFont val="Arial"/>
        <charset val="134"/>
      </rPr>
      <t xml:space="preserve">9588                         </t>
    </r>
    <r>
      <rPr>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6V380*1 </t>
    </r>
    <r>
      <rPr>
        <sz val="10"/>
        <rFont val="Arial"/>
        <charset val="134"/>
      </rPr>
      <t xml:space="preserve"> </t>
    </r>
    <r>
      <rPr>
        <sz val="10"/>
        <rFont val="方正粗黑宋简体"/>
        <charset val="134"/>
      </rPr>
      <t>电机</t>
    </r>
    <r>
      <rPr>
        <sz val="10"/>
        <rFont val="Arial"/>
        <charset val="134"/>
      </rPr>
      <t xml:space="preserve"> motor                  </t>
    </r>
  </si>
  <si>
    <r>
      <t>白色，蓝色</t>
    </r>
    <r>
      <rPr>
        <b/>
        <sz val="10"/>
        <rFont val="Arial"/>
        <charset val="134"/>
      </rPr>
      <t xml:space="preserve">
</t>
    </r>
    <r>
      <rPr>
        <b/>
        <sz val="10"/>
        <rFont val="宋体"/>
        <charset val="134"/>
      </rPr>
      <t>黄色，红色，</t>
    </r>
    <r>
      <rPr>
        <b/>
        <sz val="10"/>
        <rFont val="Arial"/>
        <charset val="134"/>
      </rPr>
      <t xml:space="preserve"> 
white,blue, 
Yellow, red,</t>
    </r>
  </si>
  <si>
    <t>100x56x42CM</t>
  </si>
  <si>
    <t>9.7KG           
12KG</t>
  </si>
  <si>
    <r>
      <rPr>
        <sz val="7.5"/>
        <color rgb="FFFF0000"/>
        <rFont val="方正粗黑宋简体"/>
        <charset val="134"/>
      </rPr>
      <t xml:space="preserve">(6V4A*1铅酸电池Lead-acid battery +6V380*1  电机 motor )                                  
</t>
    </r>
    <r>
      <rPr>
        <sz val="7.5"/>
        <rFont val="方正粗黑宋简体"/>
        <charset val="134"/>
      </rPr>
      <t>一键启动、多功能播放器，音乐、故事、英语、电量显示、动感音乐、炫丽灯光
One-click start, multi-function player, music, stories, English, power display, dynamic music, gorgeous lighting</t>
    </r>
  </si>
  <si>
    <t xml:space="preserve">皮座 Leather seats + 10 RMB
EVA轮 EVA soft wheel +35RMB                               </t>
  </si>
  <si>
    <r>
      <rPr>
        <sz val="7.5"/>
        <color rgb="FFFF0000"/>
        <rFont val="方正粗黑宋简体"/>
        <charset val="134"/>
      </rPr>
      <t xml:space="preserve">(6V4A*1铅酸电池Lead-acid battery +6V380*1  电机 motor )                                  
</t>
    </r>
    <r>
      <rPr>
        <sz val="7.5"/>
        <rFont val="方正粗黑宋简体"/>
        <charset val="134"/>
      </rPr>
      <t xml:space="preserve"> 一键启动、多功能蓝牙播放器，摇摆功能，三档调节，缓启动，音乐、故事、英语、电量显示、动感音乐、炫丽灯光 
One-button start, multi-function Bluetooth player, swing function, three-speed adjustment, slow start, music, story, English, power display, dynamic music, dazzling light</t>
    </r>
  </si>
  <si>
    <r>
      <rPr>
        <sz val="10"/>
        <rFont val="Arial"/>
        <charset val="134"/>
      </rPr>
      <t xml:space="preserve">9588                         </t>
    </r>
    <r>
      <rPr>
        <sz val="10"/>
        <color rgb="FFFF0000"/>
        <rFont val="Arial"/>
        <charset val="134"/>
      </rPr>
      <t xml:space="preserve">6V4A*2 </t>
    </r>
    <r>
      <rPr>
        <sz val="10"/>
        <rFont val="方正粗黑宋简体"/>
        <charset val="134"/>
      </rPr>
      <t>铅酸电池</t>
    </r>
    <r>
      <rPr>
        <sz val="10"/>
        <rFont val="Arial"/>
        <charset val="134"/>
      </rPr>
      <t xml:space="preserve">
Lead-acid battery
</t>
    </r>
    <r>
      <rPr>
        <sz val="10"/>
        <color rgb="FFFF0000"/>
        <rFont val="Arial"/>
        <charset val="134"/>
      </rPr>
      <t>6V380*2</t>
    </r>
    <r>
      <rPr>
        <sz val="10"/>
        <rFont val="Arial"/>
        <charset val="134"/>
      </rPr>
      <t xml:space="preserve"> </t>
    </r>
    <r>
      <rPr>
        <sz val="10"/>
        <rFont val="方正粗黑宋简体"/>
        <charset val="134"/>
      </rPr>
      <t>电机</t>
    </r>
    <r>
      <rPr>
        <sz val="10"/>
        <rFont val="Arial"/>
        <charset val="134"/>
      </rPr>
      <t xml:space="preserve"> motor                  </t>
    </r>
  </si>
  <si>
    <r>
      <rPr>
        <sz val="7.5"/>
        <color rgb="FFFF0000"/>
        <rFont val="方正粗黑宋简体"/>
        <charset val="134"/>
      </rPr>
      <t xml:space="preserve">(6V4A*2铅酸电池Lead-acid battery +6V380*2 电机 motor )                                  
</t>
    </r>
    <r>
      <rPr>
        <sz val="7.5"/>
        <rFont val="方正粗黑宋简体"/>
        <charset val="134"/>
      </rPr>
      <t xml:space="preserve"> 一键启动、多功能蓝牙播放器，摇摆功能，三档调节，缓启动，音乐、故事、英语、电量显示、动感音乐、炫丽灯光 
One-button start, multi-function Bluetooth player, swing function, three-speed adjustment, slow start, music, story, English, power display, dynamic music, dazzling light</t>
    </r>
  </si>
  <si>
    <r>
      <rPr>
        <sz val="10"/>
        <rFont val="Arial"/>
        <charset val="134"/>
      </rPr>
      <t xml:space="preserve">9588                         </t>
    </r>
    <r>
      <rPr>
        <sz val="10"/>
        <color rgb="FFFF0000"/>
        <rFont val="Arial"/>
        <charset val="134"/>
      </rPr>
      <t>12V7A*1</t>
    </r>
    <r>
      <rPr>
        <sz val="10"/>
        <rFont val="方正粗黑宋简体"/>
        <charset val="134"/>
      </rPr>
      <t>铅酸电池</t>
    </r>
    <r>
      <rPr>
        <sz val="10"/>
        <rFont val="Arial"/>
        <charset val="134"/>
      </rPr>
      <t xml:space="preserve">
Lead-acid battery
</t>
    </r>
    <r>
      <rPr>
        <sz val="10"/>
        <color rgb="FFFF0000"/>
        <rFont val="Arial"/>
        <charset val="134"/>
      </rPr>
      <t xml:space="preserve">6V380*4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</si>
  <si>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9588                         </t>
    </r>
    <r>
      <rPr>
        <sz val="10"/>
        <color rgb="FFFF0000"/>
        <rFont val="Arial"/>
        <charset val="134"/>
      </rPr>
      <t>6V4A*1</t>
    </r>
    <r>
      <rPr>
        <sz val="10"/>
        <rFont val="方正粗黑宋简体"/>
        <charset val="134"/>
      </rPr>
      <t>铅酸电池</t>
    </r>
    <r>
      <rPr>
        <sz val="10"/>
        <rFont val="Arial"/>
        <charset val="134"/>
      </rPr>
      <t xml:space="preserve">
Lead-acid battery
</t>
    </r>
    <r>
      <rPr>
        <sz val="10"/>
        <color rgb="FFFF0000"/>
        <rFont val="Arial"/>
        <charset val="134"/>
      </rPr>
      <t xml:space="preserve">380*1 </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sz val="10"/>
        <color rgb="FFFF0000"/>
        <rFont val="Arial"/>
        <charset val="134"/>
      </rPr>
      <t xml:space="preserve">+ paint     </t>
    </r>
    <r>
      <rPr>
        <sz val="10"/>
        <rFont val="Arial"/>
        <charset val="134"/>
      </rPr>
      <t xml:space="preserve">           </t>
    </r>
  </si>
  <si>
    <r>
      <t>烤漆红</t>
    </r>
    <r>
      <rPr>
        <b/>
        <sz val="10"/>
        <rFont val="Arial"/>
        <charset val="134"/>
      </rPr>
      <t xml:space="preserve">  
</t>
    </r>
    <r>
      <rPr>
        <b/>
        <sz val="10"/>
        <rFont val="宋体"/>
        <charset val="134"/>
      </rPr>
      <t>烤漆金</t>
    </r>
    <r>
      <rPr>
        <b/>
        <sz val="10"/>
        <rFont val="Arial"/>
        <charset val="134"/>
      </rPr>
      <t xml:space="preserve">  
</t>
    </r>
    <r>
      <rPr>
        <b/>
        <sz val="10"/>
        <rFont val="宋体"/>
        <charset val="134"/>
      </rPr>
      <t>烤漆蓝</t>
    </r>
    <r>
      <rPr>
        <b/>
        <sz val="10"/>
        <rFont val="Arial"/>
        <charset val="134"/>
      </rPr>
      <t xml:space="preserve">
paint gold 
paint gold 
paint blue</t>
    </r>
  </si>
  <si>
    <r>
      <rPr>
        <sz val="10"/>
        <rFont val="Arial"/>
        <charset val="134"/>
      </rPr>
      <t xml:space="preserve">9588                         </t>
    </r>
    <r>
      <rPr>
        <sz val="10"/>
        <color rgb="FFFF0000"/>
        <rFont val="Arial"/>
        <charset val="134"/>
      </rPr>
      <t xml:space="preserve">6V4A*2 </t>
    </r>
    <r>
      <rPr>
        <sz val="10"/>
        <rFont val="方正粗黑宋简体"/>
        <charset val="134"/>
      </rPr>
      <t>铅酸电池</t>
    </r>
    <r>
      <rPr>
        <sz val="10"/>
        <rFont val="Arial"/>
        <charset val="134"/>
      </rPr>
      <t xml:space="preserve">
Lead-acid battery
</t>
    </r>
    <r>
      <rPr>
        <sz val="10"/>
        <color rgb="FFFF0000"/>
        <rFont val="Arial"/>
        <charset val="134"/>
      </rPr>
      <t>380*2</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sz val="10"/>
        <color rgb="FFFF0000"/>
        <rFont val="Arial"/>
        <charset val="134"/>
      </rPr>
      <t xml:space="preserve">+ paint     </t>
    </r>
    <r>
      <rPr>
        <sz val="10"/>
        <rFont val="Arial"/>
        <charset val="134"/>
      </rPr>
      <t xml:space="preserve">           </t>
    </r>
  </si>
  <si>
    <r>
      <rPr>
        <sz val="10"/>
        <rFont val="Arial"/>
        <charset val="134"/>
      </rPr>
      <t xml:space="preserve">9588                         </t>
    </r>
    <r>
      <rPr>
        <sz val="10"/>
        <color rgb="FFFF0000"/>
        <rFont val="Arial"/>
        <charset val="134"/>
      </rPr>
      <t xml:space="preserve">12V7A*1 </t>
    </r>
    <r>
      <rPr>
        <sz val="10"/>
        <rFont val="方正粗黑宋简体"/>
        <charset val="134"/>
      </rPr>
      <t>铅酸电池</t>
    </r>
    <r>
      <rPr>
        <sz val="10"/>
        <rFont val="Arial"/>
        <charset val="134"/>
      </rPr>
      <t xml:space="preserve">
Lead-acid battery
</t>
    </r>
    <r>
      <rPr>
        <sz val="10"/>
        <color rgb="FFFF0000"/>
        <rFont val="Arial"/>
        <charset val="134"/>
      </rPr>
      <t>380*4</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sz val="10"/>
        <color rgb="FFFF0000"/>
        <rFont val="Arial"/>
        <charset val="134"/>
      </rPr>
      <t xml:space="preserve">+ paint     </t>
    </r>
    <r>
      <rPr>
        <sz val="10"/>
        <rFont val="Arial"/>
        <charset val="134"/>
      </rPr>
      <t xml:space="preserve">           </t>
    </r>
  </si>
  <si>
    <t>YBK</t>
  </si>
  <si>
    <r>
      <rPr>
        <sz val="10"/>
        <rFont val="Arial"/>
        <charset val="134"/>
      </rPr>
      <t>YKL-588                      6V4A*2</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</si>
  <si>
    <r>
      <t>米白色，绿色，红色，</t>
    </r>
    <r>
      <rPr>
        <b/>
        <sz val="10"/>
        <rFont val="Arial"/>
        <charset val="134"/>
      </rPr>
      <t xml:space="preserve">
Beige, green, red, </t>
    </r>
  </si>
  <si>
    <t>105x64x50CM</t>
  </si>
  <si>
    <t>13.7KG           
15.2KG</t>
  </si>
  <si>
    <t xml:space="preserve">皮座 Leather seats + 20 RMB                              EVA轮 EVA soft wheel +40RMB </t>
  </si>
  <si>
    <r>
      <rPr>
        <sz val="7.5"/>
        <color rgb="FFFF0000"/>
        <rFont val="方正粗黑宋简体"/>
        <charset val="134"/>
      </rPr>
      <t xml:space="preserve">(6V4A*2铅酸电池Lead-acid battery +12V380*2 电机 motor )                                  
</t>
    </r>
    <r>
      <rPr>
        <sz val="7.5"/>
        <rFont val="方正粗黑宋简体"/>
        <charset val="134"/>
      </rPr>
      <t xml:space="preserve"> 一键启动、多功能蓝牙播放器，摇摆功能，三档调节，缓启动，音乐、故事、英语、电量显示、动感音乐、炫丽灯光 
One-button start, multi-function Bluetooth player, swing function, three-speed adjustment, slow start, music, story, English, power display, dynamic music, dazzling light</t>
    </r>
  </si>
  <si>
    <r>
      <rPr>
        <sz val="10"/>
        <rFont val="Arial"/>
        <charset val="134"/>
      </rPr>
      <t>YKL-588                      6V4A*2</t>
    </r>
    <r>
      <rPr>
        <sz val="10"/>
        <rFont val="方正粗黑宋简体"/>
        <charset val="134"/>
      </rPr>
      <t>铅酸电池</t>
    </r>
    <r>
      <rPr>
        <sz val="10"/>
        <rFont val="Arial"/>
        <charset val="134"/>
      </rPr>
      <t xml:space="preserve">
Lead-acid battery
6V380*2  </t>
    </r>
    <r>
      <rPr>
        <sz val="10"/>
        <rFont val="方正粗黑宋简体"/>
        <charset val="134"/>
      </rPr>
      <t>电机</t>
    </r>
    <r>
      <rPr>
        <sz val="10"/>
        <rFont val="Arial"/>
        <charset val="134"/>
      </rPr>
      <t xml:space="preserve"> motor
</t>
    </r>
    <r>
      <rPr>
        <sz val="10"/>
        <rFont val="方正粗黑宋简体"/>
        <charset val="134"/>
      </rPr>
      <t>烤漆红</t>
    </r>
    <r>
      <rPr>
        <sz val="10"/>
        <rFont val="Arial"/>
        <charset val="134"/>
      </rPr>
      <t xml:space="preserve">            
Paint  red                   </t>
    </r>
  </si>
  <si>
    <t>ZB</t>
  </si>
  <si>
    <r>
      <rPr>
        <sz val="10"/>
        <rFont val="Arial"/>
        <charset val="134"/>
      </rPr>
      <t>188                      12V4.5A*1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</si>
  <si>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t>白，红，粉，黑</t>
    </r>
    <r>
      <rPr>
        <b/>
        <sz val="10"/>
        <rFont val="Arial"/>
        <charset val="134"/>
      </rPr>
      <t xml:space="preserve">                                       White, red, pink,black ,</t>
    </r>
  </si>
  <si>
    <t>124*70*50CM</t>
  </si>
  <si>
    <t>17.8KG           
20.8KG</t>
  </si>
  <si>
    <r>
      <rPr>
        <sz val="7.5"/>
        <color rgb="FFFF0000"/>
        <rFont val="方正粗黑宋简体"/>
        <charset val="134"/>
      </rPr>
      <t xml:space="preserve">(12V4.5A*1铅酸电池Lead-acid battery +12V380*2  电机 motor )                                  
</t>
    </r>
    <r>
      <rPr>
        <sz val="7.5"/>
        <rFont val="方正粗黑宋简体"/>
        <charset val="134"/>
      </rPr>
      <t xml:space="preserve"> 一键启动、多功能蓝牙播放器，摇摆功能，三档调节，缓启动，音乐、故事、英语、电量显示、动感音乐、炫丽灯光 
One-button start, multi-function Bluetooth player, swing function, three-speed adjustment, slow start, music, story, English, power display, dynamic music, dazzling light</t>
    </r>
  </si>
  <si>
    <t xml:space="preserve">皮座 Leather seats + 40 RMB                              EVA轮 EVA soft wheel +55RMB
MP4 + 180RMB </t>
  </si>
  <si>
    <r>
      <rPr>
        <sz val="10"/>
        <rFont val="Arial"/>
        <charset val="134"/>
      </rPr>
      <t>188                      12V7A*1</t>
    </r>
    <r>
      <rPr>
        <sz val="10"/>
        <rFont val="方正粗黑宋简体"/>
        <charset val="134"/>
      </rPr>
      <t>铅酸电池</t>
    </r>
    <r>
      <rPr>
        <sz val="10"/>
        <rFont val="Arial"/>
        <charset val="134"/>
      </rPr>
      <t xml:space="preserve">Lead-acid battery
12V380*2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</si>
  <si>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+12V380*2  电机 motor )                                  
</t>
    </r>
    <r>
      <rPr>
        <sz val="7.5"/>
        <rFont val="方正粗黑宋简体"/>
        <charset val="134"/>
      </rPr>
      <t xml:space="preserve"> 一键启动、多功能蓝牙播放器，摇摆功能，三档调节，缓启动，音乐、故事、英语、电量显示、动感音乐、炫丽灯光 
One-button start, multi-function Bluetooth player, swing function, three-speed adjustment, slow start, music, story, English, power display, dynamic music, dazzling light</t>
    </r>
  </si>
  <si>
    <r>
      <rPr>
        <sz val="10"/>
        <rFont val="Arial"/>
        <charset val="134"/>
      </rPr>
      <t>188                      12V7A*1</t>
    </r>
    <r>
      <rPr>
        <sz val="10"/>
        <rFont val="方正粗黑宋简体"/>
        <charset val="134"/>
      </rPr>
      <t>铅酸电池</t>
    </r>
    <r>
      <rPr>
        <sz val="10"/>
        <rFont val="Arial"/>
        <charset val="134"/>
      </rPr>
      <t xml:space="preserve">Lead-acid battery
12V550*2  </t>
    </r>
    <r>
      <rPr>
        <sz val="10"/>
        <rFont val="方正粗黑宋简体"/>
        <charset val="134"/>
      </rPr>
      <t>电机</t>
    </r>
    <r>
      <rPr>
        <sz val="10"/>
        <rFont val="Arial"/>
        <charset val="134"/>
      </rPr>
      <t xml:space="preserve"> motor                  </t>
    </r>
  </si>
  <si>
    <r>
      <rPr>
        <sz val="7.5"/>
        <color rgb="FFFF0000"/>
        <rFont val="方正粗黑宋简体"/>
        <charset val="134"/>
      </rPr>
      <t xml:space="preserve">(12V7A*1铅酸电池Lead-acid battery +12V550*2  电机 motor )                                  
</t>
    </r>
    <r>
      <rPr>
        <sz val="7.5"/>
        <rFont val="方正粗黑宋简体"/>
        <charset val="134"/>
      </rPr>
      <t xml:space="preserve"> 一键启动、多功能蓝牙播放器，摇摆功能，三档调节，缓启动，音乐、故事、英语、电量显示、动感音乐、炫丽灯光 
One-button start, multi-function Bluetooth player, swing function, three-speed adjustment, slow start, music, story, English, power display, dynamic music, dazzling light</t>
    </r>
  </si>
  <si>
    <r>
      <rPr>
        <sz val="10"/>
        <rFont val="Arial"/>
        <charset val="134"/>
      </rPr>
      <t xml:space="preserve">911                      </t>
    </r>
    <r>
      <rPr>
        <sz val="10"/>
        <color rgb="FFFF0000"/>
        <rFont val="Arial"/>
        <charset val="134"/>
      </rPr>
      <t>12V4.5A*1</t>
    </r>
    <r>
      <rPr>
        <sz val="10"/>
        <rFont val="方正粗黑宋简体"/>
        <charset val="134"/>
      </rPr>
      <t>铅酸电池</t>
    </r>
    <r>
      <rPr>
        <sz val="10"/>
        <rFont val="Arial"/>
        <charset val="134"/>
      </rPr>
      <t xml:space="preserve">
Lead-acid battery
</t>
    </r>
    <r>
      <rPr>
        <sz val="10"/>
        <color rgb="FFFF0000"/>
        <rFont val="Arial"/>
        <charset val="134"/>
      </rPr>
      <t>12V390*2</t>
    </r>
    <r>
      <rPr>
        <sz val="10"/>
        <rFont val="Arial"/>
        <charset val="134"/>
      </rPr>
      <t xml:space="preserve">  </t>
    </r>
    <r>
      <rPr>
        <sz val="10"/>
        <rFont val="方正粗黑宋简体"/>
        <charset val="134"/>
      </rPr>
      <t>电机</t>
    </r>
    <r>
      <rPr>
        <sz val="10"/>
        <rFont val="Arial"/>
        <charset val="134"/>
      </rPr>
      <t xml:space="preserve"> motor                  </t>
    </r>
  </si>
  <si>
    <r>
      <t>黑引擎盖</t>
    </r>
    <r>
      <rPr>
        <b/>
        <sz val="10"/>
        <rFont val="Arial"/>
        <charset val="134"/>
      </rPr>
      <t xml:space="preserve">
</t>
    </r>
    <r>
      <rPr>
        <b/>
        <sz val="10"/>
        <rFont val="宋体"/>
        <charset val="134"/>
      </rPr>
      <t>白引擎盖</t>
    </r>
    <r>
      <rPr>
        <b/>
        <sz val="10"/>
        <rFont val="Arial"/>
        <charset val="134"/>
      </rPr>
      <t xml:space="preserve">
Black hood
White hood</t>
    </r>
  </si>
  <si>
    <t>112*68*50 CM</t>
  </si>
  <si>
    <t>12.9KG           
15.6KG</t>
  </si>
  <si>
    <r>
      <rPr>
        <sz val="7.5"/>
        <color rgb="FFFF0000"/>
        <rFont val="方正粗黑宋简体"/>
        <charset val="134"/>
      </rPr>
      <t xml:space="preserve">(12V4.5A*1铅酸电池Lead-acid battery +12V390*2  电机 motor )                                  
</t>
    </r>
    <r>
      <rPr>
        <sz val="7.5"/>
        <rFont val="方正粗黑宋简体"/>
        <charset val="134"/>
      </rPr>
      <t xml:space="preserve"> 一键启动、多功能蓝牙播放器，摇摆功能，三档调节，缓启动，音乐、故事、英语、电量显示、动感音乐、炫丽灯光 
One-button start, multi-function Bluetooth player, swing function, three-speed adjustment, slow start, music, story, English, power display, dynamic music, dazzling light</t>
    </r>
  </si>
  <si>
    <t xml:space="preserve">皮座 Leather seats + 35 RMB                              EVA轮 EVA soft wheel +55RMB
警车麦克风(喊话器) +15RMB 
前防护杠 +15RMB </t>
  </si>
  <si>
    <r>
      <rPr>
        <sz val="10"/>
        <rFont val="Arial"/>
        <charset val="134"/>
      </rPr>
      <t xml:space="preserve">911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12V550*2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</si>
  <si>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911                      </t>
    </r>
    <r>
      <rPr>
        <b/>
        <sz val="10"/>
        <color rgb="FFFF0000"/>
        <rFont val="Arial"/>
        <charset val="134"/>
      </rPr>
      <t>12V4.5A*1</t>
    </r>
    <r>
      <rPr>
        <sz val="10"/>
        <rFont val="方正粗黑宋简体"/>
        <charset val="134"/>
      </rPr>
      <t>铅酸电池</t>
    </r>
    <r>
      <rPr>
        <sz val="10"/>
        <rFont val="Arial"/>
        <charset val="134"/>
      </rPr>
      <t xml:space="preserve">
Lead-acid battery
</t>
    </r>
    <r>
      <rPr>
        <b/>
        <sz val="10"/>
        <color rgb="FFFF0000"/>
        <rFont val="Arial"/>
        <charset val="134"/>
      </rPr>
      <t xml:space="preserve">12V390*2  </t>
    </r>
    <r>
      <rPr>
        <sz val="10"/>
        <rFont val="方正粗黑宋简体"/>
        <charset val="134"/>
      </rPr>
      <t>电机</t>
    </r>
    <r>
      <rPr>
        <sz val="10"/>
        <rFont val="Arial"/>
        <charset val="134"/>
      </rPr>
      <t xml:space="preserve"> motor    
</t>
    </r>
    <r>
      <rPr>
        <sz val="10"/>
        <color rgb="FFFF0000"/>
        <rFont val="方正粗黑宋简体"/>
        <charset val="134"/>
      </rPr>
      <t>前防护杠</t>
    </r>
    <r>
      <rPr>
        <sz val="10"/>
        <color rgb="FFFF0000"/>
        <rFont val="Arial"/>
        <charset val="134"/>
      </rPr>
      <t xml:space="preserve"> </t>
    </r>
    <r>
      <rPr>
        <sz val="10"/>
        <rFont val="Arial"/>
        <charset val="134"/>
      </rPr>
      <t xml:space="preserve">             </t>
    </r>
  </si>
  <si>
    <r>
      <rPr>
        <sz val="10"/>
        <rFont val="Arial"/>
        <charset val="134"/>
      </rPr>
      <t xml:space="preserve">911                      
</t>
    </r>
    <r>
      <rPr>
        <b/>
        <sz val="10"/>
        <color rgb="FFFF0000"/>
        <rFont val="Arial"/>
        <charset val="134"/>
      </rPr>
      <t>12V7A*1</t>
    </r>
    <r>
      <rPr>
        <sz val="10"/>
        <rFont val="方正粗黑宋简体"/>
        <charset val="134"/>
      </rPr>
      <t>铅酸电池</t>
    </r>
    <r>
      <rPr>
        <sz val="10"/>
        <rFont val="Arial"/>
        <charset val="134"/>
      </rPr>
      <t xml:space="preserve">
Lead-acid battery
</t>
    </r>
    <r>
      <rPr>
        <b/>
        <sz val="10"/>
        <color rgb="FFFF0000"/>
        <rFont val="Arial"/>
        <charset val="134"/>
      </rPr>
      <t xml:space="preserve">12V550*2 </t>
    </r>
    <r>
      <rPr>
        <sz val="10"/>
        <rFont val="Arial"/>
        <charset val="134"/>
      </rPr>
      <t xml:space="preserve"> </t>
    </r>
    <r>
      <rPr>
        <sz val="10"/>
        <rFont val="方正粗黑宋简体"/>
        <charset val="134"/>
      </rPr>
      <t>电机</t>
    </r>
    <r>
      <rPr>
        <sz val="10"/>
        <rFont val="Arial"/>
        <charset val="134"/>
      </rPr>
      <t xml:space="preserve"> motor      
</t>
    </r>
    <r>
      <rPr>
        <sz val="10"/>
        <color rgb="FFFF0000"/>
        <rFont val="方正粗黑宋简体"/>
        <charset val="134"/>
      </rPr>
      <t>前防护杠</t>
    </r>
    <r>
      <rPr>
        <sz val="10"/>
        <color rgb="FFFF0000"/>
        <rFont val="Arial"/>
        <charset val="134"/>
      </rPr>
      <t xml:space="preserve">  </t>
    </r>
    <r>
      <rPr>
        <sz val="10"/>
        <rFont val="Arial"/>
        <charset val="134"/>
      </rPr>
      <t xml:space="preserve">          </t>
    </r>
  </si>
  <si>
    <r>
      <rPr>
        <sz val="10"/>
        <rFont val="Arial"/>
        <charset val="134"/>
      </rPr>
      <t>918                     12V4.5A*1</t>
    </r>
    <r>
      <rPr>
        <sz val="10"/>
        <rFont val="方正粗黑宋简体"/>
        <charset val="134"/>
      </rPr>
      <t>铅酸电池</t>
    </r>
    <r>
      <rPr>
        <sz val="10"/>
        <rFont val="Arial"/>
        <charset val="134"/>
      </rPr>
      <t xml:space="preserve">Lead-acid battery
12V390*2  </t>
    </r>
    <r>
      <rPr>
        <sz val="10"/>
        <rFont val="方正粗黑宋简体"/>
        <charset val="134"/>
      </rPr>
      <t>电机</t>
    </r>
    <r>
      <rPr>
        <sz val="10"/>
        <rFont val="Arial"/>
        <charset val="134"/>
      </rPr>
      <t xml:space="preserve"> motor                  </t>
    </r>
  </si>
  <si>
    <r>
      <rPr>
        <sz val="10"/>
        <rFont val="Arial"/>
        <charset val="134"/>
      </rPr>
      <t>918                      12V7A*1</t>
    </r>
    <r>
      <rPr>
        <sz val="10"/>
        <rFont val="方正粗黑宋简体"/>
        <charset val="134"/>
      </rPr>
      <t>铅酸电池</t>
    </r>
    <r>
      <rPr>
        <sz val="10"/>
        <rFont val="Arial"/>
        <charset val="134"/>
      </rPr>
      <t xml:space="preserve">Lead-acid battery
12V550*2  </t>
    </r>
    <r>
      <rPr>
        <sz val="10"/>
        <rFont val="方正粗黑宋简体"/>
        <charset val="134"/>
      </rPr>
      <t>电机</t>
    </r>
    <r>
      <rPr>
        <sz val="10"/>
        <rFont val="Arial"/>
        <charset val="134"/>
      </rPr>
      <t xml:space="preserve"> motor                  </t>
    </r>
  </si>
  <si>
    <r>
      <rPr>
        <sz val="10"/>
        <rFont val="Arial"/>
        <charset val="134"/>
      </rPr>
      <t xml:space="preserve">TK86                     </t>
    </r>
    <r>
      <rPr>
        <b/>
        <sz val="10"/>
        <color rgb="FFFF0000"/>
        <rFont val="Arial"/>
        <charset val="134"/>
      </rPr>
      <t>12V4.5A*1</t>
    </r>
    <r>
      <rPr>
        <sz val="10"/>
        <rFont val="方正粗黑宋简体"/>
        <charset val="134"/>
      </rPr>
      <t>铅酸电池</t>
    </r>
    <r>
      <rPr>
        <sz val="10"/>
        <rFont val="Arial"/>
        <charset val="134"/>
      </rPr>
      <t xml:space="preserve">Lead-acid battery
</t>
    </r>
    <r>
      <rPr>
        <b/>
        <sz val="10"/>
        <color rgb="FFFF0000"/>
        <rFont val="Arial"/>
        <charset val="134"/>
      </rPr>
      <t>12V390*2</t>
    </r>
    <r>
      <rPr>
        <sz val="10"/>
        <rFont val="Arial"/>
        <charset val="134"/>
      </rPr>
      <t xml:space="preserve">  </t>
    </r>
    <r>
      <rPr>
        <sz val="10"/>
        <rFont val="方正粗黑宋简体"/>
        <charset val="134"/>
      </rPr>
      <t>电机</t>
    </r>
    <r>
      <rPr>
        <sz val="10"/>
        <rFont val="Arial"/>
        <charset val="134"/>
      </rPr>
      <t xml:space="preserve"> motor               </t>
    </r>
  </si>
  <si>
    <r>
      <t>白、红、绿</t>
    </r>
    <r>
      <rPr>
        <b/>
        <sz val="10"/>
        <rFont val="Arial"/>
        <charset val="134"/>
      </rPr>
      <t xml:space="preserve"> </t>
    </r>
    <r>
      <rPr>
        <b/>
        <sz val="10"/>
        <rFont val="宋体"/>
        <charset val="134"/>
      </rPr>
      <t>、</t>
    </r>
    <r>
      <rPr>
        <b/>
        <sz val="10"/>
        <rFont val="Arial"/>
        <charset val="134"/>
      </rPr>
      <t xml:space="preserve">             White, red,                   green, </t>
    </r>
  </si>
  <si>
    <t>122*75*50CM</t>
  </si>
  <si>
    <t>17.5KG           
22KG</t>
  </si>
  <si>
    <r>
      <rPr>
        <sz val="9"/>
        <color theme="1"/>
        <rFont val="方正粗黑宋简体"/>
        <charset val="134"/>
      </rPr>
      <t>单电池，双驱动，音乐，英文故事，早教功能，蓝牙，电量显示，</t>
    </r>
    <r>
      <rPr>
        <sz val="9"/>
        <color theme="1"/>
        <rFont val="Arial"/>
        <charset val="134"/>
      </rPr>
      <t>USB</t>
    </r>
    <r>
      <rPr>
        <sz val="9"/>
        <color theme="1"/>
        <rFont val="方正粗黑宋简体"/>
        <charset val="134"/>
      </rPr>
      <t>插口，手机遥控</t>
    </r>
    <r>
      <rPr>
        <sz val="9"/>
        <color theme="1"/>
        <rFont val="Arial"/>
        <charset val="134"/>
      </rPr>
      <t>APP</t>
    </r>
    <r>
      <rPr>
        <sz val="9"/>
        <color theme="1"/>
        <rFont val="方正粗黑宋简体"/>
        <charset val="134"/>
      </rPr>
      <t>，双开门，摇摆，</t>
    </r>
    <r>
      <rPr>
        <sz val="9"/>
        <color theme="1"/>
        <rFont val="Arial"/>
        <charset val="134"/>
      </rPr>
      <t>LED</t>
    </r>
    <r>
      <rPr>
        <sz val="9"/>
        <color theme="1"/>
        <rFont val="方正粗黑宋简体"/>
        <charset val="134"/>
      </rPr>
      <t>大灯，四轮避震。</t>
    </r>
    <r>
      <rPr>
        <sz val="9"/>
        <color rgb="FFFF0000"/>
        <rFont val="Arial"/>
        <charset val="134"/>
      </rPr>
      <t xml:space="preserve">
Single battery, dual drive, music, English story, early education function, Bluetooth, power display, USB jack, mobile phone remote control APP, double door, swing, LED headlights, four-wheel shock absorber.
</t>
    </r>
  </si>
  <si>
    <t xml:space="preserve">皮座 Leather seats +20 RMB                              EVA轮 EVA soft wheel +45RMB
</t>
  </si>
  <si>
    <r>
      <rPr>
        <sz val="10"/>
        <rFont val="Arial"/>
        <charset val="134"/>
      </rPr>
      <t xml:space="preserve">TK86                     </t>
    </r>
    <r>
      <rPr>
        <b/>
        <sz val="10"/>
        <color rgb="FFFF0000"/>
        <rFont val="Arial"/>
        <charset val="134"/>
      </rPr>
      <t>12V7A*1</t>
    </r>
    <r>
      <rPr>
        <sz val="10"/>
        <rFont val="方正粗黑宋简体"/>
        <charset val="134"/>
      </rPr>
      <t>铅酸电池</t>
    </r>
    <r>
      <rPr>
        <sz val="10"/>
        <rFont val="Arial"/>
        <charset val="134"/>
      </rPr>
      <t xml:space="preserve">Lead-acid battery
</t>
    </r>
    <r>
      <rPr>
        <b/>
        <sz val="10"/>
        <color rgb="FFFF0000"/>
        <rFont val="Arial"/>
        <charset val="134"/>
      </rPr>
      <t>12V390*4</t>
    </r>
    <r>
      <rPr>
        <sz val="10"/>
        <rFont val="Arial"/>
        <charset val="134"/>
      </rPr>
      <t xml:space="preserve">  </t>
    </r>
    <r>
      <rPr>
        <sz val="10"/>
        <rFont val="方正粗黑宋简体"/>
        <charset val="134"/>
      </rPr>
      <t>电机</t>
    </r>
    <r>
      <rPr>
        <sz val="10"/>
        <rFont val="Arial"/>
        <charset val="134"/>
      </rPr>
      <t xml:space="preserve"> motor               </t>
    </r>
  </si>
  <si>
    <r>
      <rPr>
        <sz val="9"/>
        <color theme="1"/>
        <rFont val="方正粗黑宋简体"/>
        <charset val="134"/>
      </rPr>
      <t>大电池，四个驱动，音乐，英文故事，早教功能，蓝牙，电量显示，</t>
    </r>
    <r>
      <rPr>
        <sz val="9"/>
        <color theme="1"/>
        <rFont val="Arial"/>
        <charset val="134"/>
      </rPr>
      <t>USB</t>
    </r>
    <r>
      <rPr>
        <sz val="9"/>
        <color theme="1"/>
        <rFont val="方正粗黑宋简体"/>
        <charset val="134"/>
      </rPr>
      <t>插口，手机遥控</t>
    </r>
    <r>
      <rPr>
        <sz val="9"/>
        <color theme="1"/>
        <rFont val="Arial"/>
        <charset val="134"/>
      </rPr>
      <t>APP</t>
    </r>
    <r>
      <rPr>
        <sz val="9"/>
        <color theme="1"/>
        <rFont val="方正粗黑宋简体"/>
        <charset val="134"/>
      </rPr>
      <t>，双开门，摇摆，</t>
    </r>
    <r>
      <rPr>
        <sz val="9"/>
        <color theme="1"/>
        <rFont val="Arial"/>
        <charset val="134"/>
      </rPr>
      <t>LED</t>
    </r>
    <r>
      <rPr>
        <sz val="9"/>
        <color theme="1"/>
        <rFont val="方正粗黑宋简体"/>
        <charset val="134"/>
      </rPr>
      <t>大灯，四轮避震。</t>
    </r>
    <r>
      <rPr>
        <sz val="9"/>
        <color rgb="FFFF0000"/>
        <rFont val="Arial"/>
        <charset val="134"/>
      </rPr>
      <t xml:space="preserve">
Large battery, four drives, music, English stories, early education function, Bluetooth, power display, USB jack, mobile remote control APP, double doors, swing, LED headlights, four-wheel shock absorber.</t>
    </r>
  </si>
  <si>
    <r>
      <rPr>
        <sz val="10"/>
        <rFont val="Arial"/>
        <charset val="134"/>
      </rPr>
      <t xml:space="preserve">TK86                     </t>
    </r>
    <r>
      <rPr>
        <b/>
        <sz val="10"/>
        <color rgb="FFFF0000"/>
        <rFont val="Arial"/>
        <charset val="134"/>
      </rPr>
      <t>12V12A*1</t>
    </r>
    <r>
      <rPr>
        <sz val="10"/>
        <rFont val="方正粗黑宋简体"/>
        <charset val="134"/>
      </rPr>
      <t>铅酸电池</t>
    </r>
    <r>
      <rPr>
        <sz val="10"/>
        <rFont val="Arial"/>
        <charset val="134"/>
      </rPr>
      <t xml:space="preserve">Lead-acid battery
</t>
    </r>
    <r>
      <rPr>
        <b/>
        <sz val="10"/>
        <color rgb="FFFF0000"/>
        <rFont val="Arial"/>
        <charset val="134"/>
      </rPr>
      <t xml:space="preserve">12V390*4 </t>
    </r>
    <r>
      <rPr>
        <sz val="10"/>
        <rFont val="Arial"/>
        <charset val="134"/>
      </rPr>
      <t xml:space="preserve"> </t>
    </r>
    <r>
      <rPr>
        <sz val="10"/>
        <rFont val="方正粗黑宋简体"/>
        <charset val="134"/>
      </rPr>
      <t>电机</t>
    </r>
    <r>
      <rPr>
        <sz val="10"/>
        <rFont val="Arial"/>
        <charset val="134"/>
      </rPr>
      <t xml:space="preserve"> motor               </t>
    </r>
  </si>
  <si>
    <r>
      <rPr>
        <sz val="10"/>
        <rFont val="Arial"/>
        <charset val="134"/>
      </rPr>
      <t xml:space="preserve">TK86                     </t>
    </r>
    <r>
      <rPr>
        <b/>
        <sz val="10"/>
        <color rgb="FFFF0000"/>
        <rFont val="Arial"/>
        <charset val="134"/>
      </rPr>
      <t>12V7A*1</t>
    </r>
    <r>
      <rPr>
        <sz val="10"/>
        <rFont val="方正粗黑宋简体"/>
        <charset val="134"/>
      </rPr>
      <t>铅酸电池</t>
    </r>
    <r>
      <rPr>
        <sz val="10"/>
        <rFont val="Arial"/>
        <charset val="134"/>
      </rPr>
      <t xml:space="preserve">Lead-acid battery
</t>
    </r>
    <r>
      <rPr>
        <b/>
        <sz val="10"/>
        <color rgb="FFFF0000"/>
        <rFont val="Arial"/>
        <charset val="134"/>
      </rPr>
      <t>12V390*4</t>
    </r>
    <r>
      <rPr>
        <sz val="10"/>
        <rFont val="Arial"/>
        <charset val="134"/>
      </rPr>
      <t xml:space="preserve">  </t>
    </r>
    <r>
      <rPr>
        <sz val="10"/>
        <rFont val="方正粗黑宋简体"/>
        <charset val="134"/>
      </rPr>
      <t>电机</t>
    </r>
    <r>
      <rPr>
        <sz val="10"/>
        <rFont val="Arial"/>
        <charset val="134"/>
      </rPr>
      <t xml:space="preserve"> motor  
+</t>
    </r>
    <r>
      <rPr>
        <sz val="10"/>
        <rFont val="宋体"/>
        <charset val="134"/>
      </rPr>
      <t>烤漆</t>
    </r>
    <r>
      <rPr>
        <sz val="10"/>
        <rFont val="Arial"/>
        <charset val="134"/>
      </rPr>
      <t xml:space="preserve">
</t>
    </r>
    <r>
      <rPr>
        <b/>
        <sz val="10"/>
        <color rgb="FFFF0000"/>
        <rFont val="Arial"/>
        <charset val="134"/>
      </rPr>
      <t xml:space="preserve">+ paint    </t>
    </r>
    <r>
      <rPr>
        <sz val="10"/>
        <rFont val="Arial"/>
        <charset val="134"/>
      </rPr>
      <t xml:space="preserve">          </t>
    </r>
  </si>
  <si>
    <r>
      <t>烤漆黑</t>
    </r>
    <r>
      <rPr>
        <b/>
        <sz val="10"/>
        <rFont val="Arial"/>
        <charset val="134"/>
      </rPr>
      <t xml:space="preserve">                     
paint  black
</t>
    </r>
    <r>
      <rPr>
        <b/>
        <sz val="10"/>
        <rFont val="宋体"/>
        <charset val="134"/>
      </rPr>
      <t>烤漆红</t>
    </r>
    <r>
      <rPr>
        <b/>
        <sz val="10"/>
        <rFont val="Arial"/>
        <charset val="134"/>
      </rPr>
      <t xml:space="preserve">
Paint red   </t>
    </r>
  </si>
  <si>
    <r>
      <rPr>
        <sz val="9"/>
        <color theme="1"/>
        <rFont val="方正粗黑宋简体"/>
        <charset val="134"/>
      </rPr>
      <t>大电池，四个驱动，音乐，英文故事，早教功能，蓝牙，电量显示，</t>
    </r>
    <r>
      <rPr>
        <sz val="9"/>
        <color theme="1"/>
        <rFont val="Arial"/>
        <charset val="134"/>
      </rPr>
      <t>USB</t>
    </r>
    <r>
      <rPr>
        <sz val="9"/>
        <color theme="1"/>
        <rFont val="方正粗黑宋简体"/>
        <charset val="134"/>
      </rPr>
      <t>插口，手机遥控</t>
    </r>
    <r>
      <rPr>
        <sz val="9"/>
        <color theme="1"/>
        <rFont val="Arial"/>
        <charset val="134"/>
      </rPr>
      <t>APP</t>
    </r>
    <r>
      <rPr>
        <sz val="9"/>
        <color theme="1"/>
        <rFont val="方正粗黑宋简体"/>
        <charset val="134"/>
      </rPr>
      <t>，双开门，摇摆，</t>
    </r>
    <r>
      <rPr>
        <sz val="9"/>
        <color theme="1"/>
        <rFont val="Arial"/>
        <charset val="134"/>
      </rPr>
      <t>LED</t>
    </r>
    <r>
      <rPr>
        <sz val="9"/>
        <color theme="1"/>
        <rFont val="方正粗黑宋简体"/>
        <charset val="134"/>
      </rPr>
      <t>大灯，四轮避震。烤漆工艺，颜色更加亮丽，更显高档。</t>
    </r>
    <r>
      <rPr>
        <sz val="9"/>
        <color rgb="FFFF0000"/>
        <rFont val="Arial"/>
        <charset val="134"/>
      </rPr>
      <t xml:space="preserve">
Large battery, four drives, music, English stories, early education function, Bluetooth, power display, USB jack, mobile remote control APP, double doors, swing, LED headlights, four-wheel shock absorber.
Paint process, the color is more bright, more high-end.
</t>
    </r>
  </si>
  <si>
    <t>KKL</t>
  </si>
  <si>
    <r>
      <rPr>
        <sz val="10"/>
        <rFont val="Arial"/>
        <charset val="134"/>
      </rPr>
      <t>F8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</si>
  <si>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红、黄、白</t>
    </r>
    <r>
      <rPr>
        <b/>
        <sz val="10"/>
        <rFont val="Arial"/>
        <charset val="134"/>
      </rPr>
      <t xml:space="preserve">
Red, yellow, white</t>
    </r>
  </si>
  <si>
    <t>108x65x45CM</t>
  </si>
  <si>
    <t>12KG           
14KG</t>
  </si>
  <si>
    <r>
      <rPr>
        <sz val="7.5"/>
        <color rgb="FFFF0000"/>
        <rFont val="方正粗黑宋简体"/>
        <charset val="134"/>
      </rPr>
      <t xml:space="preserve">(6V4A*2铅酸电池Lead-acid battery + 12V380*2  电机 motor )                            
</t>
    </r>
    <r>
      <rPr>
        <sz val="7.5"/>
        <rFont val="方正粗黑宋简体"/>
        <charset val="134"/>
      </rPr>
      <t>MP3,USB 插口，1对1蓝牙2.4G 遥控，三档调速，缓启动，四轮避震系统，电量显示，手动遥控双操作，音量调节，灯光效果，前进后退，高低速
MP3,USB jack, 1-to-1 Bluetooth 2.4G remote control, three-speed speed regulation, slow start, four-wheel shock absorber system, power display, manual remote control dual operation, volume adjustment, light effect, forward and backward, high and low speed</t>
    </r>
  </si>
  <si>
    <t xml:space="preserve">皮座 Leather seats +20 RMB                              EVA轮 EVA soft wheel +35RMB
</t>
  </si>
  <si>
    <r>
      <rPr>
        <sz val="10"/>
        <rFont val="Arial"/>
        <charset val="134"/>
      </rPr>
      <t>F8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</si>
  <si>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F8                     6V4A*2</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</si>
  <si>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7.5"/>
        <color rgb="FFFF0000"/>
        <rFont val="方正粗黑宋简体"/>
        <charset val="134"/>
      </rPr>
      <t xml:space="preserve">(6V4A*2铅酸电池Lead-acid battery + 12V380*4  电机 motor )                            
</t>
    </r>
    <r>
      <rPr>
        <sz val="7.5"/>
        <rFont val="方正粗黑宋简体"/>
        <charset val="134"/>
      </rPr>
      <t>MP3,USB 插口，1对1蓝牙2.4G 遥控，三档调速，缓启动，四轮避震系统，电量显示，手动遥控双操作，音量调节，灯光效果，前进后退，高低速
MP3,USB jack, 1-to-1 Bluetooth 2.4G remote control, three-speed speed regulation, slow start, four-wheel shock absorber system, power display, manual remote control dual operation, volume adjustment, light effect, forward and backward, high and low speed</t>
    </r>
  </si>
  <si>
    <r>
      <rPr>
        <sz val="10"/>
        <rFont val="Arial"/>
        <charset val="134"/>
      </rPr>
      <t>F8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r>
      <rPr>
        <sz val="10"/>
        <rFont val="方正粗黑宋简体"/>
        <charset val="134"/>
      </rPr>
      <t>中控</t>
    </r>
    <r>
      <rPr>
        <sz val="10"/>
        <rFont val="Arial"/>
        <charset val="134"/>
      </rPr>
      <t xml:space="preserve"> 
Center control
</t>
    </r>
    <r>
      <rPr>
        <sz val="10"/>
        <rFont val="方正粗黑宋简体"/>
        <charset val="134"/>
      </rPr>
      <t>烤漆</t>
    </r>
    <r>
      <rPr>
        <sz val="10"/>
        <rFont val="Arial"/>
        <charset val="134"/>
      </rPr>
      <t xml:space="preserve"> paint               </t>
    </r>
  </si>
  <si>
    <r>
      <t>烤漆红</t>
    </r>
    <r>
      <rPr>
        <b/>
        <sz val="10"/>
        <rFont val="Arial"/>
        <charset val="134"/>
      </rPr>
      <t xml:space="preserve">    
</t>
    </r>
    <r>
      <rPr>
        <b/>
        <sz val="10"/>
        <rFont val="宋体"/>
        <charset val="134"/>
      </rPr>
      <t>烤漆绿</t>
    </r>
    <r>
      <rPr>
        <b/>
        <sz val="10"/>
        <rFont val="Arial"/>
        <charset val="134"/>
      </rPr>
      <t xml:space="preserve">                   Paint red                       paint green</t>
    </r>
  </si>
  <si>
    <r>
      <rPr>
        <sz val="10"/>
        <rFont val="Arial"/>
        <charset val="134"/>
      </rPr>
      <t>F8                     6V4A*2</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r>
      <rPr>
        <sz val="10"/>
        <rFont val="方正粗黑宋简体"/>
        <charset val="134"/>
      </rPr>
      <t>中控</t>
    </r>
    <r>
      <rPr>
        <sz val="10"/>
        <rFont val="Arial"/>
        <charset val="134"/>
      </rPr>
      <t xml:space="preserve"> 
Center control
</t>
    </r>
    <r>
      <rPr>
        <sz val="10"/>
        <rFont val="方正粗黑宋简体"/>
        <charset val="134"/>
      </rPr>
      <t>烤漆</t>
    </r>
    <r>
      <rPr>
        <sz val="10"/>
        <rFont val="Arial"/>
        <charset val="134"/>
      </rPr>
      <t xml:space="preserve"> paint                  </t>
    </r>
  </si>
  <si>
    <r>
      <rPr>
        <sz val="10"/>
        <rFont val="Arial"/>
        <charset val="134"/>
      </rPr>
      <t>A08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</si>
  <si>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t>
    </r>
    <r>
      <rPr>
        <b/>
        <sz val="10"/>
        <rFont val="Arial"/>
        <charset val="134"/>
      </rPr>
      <t>/</t>
    </r>
    <r>
      <rPr>
        <b/>
        <sz val="10"/>
        <rFont val="宋体"/>
        <charset val="134"/>
      </rPr>
      <t>绿</t>
    </r>
    <r>
      <rPr>
        <b/>
        <sz val="10"/>
        <rFont val="Arial"/>
        <charset val="134"/>
      </rPr>
      <t>/</t>
    </r>
    <r>
      <rPr>
        <b/>
        <sz val="10"/>
        <rFont val="宋体"/>
        <charset val="134"/>
      </rPr>
      <t>粉</t>
    </r>
    <r>
      <rPr>
        <b/>
        <sz val="10"/>
        <rFont val="Arial"/>
        <charset val="134"/>
      </rPr>
      <t>/</t>
    </r>
    <r>
      <rPr>
        <b/>
        <sz val="10"/>
        <rFont val="宋体"/>
        <charset val="134"/>
      </rPr>
      <t>蓝</t>
    </r>
    <r>
      <rPr>
        <b/>
        <sz val="10"/>
        <rFont val="Arial"/>
        <charset val="134"/>
      </rPr>
      <t>/</t>
    </r>
    <r>
      <rPr>
        <b/>
        <sz val="10"/>
        <rFont val="宋体"/>
        <charset val="134"/>
      </rPr>
      <t>橙</t>
    </r>
    <r>
      <rPr>
        <b/>
        <sz val="10"/>
        <rFont val="Arial"/>
        <charset val="134"/>
      </rPr>
      <t xml:space="preserve">
Red/green/pink/blue/orange</t>
    </r>
  </si>
  <si>
    <t>116*65*50CM</t>
  </si>
  <si>
    <t>11.5KG           
13.9KG</t>
  </si>
  <si>
    <r>
      <rPr>
        <sz val="7.5"/>
        <color rgb="FFFF0000"/>
        <rFont val="方正粗黑宋简体"/>
        <charset val="134"/>
      </rPr>
      <t xml:space="preserve">(6V4A*2铅酸电池Lead-acid battery + 12V380*2  电机 motor )                            
</t>
    </r>
    <r>
      <rPr>
        <sz val="7.5"/>
        <rFont val="方正粗黑宋简体"/>
        <charset val="134"/>
      </rPr>
      <t>避震、LED灯光、USB接口、音乐、双开门 、超大独立座椅
Shock absorbers, LED lights, USB ports, music, double doors, large individual seats</t>
    </r>
  </si>
  <si>
    <t xml:space="preserve">皮座 Leather seats +25 RMB                              EVA轮 EVA soft wheel +40RMB
</t>
  </si>
  <si>
    <r>
      <rPr>
        <sz val="10"/>
        <rFont val="Arial"/>
        <charset val="134"/>
      </rPr>
      <t>A08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</si>
  <si>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A08                     
12V7A*1</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</si>
  <si>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rPr>
        <sz val="10"/>
        <rFont val="Arial"/>
        <charset val="134"/>
      </rPr>
      <t>A08                     
12V7A*1</t>
    </r>
    <r>
      <rPr>
        <sz val="10"/>
        <rFont val="方正粗黑宋简体"/>
        <charset val="134"/>
      </rPr>
      <t>铅酸电池</t>
    </r>
    <r>
      <rPr>
        <sz val="10"/>
        <rFont val="Arial"/>
        <charset val="134"/>
      </rPr>
      <t xml:space="preserve">
Lead-acid battery
12V380*4  </t>
    </r>
    <r>
      <rPr>
        <sz val="10"/>
        <rFont val="方正粗黑宋简体"/>
        <charset val="134"/>
      </rPr>
      <t>电机</t>
    </r>
    <r>
      <rPr>
        <sz val="10"/>
        <rFont val="Arial"/>
        <charset val="134"/>
      </rPr>
      <t xml:space="preserve"> motor               </t>
    </r>
  </si>
  <si>
    <r>
      <rPr>
        <sz val="10"/>
        <rFont val="Arial"/>
        <charset val="134"/>
      </rPr>
      <t>518                     6V4A*2</t>
    </r>
    <r>
      <rPr>
        <sz val="10"/>
        <rFont val="方正粗黑宋简体"/>
        <charset val="134"/>
      </rPr>
      <t>铅酸电池</t>
    </r>
    <r>
      <rPr>
        <sz val="10"/>
        <rFont val="Arial"/>
        <charset val="134"/>
      </rPr>
      <t xml:space="preserve">
Lead-acid battery
12V380*2  </t>
    </r>
    <r>
      <rPr>
        <sz val="10"/>
        <rFont val="方正粗黑宋简体"/>
        <charset val="134"/>
      </rPr>
      <t>电机</t>
    </r>
    <r>
      <rPr>
        <sz val="10"/>
        <rFont val="Arial"/>
        <charset val="134"/>
      </rPr>
      <t xml:space="preserve"> motor               </t>
    </r>
  </si>
  <si>
    <r>
      <t>红、绿、黄、粉、白</t>
    </r>
    <r>
      <rPr>
        <b/>
        <sz val="10"/>
        <rFont val="Arial"/>
        <charset val="134"/>
      </rPr>
      <t xml:space="preserve">
Red, green, yellow, pink, white</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</si>
</sst>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164" formatCode="&quot;￥&quot;#,##0;[Red]&quot;￥&quot;\-#,##0"/>
    <numFmt numFmtId="169" formatCode="0.00_ "/>
    <numFmt numFmtId="170" formatCode="0.00_);[Red]\(0.00\)"/>
    <numFmt numFmtId="171" formatCode="0_);[Red]\(0\)"/>
    <numFmt numFmtId="172" formatCode="&quot;￥&quot;#,##0.00_);[Red]\(&quot;￥&quot;#,##0.00\)"/>
    <numFmt numFmtId="173" formatCode="#,##0.00_ "/>
    <numFmt numFmtId="174" formatCode="#,##0_);[Red]\(#,##0\)"/>
    <numFmt numFmtId="175" formatCode="0.000_);[Red]\(0.000\)"/>
  </numFmts>
  <fonts count="81">
    <font>
      <sz val="11"/>
      <color theme="1"/>
      <name val="Calibri"/>
      <charset val="162"/>
      <scheme val="minor"/>
    </font>
    <font>
      <b/>
      <sz val="11"/>
      <color rgb="FFFF0000"/>
      <name val="Calibri"/>
      <charset val="134"/>
      <scheme val="minor"/>
    </font>
    <font>
      <sz val="10"/>
      <name val="Times New Roman"/>
      <charset val="134"/>
    </font>
    <font>
      <b/>
      <sz val="10"/>
      <name val="Times New Roman"/>
      <charset val="134"/>
    </font>
    <font>
      <sz val="12"/>
      <color indexed="8"/>
      <name val="方正粗黑宋简体"/>
      <charset val="134"/>
    </font>
    <font>
      <sz val="11"/>
      <color theme="1"/>
      <name val="Calibri"/>
      <charset val="134"/>
      <scheme val="minor"/>
    </font>
    <font>
      <sz val="10"/>
      <name val="Arial"/>
      <charset val="134"/>
    </font>
    <font>
      <b/>
      <sz val="10"/>
      <name val="Arial"/>
      <charset val="134"/>
    </font>
    <font>
      <b/>
      <sz val="9"/>
      <color rgb="FFFF0000"/>
      <name val="宋体"/>
      <charset val="134"/>
    </font>
    <font>
      <b/>
      <sz val="10"/>
      <color rgb="FFFF0000"/>
      <name val="宋体"/>
      <charset val="134"/>
    </font>
    <font>
      <b/>
      <sz val="9"/>
      <color rgb="FFFF0000"/>
      <name val="Arial"/>
      <charset val="134"/>
    </font>
    <font>
      <b/>
      <sz val="10"/>
      <color rgb="FFFF0000"/>
      <name val="Arial"/>
      <charset val="134"/>
    </font>
    <font>
      <b/>
      <sz val="10"/>
      <name val="宋体"/>
      <charset val="134"/>
    </font>
    <font>
      <b/>
      <sz val="9"/>
      <name val="Arial"/>
      <charset val="134"/>
    </font>
    <font>
      <sz val="10"/>
      <color rgb="FFFF0000"/>
      <name val="方正粗黑宋简体"/>
      <charset val="134"/>
    </font>
    <font>
      <sz val="10"/>
      <color indexed="8"/>
      <name val="方正粗黑宋简体"/>
      <charset val="134"/>
    </font>
    <font>
      <sz val="10"/>
      <color rgb="FF000000"/>
      <name val="方正粗黑宋简体"/>
      <charset val="134"/>
    </font>
    <font>
      <b/>
      <sz val="9"/>
      <name val="新宋体"/>
      <charset val="134"/>
    </font>
    <font>
      <sz val="10"/>
      <color rgb="FF0C16E4"/>
      <name val="方正粗黑宋简体"/>
      <charset val="134"/>
    </font>
    <font>
      <sz val="10"/>
      <name val="方正粗黑宋简体"/>
      <charset val="134"/>
    </font>
    <font>
      <b/>
      <sz val="10"/>
      <name val="新宋体"/>
      <charset val="134"/>
    </font>
    <font>
      <b/>
      <sz val="8"/>
      <name val="Arial"/>
      <charset val="134"/>
    </font>
    <font>
      <sz val="9"/>
      <color rgb="FFFF0000"/>
      <name val="Arial"/>
      <charset val="134"/>
    </font>
    <font>
      <sz val="9"/>
      <color rgb="FFFF0000"/>
      <name val="方正粗黑宋简体"/>
      <charset val="134"/>
    </font>
    <font>
      <b/>
      <sz val="9"/>
      <name val="宋体"/>
      <charset val="134"/>
    </font>
    <font>
      <sz val="7.5"/>
      <color rgb="FFFF0000"/>
      <name val="方正粗黑宋简体"/>
      <charset val="134"/>
    </font>
    <font>
      <sz val="10"/>
      <name val="宋体"/>
      <charset val="134"/>
    </font>
    <font>
      <sz val="8"/>
      <color theme="1"/>
      <name val="方正粗黑宋简体"/>
      <charset val="134"/>
    </font>
    <font>
      <sz val="16"/>
      <name val="宋体"/>
      <charset val="134"/>
    </font>
    <font>
      <b/>
      <sz val="10"/>
      <color indexed="8"/>
      <name val="方正粗黑宋简体"/>
      <charset val="134"/>
    </font>
    <font>
      <b/>
      <sz val="9"/>
      <color theme="1"/>
      <name val="宋体"/>
      <charset val="134"/>
    </font>
    <font>
      <sz val="9"/>
      <name val="方正粗黑宋简体"/>
      <charset val="134"/>
    </font>
    <font>
      <b/>
      <sz val="7.5"/>
      <color rgb="FFFF0000"/>
      <name val="Arial"/>
      <charset val="134"/>
    </font>
    <font>
      <sz val="12"/>
      <color rgb="FFFF0000"/>
      <name val="方正粗黑宋简体"/>
      <charset val="134"/>
    </font>
    <font>
      <sz val="10"/>
      <color theme="1"/>
      <name val="方正粗黑宋简体"/>
    </font>
    <font>
      <sz val="10"/>
      <color theme="1"/>
      <name val="Calibri"/>
      <charset val="134"/>
      <scheme val="minor"/>
    </font>
    <font>
      <sz val="10"/>
      <color rgb="FF0509BB"/>
      <name val="方正粗黑宋简体"/>
      <charset val="134"/>
    </font>
    <font>
      <sz val="10"/>
      <color theme="1"/>
      <name val="Arial"/>
      <charset val="134"/>
    </font>
    <font>
      <sz val="8"/>
      <name val="方正粗黑宋简体"/>
      <charset val="134"/>
    </font>
    <font>
      <sz val="11"/>
      <name val="Arial"/>
      <charset val="134"/>
    </font>
    <font>
      <sz val="9"/>
      <name val="Arial"/>
      <charset val="134"/>
    </font>
    <font>
      <sz val="11"/>
      <color rgb="FFFF0000"/>
      <name val="方正粗黑宋简体"/>
      <charset val="134"/>
    </font>
    <font>
      <b/>
      <sz val="22"/>
      <name val="宋体"/>
      <charset val="134"/>
    </font>
    <font>
      <sz val="9"/>
      <color theme="1"/>
      <name val="方正粗黑宋简体"/>
      <charset val="134"/>
    </font>
    <font>
      <sz val="12"/>
      <name val="宋体"/>
      <charset val="134"/>
    </font>
    <font>
      <sz val="9"/>
      <color theme="1"/>
      <name val="Calibri"/>
      <charset val="134"/>
      <scheme val="minor"/>
    </font>
    <font>
      <b/>
      <sz val="20"/>
      <name val="宋体"/>
      <charset val="134"/>
    </font>
    <font>
      <b/>
      <sz val="16"/>
      <name val="Times New Roman"/>
      <charset val="134"/>
    </font>
    <font>
      <b/>
      <sz val="9"/>
      <name val="Times New Roman"/>
      <charset val="134"/>
    </font>
    <font>
      <b/>
      <sz val="11"/>
      <name val="Times New Roman"/>
      <charset val="134"/>
    </font>
    <font>
      <b/>
      <sz val="12"/>
      <name val="宋体"/>
      <charset val="134"/>
    </font>
    <font>
      <b/>
      <sz val="12"/>
      <color rgb="FFFF0000"/>
      <name val="宋体"/>
      <charset val="134"/>
    </font>
    <font>
      <sz val="8"/>
      <color rgb="FFFF0000"/>
      <name val="方正粗黑宋简体"/>
      <charset val="134"/>
    </font>
    <font>
      <b/>
      <sz val="9"/>
      <color rgb="FFFF0000"/>
      <name val="Times New Roman"/>
      <charset val="134"/>
    </font>
    <font>
      <b/>
      <sz val="8"/>
      <name val="宋体"/>
      <charset val="134"/>
    </font>
    <font>
      <b/>
      <sz val="11"/>
      <name val="宋体"/>
      <charset val="134"/>
    </font>
    <font>
      <b/>
      <sz val="72"/>
      <color theme="1"/>
      <name val="Calibri"/>
      <charset val="134"/>
      <scheme val="minor"/>
    </font>
    <font>
      <b/>
      <sz val="11"/>
      <color theme="1"/>
      <name val="Calibri"/>
      <charset val="134"/>
      <scheme val="minor"/>
    </font>
    <font>
      <b/>
      <sz val="16"/>
      <color theme="1"/>
      <name val="Calibri"/>
      <charset val="134"/>
      <scheme val="minor"/>
    </font>
    <font>
      <b/>
      <sz val="14"/>
      <color rgb="FFFF0000"/>
      <name val="Calibri"/>
      <charset val="134"/>
      <scheme val="minor"/>
    </font>
    <font>
      <b/>
      <sz val="18"/>
      <color theme="1"/>
      <name val="Calibri"/>
      <charset val="134"/>
      <scheme val="minor"/>
    </font>
    <font>
      <b/>
      <sz val="14"/>
      <color theme="1"/>
      <name val="Calibri"/>
      <charset val="134"/>
      <scheme val="minor"/>
    </font>
    <font>
      <b/>
      <sz val="36"/>
      <color theme="1"/>
      <name val="Calibri"/>
      <charset val="134"/>
      <scheme val="minor"/>
    </font>
    <font>
      <sz val="9"/>
      <name val="??"/>
      <charset val="134"/>
    </font>
    <font>
      <b/>
      <sz val="10"/>
      <name val="方正粗黑宋简体"/>
      <charset val="134"/>
    </font>
    <font>
      <sz val="10"/>
      <color rgb="FFFF0000"/>
      <name val="Arial"/>
      <charset val="134"/>
    </font>
    <font>
      <sz val="7.5"/>
      <name val="方正粗黑宋简体"/>
      <charset val="134"/>
    </font>
    <font>
      <sz val="9"/>
      <color theme="1"/>
      <name val="Arial"/>
      <charset val="134"/>
    </font>
    <font>
      <sz val="11"/>
      <color rgb="FFFF0000"/>
      <name val="Arial"/>
      <charset val="134"/>
    </font>
    <font>
      <sz val="11"/>
      <name val="方正粗黑宋简体"/>
      <charset val="134"/>
    </font>
    <font>
      <b/>
      <sz val="7.5"/>
      <color rgb="FFFF0000"/>
      <name val="宋体"/>
      <charset val="134"/>
    </font>
    <font>
      <b/>
      <sz val="7.5"/>
      <name val="宋体"/>
      <charset val="134"/>
    </font>
    <font>
      <b/>
      <sz val="7.5"/>
      <name val="Arial"/>
      <charset val="134"/>
    </font>
    <font>
      <b/>
      <sz val="11"/>
      <color theme="0"/>
      <name val="Calibri"/>
      <charset val="134"/>
      <scheme val="minor"/>
    </font>
    <font>
      <b/>
      <sz val="9"/>
      <color theme="1"/>
      <name val="Arial"/>
      <charset val="134"/>
    </font>
    <font>
      <b/>
      <sz val="10"/>
      <color rgb="FFFF0000"/>
      <name val="方正粗黑宋简体"/>
      <charset val="134"/>
    </font>
    <font>
      <b/>
      <sz val="10"/>
      <color theme="1"/>
      <name val="Arial"/>
      <charset val="134"/>
    </font>
    <font>
      <b/>
      <sz val="10"/>
      <color theme="1"/>
      <name val="宋体"/>
      <charset val="134"/>
    </font>
    <font>
      <b/>
      <sz val="16"/>
      <color rgb="FFFF0000"/>
      <name val="Calibri"/>
      <charset val="134"/>
      <scheme val="minor"/>
    </font>
    <font>
      <sz val="10"/>
      <name val="微软雅黑"/>
      <charset val="134"/>
    </font>
    <font>
      <sz val="10"/>
      <color theme="1"/>
      <name val="方正粗黑宋简体"/>
      <charset val="134"/>
    </font>
  </fonts>
  <fills count="8">
    <fill>
      <patternFill patternType="none"/>
    </fill>
    <fill>
      <patternFill patternType="gray125"/>
    </fill>
    <fill>
      <patternFill patternType="solid">
        <fgColor theme="1"/>
        <bgColor indexed="64"/>
      </patternFill>
    </fill>
    <fill>
      <patternFill patternType="solid">
        <fgColor theme="9" tint="0.79998168889431442"/>
        <bgColor indexed="64"/>
      </patternFill>
    </fill>
    <fill>
      <patternFill patternType="solid">
        <fgColor rgb="FFFFFF00"/>
        <bgColor indexed="64"/>
      </patternFill>
    </fill>
    <fill>
      <patternFill patternType="solid">
        <fgColor theme="0" tint="-0.14999847407452621"/>
        <bgColor indexed="64"/>
      </patternFill>
    </fill>
    <fill>
      <patternFill patternType="solid">
        <fgColor theme="0"/>
        <bgColor indexed="64"/>
      </patternFill>
    </fill>
    <fill>
      <patternFill patternType="solid">
        <fgColor theme="0" tint="-4.9989318521683403E-2"/>
        <bgColor indexed="64"/>
      </patternFill>
    </fill>
  </fills>
  <borders count="9">
    <border>
      <left/>
      <right/>
      <top/>
      <bottom/>
      <diagonal/>
    </border>
    <border>
      <left style="thin">
        <color auto="1"/>
      </left>
      <right style="thin">
        <color auto="1"/>
      </right>
      <top style="thin">
        <color auto="1"/>
      </top>
      <bottom style="thin">
        <color auto="1"/>
      </bottom>
      <diagonal/>
    </border>
    <border>
      <left/>
      <right/>
      <top/>
      <bottom style="thin">
        <color rgb="FF000000"/>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auto="1"/>
      </left>
      <right/>
      <top/>
      <bottom style="thin">
        <color auto="1"/>
      </bottom>
      <diagonal/>
    </border>
    <border>
      <left style="thin">
        <color auto="1"/>
      </left>
      <right style="thin">
        <color auto="1"/>
      </right>
      <top style="thin">
        <color auto="1"/>
      </top>
      <bottom/>
      <diagonal/>
    </border>
    <border>
      <left/>
      <right style="thin">
        <color auto="1"/>
      </right>
      <top style="thin">
        <color auto="1"/>
      </top>
      <bottom style="thin">
        <color auto="1"/>
      </bottom>
      <diagonal/>
    </border>
    <border>
      <left/>
      <right/>
      <top style="thin">
        <color auto="1"/>
      </top>
      <bottom style="thin">
        <color auto="1"/>
      </bottom>
      <diagonal/>
    </border>
  </borders>
  <cellStyleXfs count="4">
    <xf numFmtId="0" fontId="0" fillId="0" borderId="0"/>
    <xf numFmtId="0" fontId="6" fillId="0" borderId="0"/>
    <xf numFmtId="0" fontId="6" fillId="0" borderId="0"/>
    <xf numFmtId="0" fontId="63" fillId="0" borderId="0"/>
  </cellStyleXfs>
  <cellXfs count="200">
    <xf numFmtId="0" fontId="0" fillId="0" borderId="0" xfId="0"/>
    <xf numFmtId="0" fontId="1" fillId="2" borderId="0" xfId="0" applyFont="1" applyFill="1" applyAlignment="1">
      <alignment horizontal="center" vertical="center" wrapText="1"/>
    </xf>
    <xf numFmtId="0" fontId="2" fillId="0" borderId="0" xfId="1" applyFont="1" applyFill="1" applyAlignment="1">
      <alignment vertical="center"/>
    </xf>
    <xf numFmtId="0" fontId="2" fillId="0" borderId="0" xfId="1" applyFont="1" applyFill="1" applyAlignment="1"/>
    <xf numFmtId="0" fontId="3" fillId="0" borderId="0" xfId="1" applyFont="1" applyFill="1" applyAlignment="1">
      <alignment horizontal="center" vertical="center" wrapText="1"/>
    </xf>
    <xf numFmtId="0" fontId="4" fillId="3" borderId="1" xfId="0" applyFont="1" applyFill="1" applyBorder="1" applyAlignment="1">
      <alignment horizontal="center" vertical="center" wrapText="1"/>
    </xf>
    <xf numFmtId="0" fontId="5" fillId="0" borderId="0" xfId="0" applyFont="1" applyFill="1" applyAlignment="1">
      <alignment vertical="center"/>
    </xf>
    <xf numFmtId="0" fontId="6" fillId="0" borderId="0" xfId="0" applyFont="1" applyFill="1" applyAlignment="1">
      <alignment vertical="center"/>
    </xf>
    <xf numFmtId="0" fontId="7" fillId="0" borderId="0" xfId="0" applyFont="1" applyFill="1" applyAlignment="1">
      <alignment vertical="center"/>
    </xf>
    <xf numFmtId="169" fontId="5" fillId="0" borderId="0" xfId="0" applyNumberFormat="1" applyFont="1" applyFill="1" applyAlignment="1">
      <alignment vertical="center"/>
    </xf>
    <xf numFmtId="0" fontId="5" fillId="0" borderId="0" xfId="0" applyFont="1" applyFill="1" applyAlignment="1">
      <alignment horizontal="center" vertical="center"/>
    </xf>
    <xf numFmtId="170" fontId="8" fillId="4" borderId="1" xfId="2" applyNumberFormat="1" applyFont="1" applyFill="1" applyBorder="1" applyAlignment="1">
      <alignment horizontal="center" vertical="center"/>
    </xf>
    <xf numFmtId="170" fontId="9" fillId="4" borderId="1" xfId="2" applyNumberFormat="1" applyFont="1" applyFill="1" applyBorder="1" applyAlignment="1">
      <alignment horizontal="center" vertical="center"/>
    </xf>
    <xf numFmtId="0" fontId="8" fillId="4" borderId="1" xfId="0" applyNumberFormat="1" applyFont="1" applyFill="1" applyBorder="1" applyAlignment="1">
      <alignment horizontal="center" vertical="center" wrapText="1"/>
    </xf>
    <xf numFmtId="169" fontId="8" fillId="4" borderId="1" xfId="2" applyNumberFormat="1" applyFont="1" applyFill="1" applyBorder="1" applyAlignment="1">
      <alignment horizontal="center" vertical="center"/>
    </xf>
    <xf numFmtId="0" fontId="8" fillId="4" borderId="1" xfId="1" applyFont="1" applyFill="1" applyBorder="1" applyAlignment="1">
      <alignment horizontal="center" vertical="center"/>
    </xf>
    <xf numFmtId="0" fontId="8" fillId="4" borderId="2" xfId="0" applyNumberFormat="1" applyFont="1" applyFill="1" applyBorder="1" applyAlignment="1" applyProtection="1">
      <alignment horizontal="center" vertical="center" wrapText="1"/>
      <protection locked="0"/>
    </xf>
    <xf numFmtId="0" fontId="8" fillId="4" borderId="3" xfId="0" applyNumberFormat="1" applyFont="1" applyFill="1" applyBorder="1" applyAlignment="1">
      <alignment horizontal="center" vertical="center" wrapText="1"/>
    </xf>
    <xf numFmtId="0" fontId="8" fillId="4" borderId="1" xfId="1" applyFont="1" applyFill="1" applyBorder="1" applyAlignment="1">
      <alignment horizontal="center" vertical="center" wrapText="1"/>
    </xf>
    <xf numFmtId="0" fontId="8" fillId="4" borderId="0" xfId="1" applyFont="1" applyFill="1" applyAlignment="1">
      <alignment horizontal="center" vertical="center"/>
    </xf>
    <xf numFmtId="170" fontId="10" fillId="4" borderId="1" xfId="2" applyNumberFormat="1" applyFont="1" applyFill="1" applyBorder="1" applyAlignment="1">
      <alignment horizontal="center" vertical="center"/>
    </xf>
    <xf numFmtId="170" fontId="11" fillId="4" borderId="1" xfId="2" applyNumberFormat="1" applyFont="1" applyFill="1" applyBorder="1" applyAlignment="1">
      <alignment horizontal="center" vertical="center"/>
    </xf>
    <xf numFmtId="0" fontId="10" fillId="4" borderId="1" xfId="0" applyFont="1" applyFill="1" applyBorder="1" applyAlignment="1">
      <alignment horizontal="center" vertical="center" wrapText="1"/>
    </xf>
    <xf numFmtId="169" fontId="10" fillId="4" borderId="1" xfId="2" applyNumberFormat="1" applyFont="1" applyFill="1" applyBorder="1" applyAlignment="1">
      <alignment horizontal="center" vertical="center"/>
    </xf>
    <xf numFmtId="0" fontId="10" fillId="4" borderId="1" xfId="1" applyFont="1" applyFill="1" applyBorder="1" applyAlignment="1">
      <alignment horizontal="center" vertical="center"/>
    </xf>
    <xf numFmtId="0" fontId="11" fillId="4" borderId="1" xfId="0" applyNumberFormat="1" applyFont="1" applyFill="1" applyBorder="1" applyAlignment="1">
      <alignment horizontal="center" vertical="center"/>
    </xf>
    <xf numFmtId="0" fontId="10" fillId="4" borderId="1" xfId="0" applyNumberFormat="1" applyFont="1" applyFill="1" applyBorder="1" applyAlignment="1">
      <alignment horizontal="center" vertical="center" wrapText="1"/>
    </xf>
    <xf numFmtId="170" fontId="12" fillId="0" borderId="1" xfId="2" applyNumberFormat="1" applyFont="1" applyFill="1" applyBorder="1" applyAlignment="1">
      <alignment horizontal="center" vertical="center" wrapText="1"/>
    </xf>
    <xf numFmtId="0" fontId="6" fillId="0"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171" fontId="13" fillId="0" borderId="1" xfId="3" applyNumberFormat="1" applyFont="1" applyFill="1" applyBorder="1" applyAlignment="1">
      <alignment horizontal="center" vertical="center" wrapText="1"/>
    </xf>
    <xf numFmtId="164" fontId="14" fillId="0" borderId="1" xfId="0" applyNumberFormat="1" applyFont="1" applyFill="1" applyBorder="1" applyAlignment="1">
      <alignment horizontal="center" vertical="center" wrapText="1"/>
    </xf>
    <xf numFmtId="0" fontId="15" fillId="0" borderId="4" xfId="0" applyFont="1" applyFill="1" applyBorder="1" applyAlignment="1">
      <alignment horizontal="center" vertical="center" wrapText="1"/>
    </xf>
    <xf numFmtId="169" fontId="16" fillId="0" borderId="1" xfId="0" applyNumberFormat="1" applyFont="1" applyFill="1" applyBorder="1" applyAlignment="1">
      <alignment horizontal="center" vertical="center" wrapText="1"/>
    </xf>
    <xf numFmtId="0" fontId="15" fillId="0" borderId="1" xfId="0" applyFont="1" applyFill="1" applyBorder="1" applyAlignment="1">
      <alignment horizontal="center" vertical="center" wrapText="1"/>
    </xf>
    <xf numFmtId="0" fontId="17" fillId="0" borderId="1" xfId="0" applyFont="1" applyFill="1" applyBorder="1" applyAlignment="1">
      <alignment horizontal="left" vertical="center" wrapText="1"/>
    </xf>
    <xf numFmtId="0" fontId="14" fillId="4" borderId="5" xfId="0" applyFont="1" applyFill="1" applyBorder="1" applyAlignment="1">
      <alignment horizontal="center" vertical="center" wrapText="1"/>
    </xf>
    <xf numFmtId="0" fontId="18" fillId="5" borderId="4" xfId="0" applyFont="1" applyFill="1" applyBorder="1" applyAlignment="1">
      <alignment horizontal="center" vertical="center" wrapText="1"/>
    </xf>
    <xf numFmtId="0" fontId="19" fillId="5" borderId="1" xfId="0" applyFont="1" applyFill="1" applyBorder="1" applyAlignment="1">
      <alignment horizontal="center" vertical="center" wrapText="1"/>
    </xf>
    <xf numFmtId="0" fontId="20" fillId="0" borderId="1" xfId="0" applyFont="1" applyFill="1" applyBorder="1" applyAlignment="1">
      <alignment horizontal="left" vertical="center" wrapText="1"/>
    </xf>
    <xf numFmtId="170" fontId="21" fillId="0" borderId="1" xfId="2" applyNumberFormat="1" applyFont="1" applyFill="1" applyBorder="1" applyAlignment="1">
      <alignment horizontal="center" vertical="center" wrapText="1"/>
    </xf>
    <xf numFmtId="0" fontId="7" fillId="0" borderId="1" xfId="0" applyFont="1" applyFill="1" applyBorder="1" applyAlignment="1">
      <alignment horizontal="center" vertical="center" wrapText="1"/>
    </xf>
    <xf numFmtId="0" fontId="12" fillId="6" borderId="1" xfId="0" applyFont="1" applyFill="1" applyBorder="1" applyAlignment="1">
      <alignment horizontal="center" vertical="center" wrapText="1"/>
    </xf>
    <xf numFmtId="171" fontId="13" fillId="6" borderId="1" xfId="3" applyNumberFormat="1" applyFont="1" applyFill="1" applyBorder="1" applyAlignment="1">
      <alignment horizontal="center" vertical="center" wrapText="1"/>
    </xf>
    <xf numFmtId="172" fontId="10" fillId="6" borderId="1" xfId="3" applyNumberFormat="1" applyFont="1" applyFill="1" applyBorder="1" applyAlignment="1">
      <alignment horizontal="center" vertical="center" wrapText="1"/>
    </xf>
    <xf numFmtId="172" fontId="10" fillId="6" borderId="1" xfId="2" applyNumberFormat="1" applyFont="1" applyFill="1" applyBorder="1" applyAlignment="1">
      <alignment horizontal="center" vertical="center" wrapText="1"/>
    </xf>
    <xf numFmtId="1" fontId="13" fillId="6" borderId="1" xfId="1" applyNumberFormat="1" applyFont="1" applyFill="1" applyBorder="1" applyAlignment="1">
      <alignment horizontal="center" vertical="center" wrapText="1"/>
    </xf>
    <xf numFmtId="170" fontId="13" fillId="6" borderId="1" xfId="0" applyNumberFormat="1" applyFont="1" applyFill="1" applyBorder="1" applyAlignment="1">
      <alignment horizontal="center" vertical="center" wrapText="1"/>
    </xf>
    <xf numFmtId="0" fontId="13" fillId="6" borderId="1" xfId="1" applyFont="1" applyFill="1" applyBorder="1" applyAlignment="1">
      <alignment horizontal="center" vertical="center" wrapText="1"/>
    </xf>
    <xf numFmtId="1" fontId="12" fillId="6" borderId="1" xfId="1" applyNumberFormat="1" applyFont="1" applyFill="1" applyBorder="1" applyAlignment="1">
      <alignment horizontal="left" vertical="center" wrapText="1"/>
    </xf>
    <xf numFmtId="0" fontId="22" fillId="4" borderId="5" xfId="0" applyFont="1" applyFill="1" applyBorder="1" applyAlignment="1">
      <alignment horizontal="center" vertical="center" wrapText="1"/>
    </xf>
    <xf numFmtId="0" fontId="10" fillId="4" borderId="1" xfId="0" applyNumberFormat="1" applyFont="1" applyFill="1" applyBorder="1" applyAlignment="1">
      <alignment horizontal="center" vertical="center"/>
    </xf>
    <xf numFmtId="0" fontId="23" fillId="6" borderId="1" xfId="0" applyFont="1" applyFill="1" applyBorder="1" applyAlignment="1">
      <alignment horizontal="center" vertical="center" wrapText="1"/>
    </xf>
    <xf numFmtId="0" fontId="21" fillId="6" borderId="1" xfId="1" applyFont="1" applyFill="1" applyBorder="1" applyAlignment="1">
      <alignment horizontal="center" vertical="center" wrapText="1"/>
    </xf>
    <xf numFmtId="0" fontId="3" fillId="0" borderId="0" xfId="1" applyFont="1" applyFill="1" applyBorder="1" applyAlignment="1">
      <alignment horizontal="center" vertical="center" wrapText="1"/>
    </xf>
    <xf numFmtId="1" fontId="12" fillId="6" borderId="1" xfId="1" applyNumberFormat="1" applyFont="1" applyFill="1" applyBorder="1" applyAlignment="1">
      <alignment horizontal="center" vertical="center" wrapText="1"/>
    </xf>
    <xf numFmtId="0" fontId="7" fillId="6" borderId="1" xfId="0" applyFont="1" applyFill="1" applyBorder="1" applyAlignment="1">
      <alignment horizontal="center" vertical="center" wrapText="1"/>
    </xf>
    <xf numFmtId="0" fontId="24" fillId="0" borderId="1" xfId="0" applyFont="1" applyFill="1" applyBorder="1" applyAlignment="1">
      <alignment horizontal="left" vertical="center" wrapText="1"/>
    </xf>
    <xf numFmtId="0" fontId="12" fillId="0" borderId="1" xfId="0" applyFont="1" applyFill="1" applyBorder="1" applyAlignment="1">
      <alignment horizontal="left" vertical="center" wrapText="1"/>
    </xf>
    <xf numFmtId="0" fontId="25" fillId="0" borderId="1" xfId="0" applyFont="1" applyFill="1" applyBorder="1" applyAlignment="1">
      <alignment horizontal="center" vertical="center" wrapText="1"/>
    </xf>
    <xf numFmtId="170" fontId="26" fillId="0" borderId="1" xfId="2" applyNumberFormat="1" applyFont="1" applyFill="1" applyBorder="1" applyAlignment="1">
      <alignment horizontal="center" vertical="center" wrapText="1"/>
    </xf>
    <xf numFmtId="0" fontId="27" fillId="0" borderId="6" xfId="0" applyFont="1" applyFill="1" applyBorder="1" applyAlignment="1">
      <alignment vertical="center" wrapText="1"/>
    </xf>
    <xf numFmtId="0" fontId="27" fillId="0" borderId="1" xfId="0" applyFont="1" applyFill="1" applyBorder="1" applyAlignment="1">
      <alignment horizontal="left" vertical="center" wrapText="1"/>
    </xf>
    <xf numFmtId="170" fontId="28" fillId="0" borderId="1" xfId="2" applyNumberFormat="1" applyFont="1" applyFill="1" applyBorder="1" applyAlignment="1">
      <alignment horizontal="center" vertical="center" wrapText="1"/>
    </xf>
    <xf numFmtId="0" fontId="23" fillId="0" borderId="1" xfId="0" applyFont="1" applyFill="1" applyBorder="1" applyAlignment="1">
      <alignment horizontal="center" vertical="center" wrapText="1"/>
    </xf>
    <xf numFmtId="0" fontId="6" fillId="6" borderId="1" xfId="0" applyFont="1" applyFill="1" applyBorder="1" applyAlignment="1">
      <alignment horizontal="center" vertical="center" wrapText="1"/>
    </xf>
    <xf numFmtId="1" fontId="7" fillId="6" borderId="1" xfId="1" applyNumberFormat="1" applyFont="1" applyFill="1" applyBorder="1" applyAlignment="1">
      <alignment horizontal="center" vertical="center" wrapText="1"/>
    </xf>
    <xf numFmtId="173" fontId="29" fillId="6" borderId="4" xfId="0" applyNumberFormat="1" applyFont="1" applyFill="1" applyBorder="1" applyAlignment="1">
      <alignment horizontal="center" vertical="center" wrapText="1"/>
    </xf>
    <xf numFmtId="1" fontId="24" fillId="6" borderId="1" xfId="1" applyNumberFormat="1" applyFont="1" applyFill="1" applyBorder="1" applyAlignment="1">
      <alignment horizontal="left" vertical="center" wrapText="1"/>
    </xf>
    <xf numFmtId="0" fontId="19" fillId="0" borderId="1" xfId="0" applyFont="1" applyFill="1" applyBorder="1" applyAlignment="1">
      <alignment horizontal="center" vertical="center" wrapText="1"/>
    </xf>
    <xf numFmtId="170" fontId="3" fillId="0" borderId="1" xfId="2" applyNumberFormat="1" applyFont="1" applyFill="1" applyBorder="1" applyAlignment="1">
      <alignment horizontal="center" vertical="center" wrapText="1"/>
    </xf>
    <xf numFmtId="1" fontId="30" fillId="6" borderId="1" xfId="1" applyNumberFormat="1" applyFont="1" applyFill="1" applyBorder="1" applyAlignment="1">
      <alignment horizontal="left" vertical="center" wrapText="1"/>
    </xf>
    <xf numFmtId="0" fontId="19" fillId="0" borderId="1" xfId="0" applyFont="1" applyFill="1" applyBorder="1" applyAlignment="1">
      <alignment horizontal="left" vertical="center" wrapText="1"/>
    </xf>
    <xf numFmtId="0" fontId="31" fillId="0" borderId="1" xfId="0" applyFont="1" applyFill="1" applyBorder="1" applyAlignment="1">
      <alignment horizontal="left" vertical="center" wrapText="1"/>
    </xf>
    <xf numFmtId="169" fontId="29" fillId="6" borderId="4" xfId="0" applyNumberFormat="1" applyFont="1" applyFill="1" applyBorder="1" applyAlignment="1">
      <alignment horizontal="center" vertical="center" wrapText="1"/>
    </xf>
    <xf numFmtId="1" fontId="32" fillId="6" borderId="1" xfId="1" applyNumberFormat="1" applyFont="1" applyFill="1" applyBorder="1" applyAlignment="1">
      <alignment horizontal="center" vertical="center" wrapText="1"/>
    </xf>
    <xf numFmtId="0" fontId="9" fillId="6" borderId="1" xfId="0" applyFont="1" applyFill="1" applyBorder="1" applyAlignment="1">
      <alignment horizontal="center" vertical="center" wrapText="1"/>
    </xf>
    <xf numFmtId="0" fontId="31" fillId="6" borderId="1" xfId="0" applyFont="1" applyFill="1" applyBorder="1" applyAlignment="1">
      <alignment horizontal="center" vertical="center" wrapText="1"/>
    </xf>
    <xf numFmtId="164" fontId="33" fillId="6" borderId="1" xfId="0" applyNumberFormat="1" applyFont="1" applyFill="1" applyBorder="1" applyAlignment="1">
      <alignment horizontal="center" vertical="center" wrapText="1"/>
    </xf>
    <xf numFmtId="0" fontId="15" fillId="6" borderId="4" xfId="0" applyFont="1" applyFill="1" applyBorder="1" applyAlignment="1">
      <alignment horizontal="center" vertical="center" wrapText="1"/>
    </xf>
    <xf numFmtId="169" fontId="34" fillId="6" borderId="1" xfId="0" applyNumberFormat="1" applyFont="1" applyFill="1" applyBorder="1" applyAlignment="1">
      <alignment horizontal="center" vertical="center"/>
    </xf>
    <xf numFmtId="0" fontId="15" fillId="6" borderId="1" xfId="0" applyFont="1" applyFill="1" applyBorder="1" applyAlignment="1">
      <alignment horizontal="center" vertical="center" wrapText="1"/>
    </xf>
    <xf numFmtId="0" fontId="25" fillId="6" borderId="1" xfId="0" applyFont="1" applyFill="1" applyBorder="1" applyAlignment="1">
      <alignment horizontal="center" vertical="center" wrapText="1"/>
    </xf>
    <xf numFmtId="0" fontId="14" fillId="4" borderId="4" xfId="0" applyFont="1" applyFill="1" applyBorder="1" applyAlignment="1">
      <alignment horizontal="center" vertical="center" wrapText="1"/>
    </xf>
    <xf numFmtId="0" fontId="5" fillId="5" borderId="1" xfId="0" applyFont="1" applyFill="1" applyBorder="1" applyAlignment="1">
      <alignment horizontal="center" vertical="center" wrapText="1"/>
    </xf>
    <xf numFmtId="0" fontId="35" fillId="5" borderId="1" xfId="0" applyFont="1" applyFill="1" applyBorder="1" applyAlignment="1">
      <alignment vertical="center"/>
    </xf>
    <xf numFmtId="0" fontId="5" fillId="5" borderId="1" xfId="0" applyFont="1" applyFill="1" applyBorder="1" applyAlignment="1">
      <alignment vertical="center"/>
    </xf>
    <xf numFmtId="0" fontId="5" fillId="5" borderId="1" xfId="0" applyFont="1" applyFill="1" applyBorder="1" applyAlignment="1">
      <alignment horizontal="center" vertical="center"/>
    </xf>
    <xf numFmtId="164" fontId="33" fillId="0" borderId="1" xfId="0" applyNumberFormat="1" applyFont="1" applyFill="1" applyBorder="1" applyAlignment="1">
      <alignment horizontal="center" vertical="center" wrapText="1"/>
    </xf>
    <xf numFmtId="0" fontId="36" fillId="5" borderId="4" xfId="0" applyFont="1" applyFill="1" applyBorder="1" applyAlignment="1">
      <alignment horizontal="center" vertical="center" wrapText="1"/>
    </xf>
    <xf numFmtId="0" fontId="12" fillId="5" borderId="1" xfId="1" applyFont="1" applyFill="1" applyBorder="1" applyAlignment="1">
      <alignment horizontal="center" vertical="center" wrapText="1"/>
    </xf>
    <xf numFmtId="0" fontId="3" fillId="5" borderId="1" xfId="1" applyFont="1" applyFill="1" applyBorder="1" applyAlignment="1">
      <alignment horizontal="center" vertical="center" wrapText="1"/>
    </xf>
    <xf numFmtId="0" fontId="37" fillId="0" borderId="1" xfId="0" applyFont="1" applyFill="1" applyBorder="1" applyAlignment="1">
      <alignment horizontal="left" vertical="center" wrapText="1"/>
    </xf>
    <xf numFmtId="0" fontId="13" fillId="0" borderId="1" xfId="1" applyFont="1" applyFill="1" applyBorder="1" applyAlignment="1">
      <alignment horizontal="center" vertical="center" wrapText="1"/>
    </xf>
    <xf numFmtId="1" fontId="30" fillId="0" borderId="1" xfId="1" applyNumberFormat="1" applyFont="1" applyFill="1" applyBorder="1" applyAlignment="1">
      <alignment horizontal="left" vertical="center" wrapText="1"/>
    </xf>
    <xf numFmtId="0" fontId="23" fillId="5" borderId="1" xfId="0" applyFont="1" applyFill="1" applyBorder="1" applyAlignment="1">
      <alignment horizontal="center" vertical="center" wrapText="1"/>
    </xf>
    <xf numFmtId="0" fontId="7" fillId="7" borderId="1" xfId="0" applyFont="1" applyFill="1" applyBorder="1" applyAlignment="1">
      <alignment horizontal="center" vertical="center" wrapText="1"/>
    </xf>
    <xf numFmtId="0" fontId="12" fillId="7" borderId="1" xfId="0" applyFont="1" applyFill="1" applyBorder="1" applyAlignment="1">
      <alignment horizontal="center" vertical="center" wrapText="1"/>
    </xf>
    <xf numFmtId="171" fontId="13" fillId="7" borderId="1" xfId="3" applyNumberFormat="1" applyFont="1" applyFill="1" applyBorder="1" applyAlignment="1">
      <alignment horizontal="center" vertical="center" wrapText="1"/>
    </xf>
    <xf numFmtId="172" fontId="10" fillId="7" borderId="1" xfId="3" applyNumberFormat="1" applyFont="1" applyFill="1" applyBorder="1" applyAlignment="1">
      <alignment horizontal="center" vertical="center" wrapText="1"/>
    </xf>
    <xf numFmtId="172" fontId="10" fillId="7" borderId="1" xfId="2" applyNumberFormat="1" applyFont="1" applyFill="1" applyBorder="1" applyAlignment="1">
      <alignment horizontal="center" vertical="center" wrapText="1"/>
    </xf>
    <xf numFmtId="1" fontId="7" fillId="7" borderId="1" xfId="1" applyNumberFormat="1" applyFont="1" applyFill="1" applyBorder="1" applyAlignment="1">
      <alignment horizontal="center" vertical="center" wrapText="1"/>
    </xf>
    <xf numFmtId="169" fontId="15" fillId="7" borderId="4" xfId="0" applyNumberFormat="1" applyFont="1" applyFill="1" applyBorder="1" applyAlignment="1">
      <alignment horizontal="center" vertical="center" wrapText="1"/>
    </xf>
    <xf numFmtId="0" fontId="13" fillId="7" borderId="1" xfId="1" applyFont="1" applyFill="1" applyBorder="1" applyAlignment="1">
      <alignment horizontal="center" vertical="center" wrapText="1"/>
    </xf>
    <xf numFmtId="1" fontId="32" fillId="7" borderId="1" xfId="1" applyNumberFormat="1" applyFont="1" applyFill="1" applyBorder="1" applyAlignment="1">
      <alignment horizontal="center" vertical="center" wrapText="1"/>
    </xf>
    <xf numFmtId="0" fontId="31" fillId="5" borderId="1" xfId="0" applyFont="1" applyFill="1" applyBorder="1" applyAlignment="1">
      <alignment horizontal="center" vertical="center" wrapText="1"/>
    </xf>
    <xf numFmtId="0" fontId="16" fillId="0" borderId="7" xfId="0" applyFont="1" applyFill="1" applyBorder="1" applyAlignment="1">
      <alignment horizontal="center" vertical="center" wrapText="1"/>
    </xf>
    <xf numFmtId="169" fontId="16" fillId="6" borderId="1" xfId="0" applyNumberFormat="1" applyFont="1" applyFill="1" applyBorder="1" applyAlignment="1">
      <alignment horizontal="center" vertical="center" wrapText="1"/>
    </xf>
    <xf numFmtId="0" fontId="38" fillId="6" borderId="1" xfId="0" applyFont="1" applyFill="1" applyBorder="1" applyAlignment="1">
      <alignment horizontal="center" vertical="center" wrapText="1"/>
    </xf>
    <xf numFmtId="169" fontId="15" fillId="0" borderId="4" xfId="0" applyNumberFormat="1" applyFont="1" applyFill="1" applyBorder="1" applyAlignment="1">
      <alignment horizontal="center" vertical="center" wrapText="1"/>
    </xf>
    <xf numFmtId="0" fontId="39" fillId="0" borderId="1" xfId="0" applyFont="1" applyFill="1" applyBorder="1" applyAlignment="1">
      <alignment horizontal="center" vertical="center" wrapText="1"/>
    </xf>
    <xf numFmtId="164" fontId="14" fillId="6" borderId="1" xfId="0" applyNumberFormat="1" applyFont="1" applyFill="1" applyBorder="1" applyAlignment="1">
      <alignment horizontal="center" vertical="center" wrapText="1"/>
    </xf>
    <xf numFmtId="0" fontId="40" fillId="6" borderId="1" xfId="0" applyFont="1" applyFill="1" applyBorder="1" applyAlignment="1">
      <alignment horizontal="left" vertical="center" wrapText="1"/>
    </xf>
    <xf numFmtId="0" fontId="9" fillId="0" borderId="1" xfId="0" applyFont="1" applyFill="1" applyBorder="1" applyAlignment="1">
      <alignment horizontal="center" vertical="center" wrapText="1"/>
    </xf>
    <xf numFmtId="164" fontId="41" fillId="0" borderId="1" xfId="0" applyNumberFormat="1" applyFont="1" applyFill="1" applyBorder="1" applyAlignment="1">
      <alignment horizontal="center" vertical="center" wrapText="1"/>
    </xf>
    <xf numFmtId="169" fontId="19" fillId="0" borderId="1" xfId="0" applyNumberFormat="1" applyFont="1" applyFill="1" applyBorder="1" applyAlignment="1">
      <alignment horizontal="center" vertical="center" wrapText="1"/>
    </xf>
    <xf numFmtId="172" fontId="10" fillId="0" borderId="1" xfId="3" applyNumberFormat="1" applyFont="1" applyFill="1" applyBorder="1" applyAlignment="1">
      <alignment horizontal="center" vertical="center" wrapText="1"/>
    </xf>
    <xf numFmtId="172" fontId="10" fillId="0" borderId="1" xfId="2" applyNumberFormat="1" applyFont="1" applyFill="1" applyBorder="1" applyAlignment="1">
      <alignment horizontal="center" vertical="center" wrapText="1"/>
    </xf>
    <xf numFmtId="169" fontId="13" fillId="0" borderId="1" xfId="2" applyNumberFormat="1" applyFont="1" applyFill="1" applyBorder="1" applyAlignment="1">
      <alignment horizontal="center" vertical="center" wrapText="1"/>
    </xf>
    <xf numFmtId="1" fontId="32" fillId="0" borderId="1" xfId="1" applyNumberFormat="1" applyFont="1" applyFill="1" applyBorder="1" applyAlignment="1">
      <alignment horizontal="center" vertical="center" wrapText="1"/>
    </xf>
    <xf numFmtId="0" fontId="14" fillId="5" borderId="4" xfId="0" applyFont="1" applyFill="1" applyBorder="1" applyAlignment="1">
      <alignment horizontal="center" vertical="center" wrapText="1"/>
    </xf>
    <xf numFmtId="170" fontId="42" fillId="0" borderId="1" xfId="2" applyNumberFormat="1" applyFont="1" applyFill="1" applyBorder="1" applyAlignment="1">
      <alignment horizontal="center" vertical="center" wrapText="1"/>
    </xf>
    <xf numFmtId="0" fontId="43" fillId="0" borderId="1" xfId="0" applyFont="1" applyFill="1" applyBorder="1" applyAlignment="1">
      <alignment horizontal="left" vertical="center" wrapText="1"/>
    </xf>
    <xf numFmtId="0" fontId="44" fillId="0" borderId="0" xfId="1" applyFont="1" applyFill="1"/>
    <xf numFmtId="0" fontId="28" fillId="0" borderId="0" xfId="1" applyFont="1" applyFill="1"/>
    <xf numFmtId="0" fontId="5" fillId="0" borderId="0" xfId="0" applyFont="1" applyFill="1" applyAlignment="1"/>
    <xf numFmtId="0" fontId="45" fillId="0" borderId="0" xfId="0" applyFont="1" applyFill="1" applyAlignment="1"/>
    <xf numFmtId="0" fontId="3" fillId="0" borderId="1" xfId="0" applyFont="1" applyFill="1" applyBorder="1" applyAlignment="1"/>
    <xf numFmtId="0" fontId="48" fillId="0" borderId="1" xfId="2" applyFont="1" applyFill="1" applyBorder="1" applyAlignment="1">
      <alignment horizontal="center" vertical="center" wrapText="1"/>
    </xf>
    <xf numFmtId="0" fontId="3" fillId="0" borderId="1" xfId="2" applyFont="1" applyFill="1" applyBorder="1" applyAlignment="1">
      <alignment horizontal="center" vertical="center" wrapText="1"/>
    </xf>
    <xf numFmtId="174" fontId="3" fillId="0" borderId="1" xfId="2" applyNumberFormat="1" applyFont="1" applyFill="1" applyBorder="1" applyAlignment="1">
      <alignment horizontal="center" vertical="center" wrapText="1"/>
    </xf>
    <xf numFmtId="172" fontId="3" fillId="0" borderId="1" xfId="2" applyNumberFormat="1" applyFont="1" applyFill="1" applyBorder="1" applyAlignment="1"/>
    <xf numFmtId="0" fontId="50" fillId="0" borderId="1" xfId="1" applyFont="1" applyFill="1" applyBorder="1"/>
    <xf numFmtId="0" fontId="51" fillId="0" borderId="1" xfId="1" applyFont="1" applyFill="1" applyBorder="1" applyAlignment="1">
      <alignment horizontal="left"/>
    </xf>
    <xf numFmtId="0" fontId="51" fillId="0" borderId="1" xfId="1" applyFont="1" applyFill="1" applyBorder="1" applyAlignment="1"/>
    <xf numFmtId="170" fontId="24" fillId="0" borderId="1" xfId="2" applyNumberFormat="1" applyFont="1" applyFill="1" applyBorder="1" applyAlignment="1">
      <alignment horizontal="center" vertical="center"/>
    </xf>
    <xf numFmtId="170" fontId="24" fillId="0" borderId="1" xfId="2" applyNumberFormat="1" applyFont="1" applyFill="1" applyBorder="1" applyAlignment="1">
      <alignment horizontal="center" vertical="center" wrapText="1"/>
    </xf>
    <xf numFmtId="174" fontId="24" fillId="0" borderId="1" xfId="2" applyNumberFormat="1" applyFont="1" applyFill="1" applyBorder="1" applyAlignment="1">
      <alignment horizontal="center" vertical="center" wrapText="1"/>
    </xf>
    <xf numFmtId="175" fontId="24" fillId="0" borderId="1" xfId="2" applyNumberFormat="1" applyFont="1" applyFill="1" applyBorder="1" applyAlignment="1">
      <alignment horizontal="center" vertical="center"/>
    </xf>
    <xf numFmtId="0" fontId="24" fillId="0" borderId="1" xfId="1" applyFont="1" applyFill="1" applyBorder="1" applyAlignment="1">
      <alignment horizontal="center" vertical="center"/>
    </xf>
    <xf numFmtId="170" fontId="3" fillId="0" borderId="1" xfId="2" applyNumberFormat="1" applyFont="1" applyFill="1" applyBorder="1" applyAlignment="1">
      <alignment horizontal="center" vertical="center"/>
    </xf>
    <xf numFmtId="170" fontId="48" fillId="0" borderId="1" xfId="2" applyNumberFormat="1" applyFont="1" applyFill="1" applyBorder="1" applyAlignment="1">
      <alignment horizontal="center" vertical="center"/>
    </xf>
    <xf numFmtId="175" fontId="3" fillId="0" borderId="1" xfId="2" applyNumberFormat="1" applyFont="1" applyFill="1" applyBorder="1" applyAlignment="1">
      <alignment horizontal="center" vertical="center"/>
    </xf>
    <xf numFmtId="0" fontId="3" fillId="0" borderId="1" xfId="1" applyFont="1" applyFill="1" applyBorder="1" applyAlignment="1">
      <alignment horizontal="center" vertical="center"/>
    </xf>
    <xf numFmtId="0" fontId="48" fillId="0" borderId="1" xfId="1" applyFont="1" applyFill="1" applyBorder="1" applyAlignment="1">
      <alignment horizontal="center" vertical="center"/>
    </xf>
    <xf numFmtId="49" fontId="12" fillId="0" borderId="1" xfId="2" applyNumberFormat="1" applyFont="1" applyFill="1" applyBorder="1" applyAlignment="1">
      <alignment horizontal="center" vertical="center" wrapText="1"/>
    </xf>
    <xf numFmtId="0" fontId="52" fillId="0" borderId="1" xfId="0" applyFont="1" applyFill="1" applyBorder="1" applyAlignment="1">
      <alignment horizontal="center" vertical="center" wrapText="1"/>
    </xf>
    <xf numFmtId="171" fontId="48" fillId="0" borderId="1" xfId="3" applyNumberFormat="1" applyFont="1" applyFill="1" applyBorder="1" applyAlignment="1">
      <alignment horizontal="center" vertical="center" wrapText="1"/>
    </xf>
    <xf numFmtId="171" fontId="53" fillId="0" borderId="1" xfId="3" applyNumberFormat="1" applyFont="1" applyFill="1" applyBorder="1" applyAlignment="1">
      <alignment horizontal="center" vertical="center" wrapText="1"/>
    </xf>
    <xf numFmtId="171" fontId="48" fillId="0" borderId="1" xfId="2" applyNumberFormat="1" applyFont="1" applyFill="1" applyBorder="1" applyAlignment="1">
      <alignment horizontal="center" vertical="center" wrapText="1"/>
    </xf>
    <xf numFmtId="172" fontId="48" fillId="0" borderId="1" xfId="3" applyNumberFormat="1" applyFont="1" applyFill="1" applyBorder="1" applyAlignment="1">
      <alignment horizontal="center" vertical="center" wrapText="1"/>
    </xf>
    <xf numFmtId="172" fontId="53" fillId="0" borderId="1" xfId="2" applyNumberFormat="1" applyFont="1" applyFill="1" applyBorder="1" applyAlignment="1">
      <alignment horizontal="center" vertical="center" wrapText="1"/>
    </xf>
    <xf numFmtId="175" fontId="48" fillId="0" borderId="1" xfId="2" applyNumberFormat="1" applyFont="1" applyFill="1" applyBorder="1" applyAlignment="1">
      <alignment horizontal="center" vertical="center" wrapText="1"/>
    </xf>
    <xf numFmtId="170" fontId="53" fillId="0" borderId="1" xfId="2" applyNumberFormat="1" applyFont="1" applyFill="1" applyBorder="1" applyAlignment="1">
      <alignment horizontal="center" vertical="center" wrapText="1"/>
    </xf>
    <xf numFmtId="0" fontId="48" fillId="0" borderId="1" xfId="1" applyFont="1" applyFill="1" applyBorder="1" applyAlignment="1">
      <alignment horizontal="center" vertical="center" wrapText="1"/>
    </xf>
    <xf numFmtId="0" fontId="53" fillId="0" borderId="1" xfId="1" applyFont="1" applyFill="1" applyBorder="1" applyAlignment="1">
      <alignment horizontal="center" vertical="center" wrapText="1"/>
    </xf>
    <xf numFmtId="1" fontId="54" fillId="0" borderId="1" xfId="1" applyNumberFormat="1" applyFont="1" applyFill="1" applyBorder="1" applyAlignment="1">
      <alignment horizontal="center" vertical="center" wrapText="1"/>
    </xf>
    <xf numFmtId="1" fontId="3" fillId="0" borderId="0" xfId="1" applyNumberFormat="1" applyFont="1" applyFill="1" applyAlignment="1">
      <alignment horizontal="center" vertical="center" wrapText="1"/>
    </xf>
    <xf numFmtId="0" fontId="5" fillId="0" borderId="1" xfId="0" applyFont="1" applyFill="1" applyBorder="1" applyAlignment="1"/>
    <xf numFmtId="0" fontId="45" fillId="0" borderId="1" xfId="0" applyFont="1" applyFill="1" applyBorder="1" applyAlignment="1"/>
    <xf numFmtId="0" fontId="1" fillId="4" borderId="1" xfId="0" applyFont="1" applyFill="1" applyBorder="1" applyAlignment="1">
      <alignment horizontal="center" vertical="center"/>
    </xf>
    <xf numFmtId="0" fontId="5" fillId="0" borderId="1" xfId="0" applyFont="1" applyFill="1" applyBorder="1" applyAlignment="1">
      <alignment vertical="center"/>
    </xf>
    <xf numFmtId="49" fontId="3" fillId="0" borderId="1" xfId="2" applyNumberFormat="1" applyFont="1" applyFill="1" applyBorder="1" applyAlignment="1">
      <alignment horizontal="center" vertical="center" wrapText="1"/>
    </xf>
    <xf numFmtId="0" fontId="38" fillId="0" borderId="1" xfId="0" applyFont="1" applyFill="1" applyBorder="1" applyAlignment="1">
      <alignment horizontal="center" vertical="center" wrapText="1"/>
    </xf>
    <xf numFmtId="0" fontId="1" fillId="2" borderId="0" xfId="0" applyFont="1" applyFill="1" applyAlignment="1">
      <alignment horizontal="center" vertical="center" wrapText="1"/>
    </xf>
    <xf numFmtId="0" fontId="7" fillId="2" borderId="0" xfId="0" applyFont="1" applyFill="1" applyAlignment="1">
      <alignment horizontal="center" vertical="center" wrapText="1"/>
    </xf>
    <xf numFmtId="169" fontId="1" fillId="2" borderId="0" xfId="0" applyNumberFormat="1" applyFont="1" applyFill="1" applyAlignment="1">
      <alignment horizontal="center" vertical="center" wrapText="1"/>
    </xf>
    <xf numFmtId="0" fontId="61" fillId="0" borderId="0" xfId="0" applyFont="1" applyFill="1" applyAlignment="1">
      <alignment horizontal="center" vertical="center"/>
    </xf>
    <xf numFmtId="0" fontId="62" fillId="0" borderId="0" xfId="0" applyFont="1" applyFill="1" applyAlignment="1">
      <alignment horizontal="center" vertical="center"/>
    </xf>
    <xf numFmtId="49" fontId="47" fillId="0" borderId="4" xfId="2" applyNumberFormat="1" applyFont="1" applyFill="1" applyBorder="1" applyAlignment="1">
      <alignment horizontal="center"/>
    </xf>
    <xf numFmtId="49" fontId="47" fillId="0" borderId="8" xfId="2" applyNumberFormat="1" applyFont="1" applyFill="1" applyBorder="1" applyAlignment="1">
      <alignment horizontal="center"/>
    </xf>
    <xf numFmtId="49" fontId="49" fillId="0" borderId="4" xfId="2" applyNumberFormat="1" applyFont="1" applyFill="1" applyBorder="1" applyAlignment="1">
      <alignment horizontal="center" vertical="center"/>
    </xf>
    <xf numFmtId="49" fontId="49" fillId="0" borderId="8" xfId="2" applyNumberFormat="1" applyFont="1" applyFill="1" applyBorder="1" applyAlignment="1">
      <alignment horizontal="center" vertical="center"/>
    </xf>
    <xf numFmtId="0" fontId="3" fillId="0" borderId="1" xfId="0" applyFont="1" applyFill="1" applyBorder="1" applyAlignment="1"/>
    <xf numFmtId="0" fontId="12" fillId="0" borderId="1" xfId="0" applyFont="1" applyFill="1" applyBorder="1" applyAlignment="1"/>
    <xf numFmtId="172" fontId="3" fillId="0" borderId="1" xfId="2" applyNumberFormat="1" applyFont="1" applyFill="1" applyBorder="1" applyAlignment="1">
      <alignment horizontal="center" vertical="center"/>
    </xf>
    <xf numFmtId="0" fontId="50" fillId="0" borderId="1" xfId="1" applyFont="1" applyFill="1" applyBorder="1" applyAlignment="1">
      <alignment horizontal="center"/>
    </xf>
    <xf numFmtId="14" fontId="50" fillId="0" borderId="1" xfId="1" applyNumberFormat="1" applyFont="1" applyFill="1" applyBorder="1" applyAlignment="1">
      <alignment horizontal="center"/>
    </xf>
    <xf numFmtId="0" fontId="58" fillId="0" borderId="4" xfId="0" applyFont="1" applyFill="1" applyBorder="1" applyAlignment="1">
      <alignment horizontal="center" vertical="center" wrapText="1"/>
    </xf>
    <xf numFmtId="0" fontId="58" fillId="0" borderId="8" xfId="0" applyFont="1" applyFill="1" applyBorder="1" applyAlignment="1">
      <alignment horizontal="center" vertical="center" wrapText="1"/>
    </xf>
    <xf numFmtId="0" fontId="58" fillId="0" borderId="7" xfId="0" applyFont="1" applyFill="1" applyBorder="1" applyAlignment="1">
      <alignment horizontal="center" vertical="center" wrapText="1"/>
    </xf>
    <xf numFmtId="0" fontId="58" fillId="0" borderId="1" xfId="0" applyFont="1" applyFill="1" applyBorder="1" applyAlignment="1">
      <alignment horizontal="center" vertical="center"/>
    </xf>
    <xf numFmtId="0" fontId="59" fillId="0" borderId="4" xfId="0" applyFont="1" applyFill="1" applyBorder="1" applyAlignment="1">
      <alignment horizontal="center" vertical="center"/>
    </xf>
    <xf numFmtId="0" fontId="5" fillId="0" borderId="8" xfId="0" applyFont="1" applyFill="1" applyBorder="1" applyAlignment="1">
      <alignment horizontal="center" vertical="center"/>
    </xf>
    <xf numFmtId="0" fontId="5" fillId="0" borderId="7" xfId="0" applyFont="1" applyFill="1" applyBorder="1" applyAlignment="1">
      <alignment horizontal="center" vertical="center"/>
    </xf>
    <xf numFmtId="0" fontId="60" fillId="0" borderId="1" xfId="0" applyFont="1" applyFill="1" applyBorder="1" applyAlignment="1">
      <alignment horizontal="center" vertical="center"/>
    </xf>
    <xf numFmtId="0" fontId="60" fillId="0" borderId="1" xfId="0" applyFont="1" applyFill="1" applyBorder="1" applyAlignment="1">
      <alignment horizontal="center" vertical="center" wrapText="1"/>
    </xf>
    <xf numFmtId="49" fontId="46" fillId="0" borderId="4" xfId="2" applyNumberFormat="1" applyFont="1" applyFill="1" applyBorder="1" applyAlignment="1">
      <alignment horizontal="center"/>
    </xf>
    <xf numFmtId="49" fontId="46" fillId="0" borderId="8" xfId="2" applyNumberFormat="1" applyFont="1" applyFill="1" applyBorder="1" applyAlignment="1">
      <alignment horizontal="center"/>
    </xf>
    <xf numFmtId="49" fontId="24" fillId="0" borderId="8" xfId="2" applyNumberFormat="1" applyFont="1" applyFill="1" applyBorder="1" applyAlignment="1">
      <alignment horizontal="center"/>
    </xf>
    <xf numFmtId="49" fontId="46" fillId="0" borderId="7" xfId="2" applyNumberFormat="1" applyFont="1" applyFill="1" applyBorder="1" applyAlignment="1">
      <alignment horizontal="center"/>
    </xf>
    <xf numFmtId="49" fontId="48" fillId="0" borderId="8" xfId="2" applyNumberFormat="1" applyFont="1" applyFill="1" applyBorder="1" applyAlignment="1">
      <alignment horizontal="center"/>
    </xf>
    <xf numFmtId="49" fontId="47" fillId="0" borderId="7" xfId="2" applyNumberFormat="1" applyFont="1" applyFill="1" applyBorder="1" applyAlignment="1">
      <alignment horizontal="center"/>
    </xf>
    <xf numFmtId="49" fontId="49" fillId="0" borderId="1" xfId="2" applyNumberFormat="1" applyFont="1" applyFill="1" applyBorder="1" applyAlignment="1">
      <alignment horizontal="center" vertical="center"/>
    </xf>
    <xf numFmtId="49" fontId="48" fillId="0" borderId="1" xfId="2" applyNumberFormat="1" applyFont="1" applyFill="1" applyBorder="1" applyAlignment="1">
      <alignment horizontal="center" vertical="center"/>
    </xf>
    <xf numFmtId="49" fontId="55" fillId="0" borderId="1" xfId="2" applyNumberFormat="1" applyFont="1" applyFill="1" applyBorder="1" applyAlignment="1">
      <alignment horizontal="center" vertical="center" wrapText="1"/>
    </xf>
    <xf numFmtId="0" fontId="56" fillId="0" borderId="1" xfId="0" applyFont="1" applyFill="1" applyBorder="1" applyAlignment="1">
      <alignment horizontal="center" vertical="center" wrapText="1"/>
    </xf>
    <xf numFmtId="0" fontId="56" fillId="0" borderId="1" xfId="0" applyFont="1" applyFill="1" applyBorder="1" applyAlignment="1">
      <alignment horizontal="center" vertical="center"/>
    </xf>
    <xf numFmtId="0" fontId="57" fillId="0" borderId="1" xfId="0" applyFont="1" applyFill="1" applyBorder="1" applyAlignment="1">
      <alignment horizontal="center" vertical="center" wrapText="1"/>
    </xf>
    <xf numFmtId="0" fontId="0" fillId="0" borderId="0" xfId="0" applyAlignment="1">
      <alignment horizontal="center"/>
    </xf>
  </cellXfs>
  <cellStyles count="4">
    <cellStyle name="0,0_x000d__x000a_NA_x000d__x000a_" xfId="1" xr:uid="{00000000-0005-0000-0000-000031000000}"/>
    <cellStyle name="Normal" xfId="0" builtinId="0"/>
    <cellStyle name="Normal_Feuil1" xfId="3" xr:uid="{00000000-0005-0000-0000-000033000000}"/>
    <cellStyle name="常规_Sheet1" xfId="2" xr:uid="{00000000-0005-0000-0000-000032000000}"/>
  </cellStyles>
  <dxfs count="0"/>
  <tableStyles count="0" defaultTableStyle="TableStyleMedium9" defaultPivotStyle="PivotStyleLight16"/>
  <colors>
    <mruColors>
      <color rgb="FF000000"/>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 /><Relationship Id="rId117" Type="http://schemas.openxmlformats.org/officeDocument/2006/relationships/worksheet" Target="worksheets/sheet117.xml" /><Relationship Id="rId21" Type="http://schemas.openxmlformats.org/officeDocument/2006/relationships/worksheet" Target="worksheets/sheet21.xml" /><Relationship Id="rId42" Type="http://schemas.openxmlformats.org/officeDocument/2006/relationships/worksheet" Target="worksheets/sheet42.xml" /><Relationship Id="rId47" Type="http://schemas.openxmlformats.org/officeDocument/2006/relationships/worksheet" Target="worksheets/sheet47.xml" /><Relationship Id="rId63" Type="http://schemas.openxmlformats.org/officeDocument/2006/relationships/worksheet" Target="worksheets/sheet63.xml" /><Relationship Id="rId68" Type="http://schemas.openxmlformats.org/officeDocument/2006/relationships/worksheet" Target="worksheets/sheet68.xml" /><Relationship Id="rId84" Type="http://schemas.openxmlformats.org/officeDocument/2006/relationships/worksheet" Target="worksheets/sheet84.xml" /><Relationship Id="rId89" Type="http://schemas.openxmlformats.org/officeDocument/2006/relationships/worksheet" Target="worksheets/sheet89.xml" /><Relationship Id="rId112" Type="http://schemas.openxmlformats.org/officeDocument/2006/relationships/worksheet" Target="worksheets/sheet112.xml" /><Relationship Id="rId133" Type="http://schemas.openxmlformats.org/officeDocument/2006/relationships/worksheet" Target="worksheets/sheet133.xml" /><Relationship Id="rId138" Type="http://schemas.openxmlformats.org/officeDocument/2006/relationships/worksheet" Target="worksheets/sheet138.xml" /><Relationship Id="rId154" Type="http://schemas.openxmlformats.org/officeDocument/2006/relationships/worksheet" Target="worksheets/sheet154.xml" /><Relationship Id="rId159" Type="http://schemas.openxmlformats.org/officeDocument/2006/relationships/worksheet" Target="worksheets/sheet159.xml" /><Relationship Id="rId175" Type="http://schemas.openxmlformats.org/officeDocument/2006/relationships/worksheet" Target="worksheets/sheet175.xml" /><Relationship Id="rId170" Type="http://schemas.openxmlformats.org/officeDocument/2006/relationships/worksheet" Target="worksheets/sheet170.xml" /><Relationship Id="rId16" Type="http://schemas.openxmlformats.org/officeDocument/2006/relationships/worksheet" Target="worksheets/sheet16.xml" /><Relationship Id="rId107" Type="http://schemas.openxmlformats.org/officeDocument/2006/relationships/worksheet" Target="worksheets/sheet107.xml" /><Relationship Id="rId11" Type="http://schemas.openxmlformats.org/officeDocument/2006/relationships/worksheet" Target="worksheets/sheet11.xml" /><Relationship Id="rId32" Type="http://schemas.openxmlformats.org/officeDocument/2006/relationships/worksheet" Target="worksheets/sheet32.xml" /><Relationship Id="rId37" Type="http://schemas.openxmlformats.org/officeDocument/2006/relationships/worksheet" Target="worksheets/sheet37.xml" /><Relationship Id="rId53" Type="http://schemas.openxmlformats.org/officeDocument/2006/relationships/worksheet" Target="worksheets/sheet53.xml" /><Relationship Id="rId58" Type="http://schemas.openxmlformats.org/officeDocument/2006/relationships/worksheet" Target="worksheets/sheet58.xml" /><Relationship Id="rId74" Type="http://schemas.openxmlformats.org/officeDocument/2006/relationships/worksheet" Target="worksheets/sheet74.xml" /><Relationship Id="rId79" Type="http://schemas.openxmlformats.org/officeDocument/2006/relationships/worksheet" Target="worksheets/sheet79.xml" /><Relationship Id="rId102" Type="http://schemas.openxmlformats.org/officeDocument/2006/relationships/worksheet" Target="worksheets/sheet102.xml" /><Relationship Id="rId123" Type="http://schemas.openxmlformats.org/officeDocument/2006/relationships/worksheet" Target="worksheets/sheet123.xml" /><Relationship Id="rId128" Type="http://schemas.openxmlformats.org/officeDocument/2006/relationships/worksheet" Target="worksheets/sheet128.xml" /><Relationship Id="rId144" Type="http://schemas.openxmlformats.org/officeDocument/2006/relationships/worksheet" Target="worksheets/sheet144.xml" /><Relationship Id="rId149" Type="http://schemas.openxmlformats.org/officeDocument/2006/relationships/worksheet" Target="worksheets/sheet149.xml" /><Relationship Id="rId5" Type="http://schemas.openxmlformats.org/officeDocument/2006/relationships/worksheet" Target="worksheets/sheet5.xml" /><Relationship Id="rId90" Type="http://schemas.openxmlformats.org/officeDocument/2006/relationships/worksheet" Target="worksheets/sheet90.xml" /><Relationship Id="rId95" Type="http://schemas.openxmlformats.org/officeDocument/2006/relationships/worksheet" Target="worksheets/sheet95.xml" /><Relationship Id="rId160" Type="http://schemas.openxmlformats.org/officeDocument/2006/relationships/worksheet" Target="worksheets/sheet160.xml" /><Relationship Id="rId165" Type="http://schemas.openxmlformats.org/officeDocument/2006/relationships/worksheet" Target="worksheets/sheet165.xml" /><Relationship Id="rId22" Type="http://schemas.openxmlformats.org/officeDocument/2006/relationships/worksheet" Target="worksheets/sheet22.xml" /><Relationship Id="rId27" Type="http://schemas.openxmlformats.org/officeDocument/2006/relationships/worksheet" Target="worksheets/sheet27.xml" /><Relationship Id="rId43" Type="http://schemas.openxmlformats.org/officeDocument/2006/relationships/worksheet" Target="worksheets/sheet43.xml" /><Relationship Id="rId48" Type="http://schemas.openxmlformats.org/officeDocument/2006/relationships/worksheet" Target="worksheets/sheet48.xml" /><Relationship Id="rId64" Type="http://schemas.openxmlformats.org/officeDocument/2006/relationships/worksheet" Target="worksheets/sheet64.xml" /><Relationship Id="rId69" Type="http://schemas.openxmlformats.org/officeDocument/2006/relationships/worksheet" Target="worksheets/sheet69.xml" /><Relationship Id="rId113" Type="http://schemas.openxmlformats.org/officeDocument/2006/relationships/worksheet" Target="worksheets/sheet113.xml" /><Relationship Id="rId118" Type="http://schemas.openxmlformats.org/officeDocument/2006/relationships/worksheet" Target="worksheets/sheet118.xml" /><Relationship Id="rId134" Type="http://schemas.openxmlformats.org/officeDocument/2006/relationships/worksheet" Target="worksheets/sheet134.xml" /><Relationship Id="rId139" Type="http://schemas.openxmlformats.org/officeDocument/2006/relationships/worksheet" Target="worksheets/sheet139.xml" /><Relationship Id="rId80" Type="http://schemas.openxmlformats.org/officeDocument/2006/relationships/worksheet" Target="worksheets/sheet80.xml" /><Relationship Id="rId85" Type="http://schemas.openxmlformats.org/officeDocument/2006/relationships/worksheet" Target="worksheets/sheet85.xml" /><Relationship Id="rId150" Type="http://schemas.openxmlformats.org/officeDocument/2006/relationships/worksheet" Target="worksheets/sheet150.xml" /><Relationship Id="rId155" Type="http://schemas.openxmlformats.org/officeDocument/2006/relationships/worksheet" Target="worksheets/sheet155.xml" /><Relationship Id="rId171" Type="http://schemas.openxmlformats.org/officeDocument/2006/relationships/worksheet" Target="worksheets/sheet171.xml" /><Relationship Id="rId176" Type="http://schemas.openxmlformats.org/officeDocument/2006/relationships/theme" Target="theme/theme1.xml" /><Relationship Id="rId12" Type="http://schemas.openxmlformats.org/officeDocument/2006/relationships/worksheet" Target="worksheets/sheet12.xml" /><Relationship Id="rId17" Type="http://schemas.openxmlformats.org/officeDocument/2006/relationships/worksheet" Target="worksheets/sheet17.xml" /><Relationship Id="rId33" Type="http://schemas.openxmlformats.org/officeDocument/2006/relationships/worksheet" Target="worksheets/sheet33.xml" /><Relationship Id="rId38" Type="http://schemas.openxmlformats.org/officeDocument/2006/relationships/worksheet" Target="worksheets/sheet38.xml" /><Relationship Id="rId59" Type="http://schemas.openxmlformats.org/officeDocument/2006/relationships/worksheet" Target="worksheets/sheet59.xml" /><Relationship Id="rId103" Type="http://schemas.openxmlformats.org/officeDocument/2006/relationships/worksheet" Target="worksheets/sheet103.xml" /><Relationship Id="rId108" Type="http://schemas.openxmlformats.org/officeDocument/2006/relationships/worksheet" Target="worksheets/sheet108.xml" /><Relationship Id="rId124" Type="http://schemas.openxmlformats.org/officeDocument/2006/relationships/worksheet" Target="worksheets/sheet124.xml" /><Relationship Id="rId129" Type="http://schemas.openxmlformats.org/officeDocument/2006/relationships/worksheet" Target="worksheets/sheet129.xml" /><Relationship Id="rId54" Type="http://schemas.openxmlformats.org/officeDocument/2006/relationships/worksheet" Target="worksheets/sheet54.xml" /><Relationship Id="rId70" Type="http://schemas.openxmlformats.org/officeDocument/2006/relationships/worksheet" Target="worksheets/sheet70.xml" /><Relationship Id="rId75" Type="http://schemas.openxmlformats.org/officeDocument/2006/relationships/worksheet" Target="worksheets/sheet75.xml" /><Relationship Id="rId91" Type="http://schemas.openxmlformats.org/officeDocument/2006/relationships/worksheet" Target="worksheets/sheet91.xml" /><Relationship Id="rId96" Type="http://schemas.openxmlformats.org/officeDocument/2006/relationships/worksheet" Target="worksheets/sheet96.xml" /><Relationship Id="rId140" Type="http://schemas.openxmlformats.org/officeDocument/2006/relationships/worksheet" Target="worksheets/sheet140.xml" /><Relationship Id="rId145" Type="http://schemas.openxmlformats.org/officeDocument/2006/relationships/worksheet" Target="worksheets/sheet145.xml" /><Relationship Id="rId161" Type="http://schemas.openxmlformats.org/officeDocument/2006/relationships/worksheet" Target="worksheets/sheet161.xml" /><Relationship Id="rId166" Type="http://schemas.openxmlformats.org/officeDocument/2006/relationships/worksheet" Target="worksheets/sheet166.xml" /><Relationship Id="rId1" Type="http://schemas.openxmlformats.org/officeDocument/2006/relationships/worksheet" Target="worksheets/sheet1.xml" /><Relationship Id="rId6" Type="http://schemas.openxmlformats.org/officeDocument/2006/relationships/worksheet" Target="worksheets/sheet6.xml" /><Relationship Id="rId23" Type="http://schemas.openxmlformats.org/officeDocument/2006/relationships/worksheet" Target="worksheets/sheet23.xml" /><Relationship Id="rId28" Type="http://schemas.openxmlformats.org/officeDocument/2006/relationships/worksheet" Target="worksheets/sheet28.xml" /><Relationship Id="rId49" Type="http://schemas.openxmlformats.org/officeDocument/2006/relationships/worksheet" Target="worksheets/sheet49.xml" /><Relationship Id="rId114" Type="http://schemas.openxmlformats.org/officeDocument/2006/relationships/worksheet" Target="worksheets/sheet114.xml" /><Relationship Id="rId119" Type="http://schemas.openxmlformats.org/officeDocument/2006/relationships/worksheet" Target="worksheets/sheet119.xml" /><Relationship Id="rId10" Type="http://schemas.openxmlformats.org/officeDocument/2006/relationships/worksheet" Target="worksheets/sheet10.xml" /><Relationship Id="rId31" Type="http://schemas.openxmlformats.org/officeDocument/2006/relationships/worksheet" Target="worksheets/sheet31.xml" /><Relationship Id="rId44" Type="http://schemas.openxmlformats.org/officeDocument/2006/relationships/worksheet" Target="worksheets/sheet44.xml" /><Relationship Id="rId52" Type="http://schemas.openxmlformats.org/officeDocument/2006/relationships/worksheet" Target="worksheets/sheet52.xml" /><Relationship Id="rId60" Type="http://schemas.openxmlformats.org/officeDocument/2006/relationships/worksheet" Target="worksheets/sheet60.xml" /><Relationship Id="rId65" Type="http://schemas.openxmlformats.org/officeDocument/2006/relationships/worksheet" Target="worksheets/sheet65.xml" /><Relationship Id="rId73" Type="http://schemas.openxmlformats.org/officeDocument/2006/relationships/worksheet" Target="worksheets/sheet73.xml" /><Relationship Id="rId78" Type="http://schemas.openxmlformats.org/officeDocument/2006/relationships/worksheet" Target="worksheets/sheet78.xml" /><Relationship Id="rId81" Type="http://schemas.openxmlformats.org/officeDocument/2006/relationships/worksheet" Target="worksheets/sheet81.xml" /><Relationship Id="rId86" Type="http://schemas.openxmlformats.org/officeDocument/2006/relationships/worksheet" Target="worksheets/sheet86.xml" /><Relationship Id="rId94" Type="http://schemas.openxmlformats.org/officeDocument/2006/relationships/worksheet" Target="worksheets/sheet94.xml" /><Relationship Id="rId99" Type="http://schemas.openxmlformats.org/officeDocument/2006/relationships/worksheet" Target="worksheets/sheet99.xml" /><Relationship Id="rId101" Type="http://schemas.openxmlformats.org/officeDocument/2006/relationships/worksheet" Target="worksheets/sheet101.xml" /><Relationship Id="rId122" Type="http://schemas.openxmlformats.org/officeDocument/2006/relationships/worksheet" Target="worksheets/sheet122.xml" /><Relationship Id="rId130" Type="http://schemas.openxmlformats.org/officeDocument/2006/relationships/worksheet" Target="worksheets/sheet130.xml" /><Relationship Id="rId135" Type="http://schemas.openxmlformats.org/officeDocument/2006/relationships/worksheet" Target="worksheets/sheet135.xml" /><Relationship Id="rId143" Type="http://schemas.openxmlformats.org/officeDocument/2006/relationships/worksheet" Target="worksheets/sheet143.xml" /><Relationship Id="rId148" Type="http://schemas.openxmlformats.org/officeDocument/2006/relationships/worksheet" Target="worksheets/sheet148.xml" /><Relationship Id="rId151" Type="http://schemas.openxmlformats.org/officeDocument/2006/relationships/worksheet" Target="worksheets/sheet151.xml" /><Relationship Id="rId156" Type="http://schemas.openxmlformats.org/officeDocument/2006/relationships/worksheet" Target="worksheets/sheet156.xml" /><Relationship Id="rId164" Type="http://schemas.openxmlformats.org/officeDocument/2006/relationships/worksheet" Target="worksheets/sheet164.xml" /><Relationship Id="rId169" Type="http://schemas.openxmlformats.org/officeDocument/2006/relationships/worksheet" Target="worksheets/sheet169.xml" /><Relationship Id="rId177" Type="http://schemas.openxmlformats.org/officeDocument/2006/relationships/styles" Target="styles.xml" /><Relationship Id="rId4" Type="http://schemas.openxmlformats.org/officeDocument/2006/relationships/worksheet" Target="worksheets/sheet4.xml" /><Relationship Id="rId9" Type="http://schemas.openxmlformats.org/officeDocument/2006/relationships/worksheet" Target="worksheets/sheet9.xml" /><Relationship Id="rId172" Type="http://schemas.openxmlformats.org/officeDocument/2006/relationships/worksheet" Target="worksheets/sheet172.xml" /><Relationship Id="rId13" Type="http://schemas.openxmlformats.org/officeDocument/2006/relationships/worksheet" Target="worksheets/sheet13.xml" /><Relationship Id="rId18" Type="http://schemas.openxmlformats.org/officeDocument/2006/relationships/worksheet" Target="worksheets/sheet18.xml" /><Relationship Id="rId39" Type="http://schemas.openxmlformats.org/officeDocument/2006/relationships/worksheet" Target="worksheets/sheet39.xml" /><Relationship Id="rId109" Type="http://schemas.openxmlformats.org/officeDocument/2006/relationships/worksheet" Target="worksheets/sheet109.xml" /><Relationship Id="rId34" Type="http://schemas.openxmlformats.org/officeDocument/2006/relationships/worksheet" Target="worksheets/sheet34.xml" /><Relationship Id="rId50" Type="http://schemas.openxmlformats.org/officeDocument/2006/relationships/worksheet" Target="worksheets/sheet50.xml" /><Relationship Id="rId55" Type="http://schemas.openxmlformats.org/officeDocument/2006/relationships/worksheet" Target="worksheets/sheet55.xml" /><Relationship Id="rId76" Type="http://schemas.openxmlformats.org/officeDocument/2006/relationships/worksheet" Target="worksheets/sheet76.xml" /><Relationship Id="rId97" Type="http://schemas.openxmlformats.org/officeDocument/2006/relationships/worksheet" Target="worksheets/sheet97.xml" /><Relationship Id="rId104" Type="http://schemas.openxmlformats.org/officeDocument/2006/relationships/worksheet" Target="worksheets/sheet104.xml" /><Relationship Id="rId120" Type="http://schemas.openxmlformats.org/officeDocument/2006/relationships/worksheet" Target="worksheets/sheet120.xml" /><Relationship Id="rId125" Type="http://schemas.openxmlformats.org/officeDocument/2006/relationships/worksheet" Target="worksheets/sheet125.xml" /><Relationship Id="rId141" Type="http://schemas.openxmlformats.org/officeDocument/2006/relationships/worksheet" Target="worksheets/sheet141.xml" /><Relationship Id="rId146" Type="http://schemas.openxmlformats.org/officeDocument/2006/relationships/worksheet" Target="worksheets/sheet146.xml" /><Relationship Id="rId167" Type="http://schemas.openxmlformats.org/officeDocument/2006/relationships/worksheet" Target="worksheets/sheet167.xml" /><Relationship Id="rId7" Type="http://schemas.openxmlformats.org/officeDocument/2006/relationships/worksheet" Target="worksheets/sheet7.xml" /><Relationship Id="rId71" Type="http://schemas.openxmlformats.org/officeDocument/2006/relationships/worksheet" Target="worksheets/sheet71.xml" /><Relationship Id="rId92" Type="http://schemas.openxmlformats.org/officeDocument/2006/relationships/worksheet" Target="worksheets/sheet92.xml" /><Relationship Id="rId162" Type="http://schemas.openxmlformats.org/officeDocument/2006/relationships/worksheet" Target="worksheets/sheet162.xml" /><Relationship Id="rId2" Type="http://schemas.openxmlformats.org/officeDocument/2006/relationships/worksheet" Target="worksheets/sheet2.xml" /><Relationship Id="rId29" Type="http://schemas.openxmlformats.org/officeDocument/2006/relationships/worksheet" Target="worksheets/sheet29.xml" /><Relationship Id="rId24" Type="http://schemas.openxmlformats.org/officeDocument/2006/relationships/worksheet" Target="worksheets/sheet24.xml" /><Relationship Id="rId40" Type="http://schemas.openxmlformats.org/officeDocument/2006/relationships/worksheet" Target="worksheets/sheet40.xml" /><Relationship Id="rId45" Type="http://schemas.openxmlformats.org/officeDocument/2006/relationships/worksheet" Target="worksheets/sheet45.xml" /><Relationship Id="rId66" Type="http://schemas.openxmlformats.org/officeDocument/2006/relationships/worksheet" Target="worksheets/sheet66.xml" /><Relationship Id="rId87" Type="http://schemas.openxmlformats.org/officeDocument/2006/relationships/worksheet" Target="worksheets/sheet87.xml" /><Relationship Id="rId110" Type="http://schemas.openxmlformats.org/officeDocument/2006/relationships/worksheet" Target="worksheets/sheet110.xml" /><Relationship Id="rId115" Type="http://schemas.openxmlformats.org/officeDocument/2006/relationships/worksheet" Target="worksheets/sheet115.xml" /><Relationship Id="rId131" Type="http://schemas.openxmlformats.org/officeDocument/2006/relationships/worksheet" Target="worksheets/sheet131.xml" /><Relationship Id="rId136" Type="http://schemas.openxmlformats.org/officeDocument/2006/relationships/worksheet" Target="worksheets/sheet136.xml" /><Relationship Id="rId157" Type="http://schemas.openxmlformats.org/officeDocument/2006/relationships/worksheet" Target="worksheets/sheet157.xml" /><Relationship Id="rId178" Type="http://schemas.openxmlformats.org/officeDocument/2006/relationships/sharedStrings" Target="sharedStrings.xml" /><Relationship Id="rId61" Type="http://schemas.openxmlformats.org/officeDocument/2006/relationships/worksheet" Target="worksheets/sheet61.xml" /><Relationship Id="rId82" Type="http://schemas.openxmlformats.org/officeDocument/2006/relationships/worksheet" Target="worksheets/sheet82.xml" /><Relationship Id="rId152" Type="http://schemas.openxmlformats.org/officeDocument/2006/relationships/worksheet" Target="worksheets/sheet152.xml" /><Relationship Id="rId173" Type="http://schemas.openxmlformats.org/officeDocument/2006/relationships/worksheet" Target="worksheets/sheet173.xml" /><Relationship Id="rId19" Type="http://schemas.openxmlformats.org/officeDocument/2006/relationships/worksheet" Target="worksheets/sheet19.xml" /><Relationship Id="rId14" Type="http://schemas.openxmlformats.org/officeDocument/2006/relationships/worksheet" Target="worksheets/sheet14.xml" /><Relationship Id="rId30" Type="http://schemas.openxmlformats.org/officeDocument/2006/relationships/worksheet" Target="worksheets/sheet30.xml" /><Relationship Id="rId35" Type="http://schemas.openxmlformats.org/officeDocument/2006/relationships/worksheet" Target="worksheets/sheet35.xml" /><Relationship Id="rId56" Type="http://schemas.openxmlformats.org/officeDocument/2006/relationships/worksheet" Target="worksheets/sheet56.xml" /><Relationship Id="rId77" Type="http://schemas.openxmlformats.org/officeDocument/2006/relationships/worksheet" Target="worksheets/sheet77.xml" /><Relationship Id="rId100" Type="http://schemas.openxmlformats.org/officeDocument/2006/relationships/worksheet" Target="worksheets/sheet100.xml" /><Relationship Id="rId105" Type="http://schemas.openxmlformats.org/officeDocument/2006/relationships/worksheet" Target="worksheets/sheet105.xml" /><Relationship Id="rId126" Type="http://schemas.openxmlformats.org/officeDocument/2006/relationships/worksheet" Target="worksheets/sheet126.xml" /><Relationship Id="rId147" Type="http://schemas.openxmlformats.org/officeDocument/2006/relationships/worksheet" Target="worksheets/sheet147.xml" /><Relationship Id="rId168" Type="http://schemas.openxmlformats.org/officeDocument/2006/relationships/worksheet" Target="worksheets/sheet168.xml" /><Relationship Id="rId8" Type="http://schemas.openxmlformats.org/officeDocument/2006/relationships/worksheet" Target="worksheets/sheet8.xml" /><Relationship Id="rId51" Type="http://schemas.openxmlformats.org/officeDocument/2006/relationships/worksheet" Target="worksheets/sheet51.xml" /><Relationship Id="rId72" Type="http://schemas.openxmlformats.org/officeDocument/2006/relationships/worksheet" Target="worksheets/sheet72.xml" /><Relationship Id="rId93" Type="http://schemas.openxmlformats.org/officeDocument/2006/relationships/worksheet" Target="worksheets/sheet93.xml" /><Relationship Id="rId98" Type="http://schemas.openxmlformats.org/officeDocument/2006/relationships/worksheet" Target="worksheets/sheet98.xml" /><Relationship Id="rId121" Type="http://schemas.openxmlformats.org/officeDocument/2006/relationships/worksheet" Target="worksheets/sheet121.xml" /><Relationship Id="rId142" Type="http://schemas.openxmlformats.org/officeDocument/2006/relationships/worksheet" Target="worksheets/sheet142.xml" /><Relationship Id="rId163" Type="http://schemas.openxmlformats.org/officeDocument/2006/relationships/worksheet" Target="worksheets/sheet163.xml" /><Relationship Id="rId3" Type="http://schemas.openxmlformats.org/officeDocument/2006/relationships/worksheet" Target="worksheets/sheet3.xml" /><Relationship Id="rId25" Type="http://schemas.openxmlformats.org/officeDocument/2006/relationships/worksheet" Target="worksheets/sheet25.xml" /><Relationship Id="rId46" Type="http://schemas.openxmlformats.org/officeDocument/2006/relationships/worksheet" Target="worksheets/sheet46.xml" /><Relationship Id="rId67" Type="http://schemas.openxmlformats.org/officeDocument/2006/relationships/worksheet" Target="worksheets/sheet67.xml" /><Relationship Id="rId116" Type="http://schemas.openxmlformats.org/officeDocument/2006/relationships/worksheet" Target="worksheets/sheet116.xml" /><Relationship Id="rId137" Type="http://schemas.openxmlformats.org/officeDocument/2006/relationships/worksheet" Target="worksheets/sheet137.xml" /><Relationship Id="rId158" Type="http://schemas.openxmlformats.org/officeDocument/2006/relationships/worksheet" Target="worksheets/sheet158.xml" /><Relationship Id="rId20" Type="http://schemas.openxmlformats.org/officeDocument/2006/relationships/worksheet" Target="worksheets/sheet20.xml" /><Relationship Id="rId41" Type="http://schemas.openxmlformats.org/officeDocument/2006/relationships/worksheet" Target="worksheets/sheet41.xml" /><Relationship Id="rId62" Type="http://schemas.openxmlformats.org/officeDocument/2006/relationships/worksheet" Target="worksheets/sheet62.xml" /><Relationship Id="rId83" Type="http://schemas.openxmlformats.org/officeDocument/2006/relationships/worksheet" Target="worksheets/sheet83.xml" /><Relationship Id="rId88" Type="http://schemas.openxmlformats.org/officeDocument/2006/relationships/worksheet" Target="worksheets/sheet88.xml" /><Relationship Id="rId111" Type="http://schemas.openxmlformats.org/officeDocument/2006/relationships/worksheet" Target="worksheets/sheet111.xml" /><Relationship Id="rId132" Type="http://schemas.openxmlformats.org/officeDocument/2006/relationships/worksheet" Target="worksheets/sheet132.xml" /><Relationship Id="rId153" Type="http://schemas.openxmlformats.org/officeDocument/2006/relationships/worksheet" Target="worksheets/sheet153.xml" /><Relationship Id="rId174" Type="http://schemas.openxmlformats.org/officeDocument/2006/relationships/worksheet" Target="worksheets/sheet174.xml" /><Relationship Id="rId179" Type="http://schemas.openxmlformats.org/officeDocument/2006/relationships/calcChain" Target="calcChain.xml" /><Relationship Id="rId15" Type="http://schemas.openxmlformats.org/officeDocument/2006/relationships/worksheet" Target="worksheets/sheet15.xml" /><Relationship Id="rId36" Type="http://schemas.openxmlformats.org/officeDocument/2006/relationships/worksheet" Target="worksheets/sheet36.xml" /><Relationship Id="rId57" Type="http://schemas.openxmlformats.org/officeDocument/2006/relationships/worksheet" Target="worksheets/sheet57.xml" /><Relationship Id="rId106" Type="http://schemas.openxmlformats.org/officeDocument/2006/relationships/worksheet" Target="worksheets/sheet106.xml" /><Relationship Id="rId127" Type="http://schemas.openxmlformats.org/officeDocument/2006/relationships/worksheet" Target="worksheets/sheet127.xml" /></Relationships>
</file>

<file path=xl/drawings/_rels/drawing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2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2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3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3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4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4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5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5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6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6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7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7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8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8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9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9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0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0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1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1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7.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28.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29.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0.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1.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2.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3.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4.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5.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6.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3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3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4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4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4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4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4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4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5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5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5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5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5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5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6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63.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4.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65.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6.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67.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68.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69.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70.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71.xml.rels><?xml version="1.0" encoding="UTF-8" standalone="yes"?>
<Relationships xmlns="http://schemas.openxmlformats.org/package/2006/relationships"><Relationship Id="rId3" Type="http://schemas.openxmlformats.org/officeDocument/2006/relationships/image" Target="../media/image3.png" /><Relationship Id="rId2" Type="http://schemas.openxmlformats.org/officeDocument/2006/relationships/image" Target="../media/image2.png" /><Relationship Id="rId1" Type="http://schemas.openxmlformats.org/officeDocument/2006/relationships/image" Target="../media/image1.png" /></Relationships>
</file>

<file path=xl/drawings/_rels/drawing172.xml.rels><?xml version="1.0" encoding="UTF-8" standalone="yes"?>
<Relationships xmlns="http://schemas.openxmlformats.org/package/2006/relationships"><Relationship Id="rId13" Type="http://schemas.openxmlformats.org/officeDocument/2006/relationships/image" Target="../media/image16.png" /><Relationship Id="rId18" Type="http://schemas.openxmlformats.org/officeDocument/2006/relationships/image" Target="../media/image21.png" /><Relationship Id="rId26" Type="http://schemas.openxmlformats.org/officeDocument/2006/relationships/image" Target="../media/image29.png" /><Relationship Id="rId39" Type="http://schemas.openxmlformats.org/officeDocument/2006/relationships/image" Target="../media/image42.png" /><Relationship Id="rId21" Type="http://schemas.openxmlformats.org/officeDocument/2006/relationships/image" Target="../media/image24.png" /><Relationship Id="rId34" Type="http://schemas.openxmlformats.org/officeDocument/2006/relationships/image" Target="../media/image37.png" /><Relationship Id="rId42" Type="http://schemas.openxmlformats.org/officeDocument/2006/relationships/image" Target="../media/image45.png" /><Relationship Id="rId47" Type="http://schemas.openxmlformats.org/officeDocument/2006/relationships/image" Target="../media/image50.png" /><Relationship Id="rId50" Type="http://schemas.openxmlformats.org/officeDocument/2006/relationships/image" Target="../media/image53.png" /><Relationship Id="rId55" Type="http://schemas.openxmlformats.org/officeDocument/2006/relationships/image" Target="../media/image58.png" /><Relationship Id="rId63" Type="http://schemas.openxmlformats.org/officeDocument/2006/relationships/image" Target="../media/image66.png" /><Relationship Id="rId68" Type="http://schemas.openxmlformats.org/officeDocument/2006/relationships/image" Target="../media/image71.png" /><Relationship Id="rId76" Type="http://schemas.openxmlformats.org/officeDocument/2006/relationships/image" Target="../media/image79.png" /><Relationship Id="rId7" Type="http://schemas.openxmlformats.org/officeDocument/2006/relationships/image" Target="../media/image10.png" /><Relationship Id="rId71" Type="http://schemas.openxmlformats.org/officeDocument/2006/relationships/image" Target="../media/image74.png" /><Relationship Id="rId2" Type="http://schemas.openxmlformats.org/officeDocument/2006/relationships/image" Target="../media/image5.png" /><Relationship Id="rId16" Type="http://schemas.openxmlformats.org/officeDocument/2006/relationships/image" Target="../media/image19.png" /><Relationship Id="rId29" Type="http://schemas.openxmlformats.org/officeDocument/2006/relationships/image" Target="../media/image32.png" /><Relationship Id="rId11" Type="http://schemas.openxmlformats.org/officeDocument/2006/relationships/image" Target="../media/image14.png" /><Relationship Id="rId24" Type="http://schemas.openxmlformats.org/officeDocument/2006/relationships/image" Target="../media/image27.png" /><Relationship Id="rId32" Type="http://schemas.openxmlformats.org/officeDocument/2006/relationships/image" Target="../media/image35.png" /><Relationship Id="rId37" Type="http://schemas.openxmlformats.org/officeDocument/2006/relationships/image" Target="../media/image40.png" /><Relationship Id="rId40" Type="http://schemas.openxmlformats.org/officeDocument/2006/relationships/image" Target="../media/image43.png" /><Relationship Id="rId45" Type="http://schemas.openxmlformats.org/officeDocument/2006/relationships/image" Target="../media/image48.png" /><Relationship Id="rId53" Type="http://schemas.openxmlformats.org/officeDocument/2006/relationships/image" Target="../media/image56.png" /><Relationship Id="rId58" Type="http://schemas.openxmlformats.org/officeDocument/2006/relationships/image" Target="../media/image61.png" /><Relationship Id="rId66" Type="http://schemas.openxmlformats.org/officeDocument/2006/relationships/image" Target="../media/image69.png" /><Relationship Id="rId74" Type="http://schemas.openxmlformats.org/officeDocument/2006/relationships/image" Target="../media/image77.png" /><Relationship Id="rId5" Type="http://schemas.openxmlformats.org/officeDocument/2006/relationships/image" Target="../media/image8.png" /><Relationship Id="rId15" Type="http://schemas.openxmlformats.org/officeDocument/2006/relationships/image" Target="../media/image18.png" /><Relationship Id="rId23" Type="http://schemas.openxmlformats.org/officeDocument/2006/relationships/image" Target="../media/image26.png" /><Relationship Id="rId28" Type="http://schemas.openxmlformats.org/officeDocument/2006/relationships/image" Target="../media/image31.png" /><Relationship Id="rId36" Type="http://schemas.openxmlformats.org/officeDocument/2006/relationships/image" Target="../media/image39.png" /><Relationship Id="rId49" Type="http://schemas.openxmlformats.org/officeDocument/2006/relationships/image" Target="../media/image52.png" /><Relationship Id="rId57" Type="http://schemas.openxmlformats.org/officeDocument/2006/relationships/image" Target="../media/image60.png" /><Relationship Id="rId61" Type="http://schemas.openxmlformats.org/officeDocument/2006/relationships/image" Target="../media/image64.png" /><Relationship Id="rId10" Type="http://schemas.openxmlformats.org/officeDocument/2006/relationships/image" Target="../media/image13.png" /><Relationship Id="rId19" Type="http://schemas.openxmlformats.org/officeDocument/2006/relationships/image" Target="../media/image22.png" /><Relationship Id="rId31" Type="http://schemas.openxmlformats.org/officeDocument/2006/relationships/image" Target="../media/image34.png" /><Relationship Id="rId44" Type="http://schemas.openxmlformats.org/officeDocument/2006/relationships/image" Target="../media/image47.png" /><Relationship Id="rId52" Type="http://schemas.openxmlformats.org/officeDocument/2006/relationships/image" Target="../media/image55.png" /><Relationship Id="rId60" Type="http://schemas.openxmlformats.org/officeDocument/2006/relationships/image" Target="../media/image63.png" /><Relationship Id="rId65" Type="http://schemas.openxmlformats.org/officeDocument/2006/relationships/image" Target="../media/image68.png" /><Relationship Id="rId73" Type="http://schemas.openxmlformats.org/officeDocument/2006/relationships/image" Target="../media/image76.png" /><Relationship Id="rId78" Type="http://schemas.openxmlformats.org/officeDocument/2006/relationships/image" Target="../media/image81.png" /><Relationship Id="rId4" Type="http://schemas.openxmlformats.org/officeDocument/2006/relationships/image" Target="../media/image7.png" /><Relationship Id="rId9" Type="http://schemas.openxmlformats.org/officeDocument/2006/relationships/image" Target="../media/image12.png" /><Relationship Id="rId14" Type="http://schemas.openxmlformats.org/officeDocument/2006/relationships/image" Target="../media/image17.png" /><Relationship Id="rId22" Type="http://schemas.openxmlformats.org/officeDocument/2006/relationships/image" Target="../media/image25.png" /><Relationship Id="rId27" Type="http://schemas.openxmlformats.org/officeDocument/2006/relationships/image" Target="../media/image30.png" /><Relationship Id="rId30" Type="http://schemas.openxmlformats.org/officeDocument/2006/relationships/image" Target="../media/image33.png" /><Relationship Id="rId35" Type="http://schemas.openxmlformats.org/officeDocument/2006/relationships/image" Target="../media/image38.png" /><Relationship Id="rId43" Type="http://schemas.openxmlformats.org/officeDocument/2006/relationships/image" Target="../media/image46.png" /><Relationship Id="rId48" Type="http://schemas.openxmlformats.org/officeDocument/2006/relationships/image" Target="../media/image51.png" /><Relationship Id="rId56" Type="http://schemas.openxmlformats.org/officeDocument/2006/relationships/image" Target="../media/image59.png" /><Relationship Id="rId64" Type="http://schemas.openxmlformats.org/officeDocument/2006/relationships/image" Target="../media/image67.png" /><Relationship Id="rId69" Type="http://schemas.openxmlformats.org/officeDocument/2006/relationships/image" Target="../media/image72.png" /><Relationship Id="rId77" Type="http://schemas.openxmlformats.org/officeDocument/2006/relationships/image" Target="../media/image80.png" /><Relationship Id="rId8" Type="http://schemas.openxmlformats.org/officeDocument/2006/relationships/image" Target="../media/image11.png" /><Relationship Id="rId51" Type="http://schemas.openxmlformats.org/officeDocument/2006/relationships/image" Target="../media/image54.png" /><Relationship Id="rId72" Type="http://schemas.openxmlformats.org/officeDocument/2006/relationships/image" Target="../media/image75.png" /><Relationship Id="rId3" Type="http://schemas.openxmlformats.org/officeDocument/2006/relationships/image" Target="../media/image6.png" /><Relationship Id="rId12" Type="http://schemas.openxmlformats.org/officeDocument/2006/relationships/image" Target="../media/image15.png" /><Relationship Id="rId17" Type="http://schemas.openxmlformats.org/officeDocument/2006/relationships/image" Target="../media/image20.png" /><Relationship Id="rId25" Type="http://schemas.openxmlformats.org/officeDocument/2006/relationships/image" Target="../media/image28.png" /><Relationship Id="rId33" Type="http://schemas.openxmlformats.org/officeDocument/2006/relationships/image" Target="../media/image36.png" /><Relationship Id="rId38" Type="http://schemas.openxmlformats.org/officeDocument/2006/relationships/image" Target="../media/image41.png" /><Relationship Id="rId46" Type="http://schemas.openxmlformats.org/officeDocument/2006/relationships/image" Target="../media/image49.png" /><Relationship Id="rId59" Type="http://schemas.openxmlformats.org/officeDocument/2006/relationships/image" Target="../media/image62.png" /><Relationship Id="rId67" Type="http://schemas.openxmlformats.org/officeDocument/2006/relationships/image" Target="../media/image70.png" /><Relationship Id="rId20" Type="http://schemas.openxmlformats.org/officeDocument/2006/relationships/image" Target="../media/image23.png" /><Relationship Id="rId41" Type="http://schemas.openxmlformats.org/officeDocument/2006/relationships/image" Target="../media/image44.png" /><Relationship Id="rId54" Type="http://schemas.openxmlformats.org/officeDocument/2006/relationships/image" Target="../media/image57.png" /><Relationship Id="rId62" Type="http://schemas.openxmlformats.org/officeDocument/2006/relationships/image" Target="../media/image65.png" /><Relationship Id="rId70" Type="http://schemas.openxmlformats.org/officeDocument/2006/relationships/image" Target="../media/image73.png" /><Relationship Id="rId75" Type="http://schemas.openxmlformats.org/officeDocument/2006/relationships/image" Target="../media/image78.png" /><Relationship Id="rId1" Type="http://schemas.openxmlformats.org/officeDocument/2006/relationships/image" Target="../media/image4.png" /><Relationship Id="rId6" Type="http://schemas.openxmlformats.org/officeDocument/2006/relationships/image" Target="../media/image9.png" /></Relationships>
</file>

<file path=xl/drawings/_rels/drawing173.xml.rels><?xml version="1.0" encoding="UTF-8" standalone="yes"?>
<Relationships xmlns="http://schemas.openxmlformats.org/package/2006/relationships"><Relationship Id="rId117" Type="http://schemas.openxmlformats.org/officeDocument/2006/relationships/image" Target="../media/image192.png" /><Relationship Id="rId671" Type="http://schemas.openxmlformats.org/officeDocument/2006/relationships/image" Target="../media/image738.png" /><Relationship Id="rId769" Type="http://schemas.openxmlformats.org/officeDocument/2006/relationships/image" Target="../media/image836.png" /><Relationship Id="rId21" Type="http://schemas.openxmlformats.org/officeDocument/2006/relationships/image" Target="../media/image101.png" /><Relationship Id="rId324" Type="http://schemas.openxmlformats.org/officeDocument/2006/relationships/image" Target="../media/image394.png" /><Relationship Id="rId531" Type="http://schemas.openxmlformats.org/officeDocument/2006/relationships/image" Target="../media/image601.png" /><Relationship Id="rId629" Type="http://schemas.openxmlformats.org/officeDocument/2006/relationships/image" Target="../media/image697.png" /><Relationship Id="rId170" Type="http://schemas.openxmlformats.org/officeDocument/2006/relationships/image" Target="../media/image243.png" /><Relationship Id="rId268" Type="http://schemas.openxmlformats.org/officeDocument/2006/relationships/image" Target="../media/image340.png" /><Relationship Id="rId475" Type="http://schemas.openxmlformats.org/officeDocument/2006/relationships/image" Target="../media/image545.png" /><Relationship Id="rId682" Type="http://schemas.openxmlformats.org/officeDocument/2006/relationships/image" Target="../media/image749.png" /><Relationship Id="rId32" Type="http://schemas.openxmlformats.org/officeDocument/2006/relationships/image" Target="../media/image111.png" /><Relationship Id="rId74" Type="http://schemas.openxmlformats.org/officeDocument/2006/relationships/image" Target="../media/image150.png" /><Relationship Id="rId128" Type="http://schemas.openxmlformats.org/officeDocument/2006/relationships/image" Target="../media/image203.png" /><Relationship Id="rId335" Type="http://schemas.openxmlformats.org/officeDocument/2006/relationships/image" Target="../media/image405.png" /><Relationship Id="rId377" Type="http://schemas.openxmlformats.org/officeDocument/2006/relationships/image" Target="../media/image447.png" /><Relationship Id="rId500" Type="http://schemas.openxmlformats.org/officeDocument/2006/relationships/image" Target="../media/image570.png" /><Relationship Id="rId542" Type="http://schemas.openxmlformats.org/officeDocument/2006/relationships/image" Target="../media/image612.png" /><Relationship Id="rId584" Type="http://schemas.openxmlformats.org/officeDocument/2006/relationships/image" Target="../media/image654.png" /><Relationship Id="rId5" Type="http://schemas.openxmlformats.org/officeDocument/2006/relationships/image" Target="../media/image86.png" /><Relationship Id="rId181" Type="http://schemas.openxmlformats.org/officeDocument/2006/relationships/image" Target="../media/image254.png" /><Relationship Id="rId237" Type="http://schemas.openxmlformats.org/officeDocument/2006/relationships/image" Target="../media/image310.png" /><Relationship Id="rId402" Type="http://schemas.openxmlformats.org/officeDocument/2006/relationships/image" Target="../media/image472.png" /><Relationship Id="rId279" Type="http://schemas.openxmlformats.org/officeDocument/2006/relationships/image" Target="../media/image350.png" /><Relationship Id="rId444" Type="http://schemas.openxmlformats.org/officeDocument/2006/relationships/image" Target="../media/image514.png" /><Relationship Id="rId486" Type="http://schemas.openxmlformats.org/officeDocument/2006/relationships/image" Target="../media/image556.png" /><Relationship Id="rId651" Type="http://schemas.openxmlformats.org/officeDocument/2006/relationships/image" Target="../media/image719.png" /><Relationship Id="rId693" Type="http://schemas.openxmlformats.org/officeDocument/2006/relationships/image" Target="../media/image760.png" /><Relationship Id="rId707" Type="http://schemas.openxmlformats.org/officeDocument/2006/relationships/image" Target="../media/image774.png" /><Relationship Id="rId749" Type="http://schemas.openxmlformats.org/officeDocument/2006/relationships/image" Target="../media/image816.png" /><Relationship Id="rId43" Type="http://schemas.openxmlformats.org/officeDocument/2006/relationships/image" Target="../media/image120.png" /><Relationship Id="rId139" Type="http://schemas.openxmlformats.org/officeDocument/2006/relationships/image" Target="../media/image214.png" /><Relationship Id="rId290" Type="http://schemas.openxmlformats.org/officeDocument/2006/relationships/image" Target="../media/image361.png" /><Relationship Id="rId304" Type="http://schemas.openxmlformats.org/officeDocument/2006/relationships/image" Target="../media/image375.png" /><Relationship Id="rId346" Type="http://schemas.openxmlformats.org/officeDocument/2006/relationships/image" Target="../media/image416.png" /><Relationship Id="rId388" Type="http://schemas.openxmlformats.org/officeDocument/2006/relationships/image" Target="../media/image458.png" /><Relationship Id="rId511" Type="http://schemas.openxmlformats.org/officeDocument/2006/relationships/image" Target="../media/image581.png" /><Relationship Id="rId553" Type="http://schemas.openxmlformats.org/officeDocument/2006/relationships/image" Target="../media/image623.png" /><Relationship Id="rId609" Type="http://schemas.openxmlformats.org/officeDocument/2006/relationships/image" Target="../media/image678.png" /><Relationship Id="rId760" Type="http://schemas.openxmlformats.org/officeDocument/2006/relationships/image" Target="../media/image827.png" /><Relationship Id="rId85" Type="http://schemas.openxmlformats.org/officeDocument/2006/relationships/image" Target="../media/image161.png" /><Relationship Id="rId150" Type="http://schemas.openxmlformats.org/officeDocument/2006/relationships/image" Target="../media/image225.png" /><Relationship Id="rId192" Type="http://schemas.openxmlformats.org/officeDocument/2006/relationships/image" Target="../media/image265.png" /><Relationship Id="rId206" Type="http://schemas.openxmlformats.org/officeDocument/2006/relationships/image" Target="../media/image279.png" /><Relationship Id="rId413" Type="http://schemas.openxmlformats.org/officeDocument/2006/relationships/image" Target="../media/image483.png" /><Relationship Id="rId595" Type="http://schemas.openxmlformats.org/officeDocument/2006/relationships/image" Target="../media/image665.png" /><Relationship Id="rId248" Type="http://schemas.openxmlformats.org/officeDocument/2006/relationships/image" Target="../media/image321.png" /><Relationship Id="rId455" Type="http://schemas.openxmlformats.org/officeDocument/2006/relationships/image" Target="../media/image525.png" /><Relationship Id="rId497" Type="http://schemas.openxmlformats.org/officeDocument/2006/relationships/image" Target="../media/image567.png" /><Relationship Id="rId620" Type="http://schemas.openxmlformats.org/officeDocument/2006/relationships/image" Target="../media/image689.png" /><Relationship Id="rId662" Type="http://schemas.openxmlformats.org/officeDocument/2006/relationships/image" Target="../media/image730.png" /><Relationship Id="rId718" Type="http://schemas.openxmlformats.org/officeDocument/2006/relationships/image" Target="../media/image785.png" /><Relationship Id="rId12" Type="http://schemas.openxmlformats.org/officeDocument/2006/relationships/image" Target="../media/image93.png" /><Relationship Id="rId108" Type="http://schemas.openxmlformats.org/officeDocument/2006/relationships/image" Target="../media/image183.png" /><Relationship Id="rId315" Type="http://schemas.openxmlformats.org/officeDocument/2006/relationships/image" Target="../media/image386.png" /><Relationship Id="rId357" Type="http://schemas.openxmlformats.org/officeDocument/2006/relationships/image" Target="../media/image427.png" /><Relationship Id="rId522" Type="http://schemas.openxmlformats.org/officeDocument/2006/relationships/image" Target="../media/image592.png" /><Relationship Id="rId54" Type="http://schemas.openxmlformats.org/officeDocument/2006/relationships/image" Target="../media/image131.png" /><Relationship Id="rId96" Type="http://schemas.openxmlformats.org/officeDocument/2006/relationships/image" Target="../media/image172.png" /><Relationship Id="rId161" Type="http://schemas.openxmlformats.org/officeDocument/2006/relationships/image" Target="../media/image235.png" /><Relationship Id="rId217" Type="http://schemas.openxmlformats.org/officeDocument/2006/relationships/image" Target="../media/image290.png" /><Relationship Id="rId399" Type="http://schemas.openxmlformats.org/officeDocument/2006/relationships/image" Target="../media/image469.png" /><Relationship Id="rId564" Type="http://schemas.openxmlformats.org/officeDocument/2006/relationships/image" Target="../media/image634.png" /><Relationship Id="rId771" Type="http://schemas.openxmlformats.org/officeDocument/2006/relationships/image" Target="../media/image838.png" /><Relationship Id="rId259" Type="http://schemas.openxmlformats.org/officeDocument/2006/relationships/image" Target="../media/image332.png" /><Relationship Id="rId424" Type="http://schemas.openxmlformats.org/officeDocument/2006/relationships/image" Target="../media/image494.png" /><Relationship Id="rId466" Type="http://schemas.openxmlformats.org/officeDocument/2006/relationships/image" Target="../media/image536.png" /><Relationship Id="rId631" Type="http://schemas.openxmlformats.org/officeDocument/2006/relationships/image" Target="../media/image699.png" /><Relationship Id="rId673" Type="http://schemas.openxmlformats.org/officeDocument/2006/relationships/image" Target="../media/image740.png" /><Relationship Id="rId729" Type="http://schemas.openxmlformats.org/officeDocument/2006/relationships/image" Target="../media/image796.png" /><Relationship Id="rId23" Type="http://schemas.openxmlformats.org/officeDocument/2006/relationships/image" Target="../media/image103.png" /><Relationship Id="rId119" Type="http://schemas.openxmlformats.org/officeDocument/2006/relationships/image" Target="../media/image194.png" /><Relationship Id="rId270" Type="http://schemas.openxmlformats.org/officeDocument/2006/relationships/image" Target="../media/image342.png" /><Relationship Id="rId326" Type="http://schemas.openxmlformats.org/officeDocument/2006/relationships/image" Target="../media/image396.png" /><Relationship Id="rId533" Type="http://schemas.openxmlformats.org/officeDocument/2006/relationships/image" Target="../media/image603.png" /><Relationship Id="rId65" Type="http://schemas.openxmlformats.org/officeDocument/2006/relationships/image" Target="../media/image142.png" /><Relationship Id="rId130" Type="http://schemas.openxmlformats.org/officeDocument/2006/relationships/image" Target="../media/image205.png" /><Relationship Id="rId368" Type="http://schemas.openxmlformats.org/officeDocument/2006/relationships/image" Target="../media/image438.png" /><Relationship Id="rId575" Type="http://schemas.openxmlformats.org/officeDocument/2006/relationships/image" Target="../media/image645.png" /><Relationship Id="rId740" Type="http://schemas.openxmlformats.org/officeDocument/2006/relationships/image" Target="../media/image807.png" /><Relationship Id="rId782" Type="http://schemas.openxmlformats.org/officeDocument/2006/relationships/image" Target="../media/image849.png" /><Relationship Id="rId172" Type="http://schemas.openxmlformats.org/officeDocument/2006/relationships/image" Target="../media/image245.png" /><Relationship Id="rId228" Type="http://schemas.openxmlformats.org/officeDocument/2006/relationships/image" Target="../media/image301.png" /><Relationship Id="rId435" Type="http://schemas.openxmlformats.org/officeDocument/2006/relationships/image" Target="../media/image505.png" /><Relationship Id="rId477" Type="http://schemas.openxmlformats.org/officeDocument/2006/relationships/image" Target="../media/image547.png" /><Relationship Id="rId600" Type="http://schemas.openxmlformats.org/officeDocument/2006/relationships/image" Target="../media/image670.png" /><Relationship Id="rId642" Type="http://schemas.openxmlformats.org/officeDocument/2006/relationships/image" Target="../media/image710.png" /><Relationship Id="rId684" Type="http://schemas.openxmlformats.org/officeDocument/2006/relationships/image" Target="../media/image751.png" /><Relationship Id="rId281" Type="http://schemas.openxmlformats.org/officeDocument/2006/relationships/image" Target="../media/image352.png" /><Relationship Id="rId337" Type="http://schemas.openxmlformats.org/officeDocument/2006/relationships/image" Target="../media/image407.png" /><Relationship Id="rId502" Type="http://schemas.openxmlformats.org/officeDocument/2006/relationships/image" Target="../media/image572.png" /><Relationship Id="rId34" Type="http://schemas.openxmlformats.org/officeDocument/2006/relationships/image" Target="../media/image112.png" /><Relationship Id="rId76" Type="http://schemas.openxmlformats.org/officeDocument/2006/relationships/image" Target="../media/image152.png" /><Relationship Id="rId141" Type="http://schemas.openxmlformats.org/officeDocument/2006/relationships/image" Target="../media/image216.png" /><Relationship Id="rId379" Type="http://schemas.openxmlformats.org/officeDocument/2006/relationships/image" Target="../media/image449.png" /><Relationship Id="rId544" Type="http://schemas.openxmlformats.org/officeDocument/2006/relationships/image" Target="../media/image614.png" /><Relationship Id="rId586" Type="http://schemas.openxmlformats.org/officeDocument/2006/relationships/image" Target="../media/image656.png" /><Relationship Id="rId751" Type="http://schemas.openxmlformats.org/officeDocument/2006/relationships/image" Target="../media/image818.png" /><Relationship Id="rId7" Type="http://schemas.openxmlformats.org/officeDocument/2006/relationships/image" Target="../media/image88.png" /><Relationship Id="rId183" Type="http://schemas.openxmlformats.org/officeDocument/2006/relationships/image" Target="../media/image256.png" /><Relationship Id="rId239" Type="http://schemas.openxmlformats.org/officeDocument/2006/relationships/image" Target="../media/image312.png" /><Relationship Id="rId390" Type="http://schemas.openxmlformats.org/officeDocument/2006/relationships/image" Target="../media/image460.png" /><Relationship Id="rId404" Type="http://schemas.openxmlformats.org/officeDocument/2006/relationships/image" Target="../media/image474.png" /><Relationship Id="rId446" Type="http://schemas.openxmlformats.org/officeDocument/2006/relationships/image" Target="../media/image516.png" /><Relationship Id="rId611" Type="http://schemas.openxmlformats.org/officeDocument/2006/relationships/image" Target="../media/image680.png" /><Relationship Id="rId653" Type="http://schemas.openxmlformats.org/officeDocument/2006/relationships/image" Target="../media/image721.png" /><Relationship Id="rId250" Type="http://schemas.openxmlformats.org/officeDocument/2006/relationships/image" Target="../media/image323.png" /><Relationship Id="rId292" Type="http://schemas.openxmlformats.org/officeDocument/2006/relationships/image" Target="../media/image363.png" /><Relationship Id="rId306" Type="http://schemas.openxmlformats.org/officeDocument/2006/relationships/image" Target="../media/image377.png" /><Relationship Id="rId488" Type="http://schemas.openxmlformats.org/officeDocument/2006/relationships/image" Target="../media/image558.png" /><Relationship Id="rId695" Type="http://schemas.openxmlformats.org/officeDocument/2006/relationships/image" Target="../media/image762.png" /><Relationship Id="rId709" Type="http://schemas.openxmlformats.org/officeDocument/2006/relationships/image" Target="../media/image776.png" /><Relationship Id="rId45" Type="http://schemas.openxmlformats.org/officeDocument/2006/relationships/image" Target="../media/image122.png" /><Relationship Id="rId87" Type="http://schemas.openxmlformats.org/officeDocument/2006/relationships/image" Target="../media/image163.png" /><Relationship Id="rId110" Type="http://schemas.openxmlformats.org/officeDocument/2006/relationships/image" Target="../media/image185.png" /><Relationship Id="rId348" Type="http://schemas.openxmlformats.org/officeDocument/2006/relationships/image" Target="../media/image418.png" /><Relationship Id="rId513" Type="http://schemas.openxmlformats.org/officeDocument/2006/relationships/image" Target="../media/image583.png" /><Relationship Id="rId555" Type="http://schemas.openxmlformats.org/officeDocument/2006/relationships/image" Target="../media/image625.png" /><Relationship Id="rId597" Type="http://schemas.openxmlformats.org/officeDocument/2006/relationships/image" Target="../media/image667.png" /><Relationship Id="rId720" Type="http://schemas.openxmlformats.org/officeDocument/2006/relationships/image" Target="../media/image787.png" /><Relationship Id="rId762" Type="http://schemas.openxmlformats.org/officeDocument/2006/relationships/image" Target="../media/image829.png" /><Relationship Id="rId152" Type="http://schemas.openxmlformats.org/officeDocument/2006/relationships/image" Target="../media/image227.png" /><Relationship Id="rId194" Type="http://schemas.openxmlformats.org/officeDocument/2006/relationships/image" Target="../media/image267.png" /><Relationship Id="rId208" Type="http://schemas.openxmlformats.org/officeDocument/2006/relationships/image" Target="../media/image281.png" /><Relationship Id="rId415" Type="http://schemas.openxmlformats.org/officeDocument/2006/relationships/image" Target="../media/image485.png" /><Relationship Id="rId457" Type="http://schemas.openxmlformats.org/officeDocument/2006/relationships/image" Target="../media/image527.png" /><Relationship Id="rId622" Type="http://schemas.openxmlformats.org/officeDocument/2006/relationships/image" Target="../media/image691.png" /><Relationship Id="rId261" Type="http://schemas.openxmlformats.org/officeDocument/2006/relationships/image" Target="../media/image334.png" /><Relationship Id="rId499" Type="http://schemas.openxmlformats.org/officeDocument/2006/relationships/image" Target="../media/image569.png" /><Relationship Id="rId664" Type="http://schemas.openxmlformats.org/officeDocument/2006/relationships/image" Target="../media/image732.png" /><Relationship Id="rId14" Type="http://schemas.openxmlformats.org/officeDocument/2006/relationships/image" Target="../media/image40.png" /><Relationship Id="rId56" Type="http://schemas.openxmlformats.org/officeDocument/2006/relationships/image" Target="../media/image133.png" /><Relationship Id="rId317" Type="http://schemas.openxmlformats.org/officeDocument/2006/relationships/image" Target="../media/image388.png" /><Relationship Id="rId359" Type="http://schemas.openxmlformats.org/officeDocument/2006/relationships/image" Target="../media/image429.png" /><Relationship Id="rId524" Type="http://schemas.openxmlformats.org/officeDocument/2006/relationships/image" Target="../media/image594.png" /><Relationship Id="rId566" Type="http://schemas.openxmlformats.org/officeDocument/2006/relationships/image" Target="../media/image636.png" /><Relationship Id="rId731" Type="http://schemas.openxmlformats.org/officeDocument/2006/relationships/image" Target="../media/image798.png" /><Relationship Id="rId773" Type="http://schemas.openxmlformats.org/officeDocument/2006/relationships/image" Target="../media/image840.png" /><Relationship Id="rId98" Type="http://schemas.openxmlformats.org/officeDocument/2006/relationships/image" Target="../media/image174.png" /><Relationship Id="rId121" Type="http://schemas.openxmlformats.org/officeDocument/2006/relationships/image" Target="../media/image196.png" /><Relationship Id="rId163" Type="http://schemas.openxmlformats.org/officeDocument/2006/relationships/image" Target="../media/image237.png" /><Relationship Id="rId219" Type="http://schemas.openxmlformats.org/officeDocument/2006/relationships/image" Target="../media/image292.png" /><Relationship Id="rId370" Type="http://schemas.openxmlformats.org/officeDocument/2006/relationships/image" Target="../media/image440.png" /><Relationship Id="rId426" Type="http://schemas.openxmlformats.org/officeDocument/2006/relationships/image" Target="../media/image496.png" /><Relationship Id="rId633" Type="http://schemas.openxmlformats.org/officeDocument/2006/relationships/image" Target="../media/image701.png" /><Relationship Id="rId230" Type="http://schemas.openxmlformats.org/officeDocument/2006/relationships/image" Target="../media/image303.png" /><Relationship Id="rId468" Type="http://schemas.openxmlformats.org/officeDocument/2006/relationships/image" Target="../media/image538.png" /><Relationship Id="rId675" Type="http://schemas.openxmlformats.org/officeDocument/2006/relationships/image" Target="../media/image742.png" /><Relationship Id="rId25" Type="http://schemas.openxmlformats.org/officeDocument/2006/relationships/image" Target="../media/image105.png" /><Relationship Id="rId67" Type="http://schemas.openxmlformats.org/officeDocument/2006/relationships/image" Target="../media/image144.png" /><Relationship Id="rId272" Type="http://schemas.openxmlformats.org/officeDocument/2006/relationships/image" Target="../media/image344.png" /><Relationship Id="rId328" Type="http://schemas.openxmlformats.org/officeDocument/2006/relationships/image" Target="../media/image398.png" /><Relationship Id="rId535" Type="http://schemas.openxmlformats.org/officeDocument/2006/relationships/image" Target="../media/image605.png" /><Relationship Id="rId577" Type="http://schemas.openxmlformats.org/officeDocument/2006/relationships/image" Target="../media/image647.png" /><Relationship Id="rId700" Type="http://schemas.openxmlformats.org/officeDocument/2006/relationships/image" Target="../media/image767.png" /><Relationship Id="rId742" Type="http://schemas.openxmlformats.org/officeDocument/2006/relationships/image" Target="../media/image809.png" /><Relationship Id="rId132" Type="http://schemas.openxmlformats.org/officeDocument/2006/relationships/image" Target="../media/image207.png" /><Relationship Id="rId174" Type="http://schemas.openxmlformats.org/officeDocument/2006/relationships/image" Target="../media/image247.png" /><Relationship Id="rId381" Type="http://schemas.openxmlformats.org/officeDocument/2006/relationships/image" Target="../media/image451.png" /><Relationship Id="rId602" Type="http://schemas.openxmlformats.org/officeDocument/2006/relationships/image" Target="../media/image672.png" /><Relationship Id="rId784" Type="http://schemas.openxmlformats.org/officeDocument/2006/relationships/image" Target="../media/image851.png" /><Relationship Id="rId241" Type="http://schemas.openxmlformats.org/officeDocument/2006/relationships/image" Target="../media/image314.png" /><Relationship Id="rId437" Type="http://schemas.openxmlformats.org/officeDocument/2006/relationships/image" Target="../media/image507.png" /><Relationship Id="rId479" Type="http://schemas.openxmlformats.org/officeDocument/2006/relationships/image" Target="../media/image549.png" /><Relationship Id="rId644" Type="http://schemas.openxmlformats.org/officeDocument/2006/relationships/image" Target="../media/image712.png" /><Relationship Id="rId686" Type="http://schemas.openxmlformats.org/officeDocument/2006/relationships/image" Target="../media/image753.png" /><Relationship Id="rId36" Type="http://schemas.openxmlformats.org/officeDocument/2006/relationships/image" Target="../media/image43.png" /><Relationship Id="rId283" Type="http://schemas.openxmlformats.org/officeDocument/2006/relationships/image" Target="../media/image354.png" /><Relationship Id="rId339" Type="http://schemas.openxmlformats.org/officeDocument/2006/relationships/image" Target="../media/image409.png" /><Relationship Id="rId490" Type="http://schemas.openxmlformats.org/officeDocument/2006/relationships/image" Target="../media/image560.png" /><Relationship Id="rId504" Type="http://schemas.openxmlformats.org/officeDocument/2006/relationships/image" Target="../media/image574.png" /><Relationship Id="rId546" Type="http://schemas.openxmlformats.org/officeDocument/2006/relationships/image" Target="../media/image616.png" /><Relationship Id="rId711" Type="http://schemas.openxmlformats.org/officeDocument/2006/relationships/image" Target="../media/image778.png" /><Relationship Id="rId753" Type="http://schemas.openxmlformats.org/officeDocument/2006/relationships/image" Target="../media/image820.png" /><Relationship Id="rId78" Type="http://schemas.openxmlformats.org/officeDocument/2006/relationships/image" Target="../media/image154.png" /><Relationship Id="rId101" Type="http://schemas.openxmlformats.org/officeDocument/2006/relationships/image" Target="../media/image177.png" /><Relationship Id="rId143" Type="http://schemas.openxmlformats.org/officeDocument/2006/relationships/image" Target="../media/image218.png" /><Relationship Id="rId185" Type="http://schemas.openxmlformats.org/officeDocument/2006/relationships/image" Target="../media/image258.png" /><Relationship Id="rId350" Type="http://schemas.openxmlformats.org/officeDocument/2006/relationships/image" Target="../media/image420.png" /><Relationship Id="rId406" Type="http://schemas.openxmlformats.org/officeDocument/2006/relationships/image" Target="../media/image476.png" /><Relationship Id="rId588" Type="http://schemas.openxmlformats.org/officeDocument/2006/relationships/image" Target="../media/image658.png" /><Relationship Id="rId9" Type="http://schemas.openxmlformats.org/officeDocument/2006/relationships/image" Target="../media/image90.jpeg" /><Relationship Id="rId210" Type="http://schemas.openxmlformats.org/officeDocument/2006/relationships/image" Target="../media/image283.png" /><Relationship Id="rId392" Type="http://schemas.openxmlformats.org/officeDocument/2006/relationships/image" Target="../media/image462.png" /><Relationship Id="rId448" Type="http://schemas.openxmlformats.org/officeDocument/2006/relationships/image" Target="../media/image518.png" /><Relationship Id="rId613" Type="http://schemas.openxmlformats.org/officeDocument/2006/relationships/image" Target="../media/image682.png" /><Relationship Id="rId655" Type="http://schemas.openxmlformats.org/officeDocument/2006/relationships/image" Target="../media/image723.png" /><Relationship Id="rId697" Type="http://schemas.openxmlformats.org/officeDocument/2006/relationships/image" Target="../media/image764.png" /><Relationship Id="rId252" Type="http://schemas.openxmlformats.org/officeDocument/2006/relationships/image" Target="../media/image325.png" /><Relationship Id="rId294" Type="http://schemas.openxmlformats.org/officeDocument/2006/relationships/image" Target="../media/image365.png" /><Relationship Id="rId308" Type="http://schemas.openxmlformats.org/officeDocument/2006/relationships/image" Target="../media/image379.png" /><Relationship Id="rId515" Type="http://schemas.openxmlformats.org/officeDocument/2006/relationships/image" Target="../media/image585.png" /><Relationship Id="rId722" Type="http://schemas.openxmlformats.org/officeDocument/2006/relationships/image" Target="../media/image789.png" /><Relationship Id="rId47" Type="http://schemas.openxmlformats.org/officeDocument/2006/relationships/image" Target="../media/image124.png" /><Relationship Id="rId89" Type="http://schemas.openxmlformats.org/officeDocument/2006/relationships/image" Target="../media/image165.png" /><Relationship Id="rId112" Type="http://schemas.openxmlformats.org/officeDocument/2006/relationships/image" Target="../media/image187.png" /><Relationship Id="rId154" Type="http://schemas.openxmlformats.org/officeDocument/2006/relationships/image" Target="../media/image229.png" /><Relationship Id="rId361" Type="http://schemas.openxmlformats.org/officeDocument/2006/relationships/image" Target="../media/image431.png" /><Relationship Id="rId557" Type="http://schemas.openxmlformats.org/officeDocument/2006/relationships/image" Target="../media/image627.png" /><Relationship Id="rId599" Type="http://schemas.openxmlformats.org/officeDocument/2006/relationships/image" Target="../media/image669.png" /><Relationship Id="rId764" Type="http://schemas.openxmlformats.org/officeDocument/2006/relationships/image" Target="../media/image831.png" /><Relationship Id="rId196" Type="http://schemas.openxmlformats.org/officeDocument/2006/relationships/image" Target="../media/image269.png" /><Relationship Id="rId417" Type="http://schemas.openxmlformats.org/officeDocument/2006/relationships/image" Target="../media/image487.png" /><Relationship Id="rId459" Type="http://schemas.openxmlformats.org/officeDocument/2006/relationships/image" Target="../media/image529.png" /><Relationship Id="rId624" Type="http://schemas.openxmlformats.org/officeDocument/2006/relationships/image" Target="../media/image693.png" /><Relationship Id="rId666" Type="http://schemas.openxmlformats.org/officeDocument/2006/relationships/image" Target="../media/image734.png" /><Relationship Id="rId16" Type="http://schemas.openxmlformats.org/officeDocument/2006/relationships/image" Target="../media/image96.png" /><Relationship Id="rId221" Type="http://schemas.openxmlformats.org/officeDocument/2006/relationships/image" Target="../media/image294.png" /><Relationship Id="rId263" Type="http://schemas.openxmlformats.org/officeDocument/2006/relationships/image" Target="../media/image336.png" /><Relationship Id="rId319" Type="http://schemas.openxmlformats.org/officeDocument/2006/relationships/image" Target="../media/image49.png" /><Relationship Id="rId470" Type="http://schemas.openxmlformats.org/officeDocument/2006/relationships/image" Target="../media/image540.png" /><Relationship Id="rId526" Type="http://schemas.openxmlformats.org/officeDocument/2006/relationships/image" Target="../media/image596.png" /><Relationship Id="rId58" Type="http://schemas.openxmlformats.org/officeDocument/2006/relationships/image" Target="../media/image135.png" /><Relationship Id="rId123" Type="http://schemas.openxmlformats.org/officeDocument/2006/relationships/image" Target="../media/image198.png" /><Relationship Id="rId330" Type="http://schemas.openxmlformats.org/officeDocument/2006/relationships/image" Target="../media/image400.png" /><Relationship Id="rId568" Type="http://schemas.openxmlformats.org/officeDocument/2006/relationships/image" Target="../media/image638.png" /><Relationship Id="rId733" Type="http://schemas.openxmlformats.org/officeDocument/2006/relationships/image" Target="../media/image800.png" /><Relationship Id="rId775" Type="http://schemas.openxmlformats.org/officeDocument/2006/relationships/image" Target="../media/image842.png" /><Relationship Id="rId165" Type="http://schemas.openxmlformats.org/officeDocument/2006/relationships/image" Target="../media/image239.png" /><Relationship Id="rId372" Type="http://schemas.openxmlformats.org/officeDocument/2006/relationships/image" Target="../media/image442.png" /><Relationship Id="rId428" Type="http://schemas.openxmlformats.org/officeDocument/2006/relationships/image" Target="../media/image498.png" /><Relationship Id="rId635" Type="http://schemas.openxmlformats.org/officeDocument/2006/relationships/image" Target="../media/image703.png" /><Relationship Id="rId677" Type="http://schemas.openxmlformats.org/officeDocument/2006/relationships/image" Target="../media/image744.png" /><Relationship Id="rId232" Type="http://schemas.openxmlformats.org/officeDocument/2006/relationships/image" Target="../media/image305.png" /><Relationship Id="rId274" Type="http://schemas.openxmlformats.org/officeDocument/2006/relationships/image" Target="../media/image346.png" /><Relationship Id="rId481" Type="http://schemas.openxmlformats.org/officeDocument/2006/relationships/image" Target="../media/image551.png" /><Relationship Id="rId702" Type="http://schemas.openxmlformats.org/officeDocument/2006/relationships/image" Target="../media/image769.png" /><Relationship Id="rId27" Type="http://schemas.openxmlformats.org/officeDocument/2006/relationships/image" Target="../media/image106.png" /><Relationship Id="rId69" Type="http://schemas.openxmlformats.org/officeDocument/2006/relationships/image" Target="../media/image146.png" /><Relationship Id="rId134" Type="http://schemas.openxmlformats.org/officeDocument/2006/relationships/image" Target="../media/image209.png" /><Relationship Id="rId537" Type="http://schemas.openxmlformats.org/officeDocument/2006/relationships/image" Target="../media/image607.png" /><Relationship Id="rId579" Type="http://schemas.openxmlformats.org/officeDocument/2006/relationships/image" Target="../media/image649.png" /><Relationship Id="rId744" Type="http://schemas.openxmlformats.org/officeDocument/2006/relationships/image" Target="../media/image811.png" /><Relationship Id="rId786" Type="http://schemas.openxmlformats.org/officeDocument/2006/relationships/image" Target="../media/image853.png" /><Relationship Id="rId80" Type="http://schemas.openxmlformats.org/officeDocument/2006/relationships/image" Target="../media/image156.png" /><Relationship Id="rId176" Type="http://schemas.openxmlformats.org/officeDocument/2006/relationships/image" Target="../media/image249.png" /><Relationship Id="rId341" Type="http://schemas.openxmlformats.org/officeDocument/2006/relationships/image" Target="../media/image411.png" /><Relationship Id="rId383" Type="http://schemas.openxmlformats.org/officeDocument/2006/relationships/image" Target="../media/image453.png" /><Relationship Id="rId439" Type="http://schemas.openxmlformats.org/officeDocument/2006/relationships/image" Target="../media/image509.png" /><Relationship Id="rId590" Type="http://schemas.openxmlformats.org/officeDocument/2006/relationships/image" Target="../media/image660.png" /><Relationship Id="rId604" Type="http://schemas.openxmlformats.org/officeDocument/2006/relationships/image" Target="../media/image69.png" /><Relationship Id="rId646" Type="http://schemas.openxmlformats.org/officeDocument/2006/relationships/image" Target="../media/image714.png" /><Relationship Id="rId201" Type="http://schemas.openxmlformats.org/officeDocument/2006/relationships/image" Target="../media/image274.png" /><Relationship Id="rId243" Type="http://schemas.openxmlformats.org/officeDocument/2006/relationships/image" Target="../media/image316.png" /><Relationship Id="rId285" Type="http://schemas.openxmlformats.org/officeDocument/2006/relationships/image" Target="../media/image356.png" /><Relationship Id="rId450" Type="http://schemas.openxmlformats.org/officeDocument/2006/relationships/image" Target="../media/image520.png" /><Relationship Id="rId506" Type="http://schemas.openxmlformats.org/officeDocument/2006/relationships/image" Target="../media/image576.png" /><Relationship Id="rId688" Type="http://schemas.openxmlformats.org/officeDocument/2006/relationships/image" Target="../media/image755.png" /><Relationship Id="rId38" Type="http://schemas.openxmlformats.org/officeDocument/2006/relationships/image" Target="../media/image115.png" /><Relationship Id="rId103" Type="http://schemas.openxmlformats.org/officeDocument/2006/relationships/image" Target="../media/image179.png" /><Relationship Id="rId310" Type="http://schemas.openxmlformats.org/officeDocument/2006/relationships/image" Target="../media/image381.png" /><Relationship Id="rId492" Type="http://schemas.openxmlformats.org/officeDocument/2006/relationships/image" Target="../media/image562.png" /><Relationship Id="rId548" Type="http://schemas.openxmlformats.org/officeDocument/2006/relationships/image" Target="../media/image618.png" /><Relationship Id="rId713" Type="http://schemas.openxmlformats.org/officeDocument/2006/relationships/image" Target="../media/image780.png" /><Relationship Id="rId755" Type="http://schemas.openxmlformats.org/officeDocument/2006/relationships/image" Target="../media/image822.png" /><Relationship Id="rId91" Type="http://schemas.openxmlformats.org/officeDocument/2006/relationships/image" Target="../media/image167.png" /><Relationship Id="rId145" Type="http://schemas.openxmlformats.org/officeDocument/2006/relationships/image" Target="../media/image220.png" /><Relationship Id="rId187" Type="http://schemas.openxmlformats.org/officeDocument/2006/relationships/image" Target="../media/image260.png" /><Relationship Id="rId352" Type="http://schemas.openxmlformats.org/officeDocument/2006/relationships/image" Target="../media/image422.png" /><Relationship Id="rId394" Type="http://schemas.openxmlformats.org/officeDocument/2006/relationships/image" Target="../media/image464.png" /><Relationship Id="rId408" Type="http://schemas.openxmlformats.org/officeDocument/2006/relationships/image" Target="../media/image478.png" /><Relationship Id="rId615" Type="http://schemas.openxmlformats.org/officeDocument/2006/relationships/image" Target="../media/image684.png" /><Relationship Id="rId212" Type="http://schemas.openxmlformats.org/officeDocument/2006/relationships/image" Target="../media/image285.png" /><Relationship Id="rId254" Type="http://schemas.openxmlformats.org/officeDocument/2006/relationships/image" Target="../media/image327.png" /><Relationship Id="rId657" Type="http://schemas.openxmlformats.org/officeDocument/2006/relationships/image" Target="../media/image725.png" /><Relationship Id="rId699" Type="http://schemas.openxmlformats.org/officeDocument/2006/relationships/image" Target="../media/image766.png" /><Relationship Id="rId49" Type="http://schemas.openxmlformats.org/officeDocument/2006/relationships/image" Target="../media/image126.png" /><Relationship Id="rId114" Type="http://schemas.openxmlformats.org/officeDocument/2006/relationships/image" Target="../media/image189.png" /><Relationship Id="rId296" Type="http://schemas.openxmlformats.org/officeDocument/2006/relationships/image" Target="../media/image367.png" /><Relationship Id="rId461" Type="http://schemas.openxmlformats.org/officeDocument/2006/relationships/image" Target="../media/image531.png" /><Relationship Id="rId517" Type="http://schemas.openxmlformats.org/officeDocument/2006/relationships/image" Target="../media/image587.png" /><Relationship Id="rId559" Type="http://schemas.openxmlformats.org/officeDocument/2006/relationships/image" Target="../media/image629.png" /><Relationship Id="rId724" Type="http://schemas.openxmlformats.org/officeDocument/2006/relationships/image" Target="../media/image791.png" /><Relationship Id="rId766" Type="http://schemas.openxmlformats.org/officeDocument/2006/relationships/image" Target="../media/image833.png" /><Relationship Id="rId60" Type="http://schemas.openxmlformats.org/officeDocument/2006/relationships/image" Target="../media/image137.png" /><Relationship Id="rId156" Type="http://schemas.openxmlformats.org/officeDocument/2006/relationships/image" Target="../media/image231.png" /><Relationship Id="rId198" Type="http://schemas.openxmlformats.org/officeDocument/2006/relationships/image" Target="../media/image271.png" /><Relationship Id="rId321" Type="http://schemas.openxmlformats.org/officeDocument/2006/relationships/image" Target="../media/image391.png" /><Relationship Id="rId363" Type="http://schemas.openxmlformats.org/officeDocument/2006/relationships/image" Target="../media/image433.png" /><Relationship Id="rId419" Type="http://schemas.openxmlformats.org/officeDocument/2006/relationships/image" Target="../media/image489.png" /><Relationship Id="rId570" Type="http://schemas.openxmlformats.org/officeDocument/2006/relationships/image" Target="../media/image640.png" /><Relationship Id="rId626" Type="http://schemas.openxmlformats.org/officeDocument/2006/relationships/image" Target="../media/image695.png" /><Relationship Id="rId223" Type="http://schemas.openxmlformats.org/officeDocument/2006/relationships/image" Target="../media/image296.png" /><Relationship Id="rId430" Type="http://schemas.openxmlformats.org/officeDocument/2006/relationships/image" Target="../media/image500.png" /><Relationship Id="rId668" Type="http://schemas.openxmlformats.org/officeDocument/2006/relationships/image" Target="../media/image735.png" /><Relationship Id="rId18" Type="http://schemas.openxmlformats.org/officeDocument/2006/relationships/image" Target="../media/image98.png" /><Relationship Id="rId265" Type="http://schemas.openxmlformats.org/officeDocument/2006/relationships/image" Target="../media/image47.png" /><Relationship Id="rId472" Type="http://schemas.openxmlformats.org/officeDocument/2006/relationships/image" Target="../media/image542.png" /><Relationship Id="rId528" Type="http://schemas.openxmlformats.org/officeDocument/2006/relationships/image" Target="../media/image598.png" /><Relationship Id="rId735" Type="http://schemas.openxmlformats.org/officeDocument/2006/relationships/image" Target="../media/image802.png" /><Relationship Id="rId125" Type="http://schemas.openxmlformats.org/officeDocument/2006/relationships/image" Target="../media/image200.png" /><Relationship Id="rId167" Type="http://schemas.openxmlformats.org/officeDocument/2006/relationships/image" Target="../media/image241.png" /><Relationship Id="rId332" Type="http://schemas.openxmlformats.org/officeDocument/2006/relationships/image" Target="../media/image402.png" /><Relationship Id="rId374" Type="http://schemas.openxmlformats.org/officeDocument/2006/relationships/image" Target="../media/image444.png" /><Relationship Id="rId581" Type="http://schemas.openxmlformats.org/officeDocument/2006/relationships/image" Target="../media/image651.png" /><Relationship Id="rId777" Type="http://schemas.openxmlformats.org/officeDocument/2006/relationships/image" Target="../media/image844.png" /><Relationship Id="rId71" Type="http://schemas.openxmlformats.org/officeDocument/2006/relationships/image" Target="../media/image44.png" /><Relationship Id="rId234" Type="http://schemas.openxmlformats.org/officeDocument/2006/relationships/image" Target="../media/image307.png" /><Relationship Id="rId637" Type="http://schemas.openxmlformats.org/officeDocument/2006/relationships/image" Target="../media/image705.png" /><Relationship Id="rId679" Type="http://schemas.openxmlformats.org/officeDocument/2006/relationships/image" Target="../media/image746.png" /><Relationship Id="rId2" Type="http://schemas.openxmlformats.org/officeDocument/2006/relationships/image" Target="../media/image83.png" /><Relationship Id="rId29" Type="http://schemas.openxmlformats.org/officeDocument/2006/relationships/image" Target="../media/image108.png" /><Relationship Id="rId276" Type="http://schemas.openxmlformats.org/officeDocument/2006/relationships/image" Target="../media/image347.png" /><Relationship Id="rId441" Type="http://schemas.openxmlformats.org/officeDocument/2006/relationships/image" Target="../media/image511.png" /><Relationship Id="rId483" Type="http://schemas.openxmlformats.org/officeDocument/2006/relationships/image" Target="../media/image553.png" /><Relationship Id="rId539" Type="http://schemas.openxmlformats.org/officeDocument/2006/relationships/image" Target="../media/image609.png" /><Relationship Id="rId690" Type="http://schemas.openxmlformats.org/officeDocument/2006/relationships/image" Target="../media/image757.png" /><Relationship Id="rId704" Type="http://schemas.openxmlformats.org/officeDocument/2006/relationships/image" Target="../media/image771.png" /><Relationship Id="rId746" Type="http://schemas.openxmlformats.org/officeDocument/2006/relationships/image" Target="../media/image813.png" /><Relationship Id="rId40" Type="http://schemas.openxmlformats.org/officeDocument/2006/relationships/image" Target="../media/image117.png" /><Relationship Id="rId136" Type="http://schemas.openxmlformats.org/officeDocument/2006/relationships/image" Target="../media/image211.png" /><Relationship Id="rId178" Type="http://schemas.openxmlformats.org/officeDocument/2006/relationships/image" Target="../media/image251.png" /><Relationship Id="rId301" Type="http://schemas.openxmlformats.org/officeDocument/2006/relationships/image" Target="../media/image372.png" /><Relationship Id="rId343" Type="http://schemas.openxmlformats.org/officeDocument/2006/relationships/image" Target="../media/image413.png" /><Relationship Id="rId550" Type="http://schemas.openxmlformats.org/officeDocument/2006/relationships/image" Target="../media/image620.png" /><Relationship Id="rId788" Type="http://schemas.openxmlformats.org/officeDocument/2006/relationships/image" Target="../media/image855.png" /><Relationship Id="rId82" Type="http://schemas.openxmlformats.org/officeDocument/2006/relationships/image" Target="../media/image158.png" /><Relationship Id="rId203" Type="http://schemas.openxmlformats.org/officeDocument/2006/relationships/image" Target="../media/image276.png" /><Relationship Id="rId385" Type="http://schemas.openxmlformats.org/officeDocument/2006/relationships/image" Target="../media/image455.png" /><Relationship Id="rId592" Type="http://schemas.openxmlformats.org/officeDocument/2006/relationships/image" Target="../media/image662.png" /><Relationship Id="rId606" Type="http://schemas.openxmlformats.org/officeDocument/2006/relationships/image" Target="../media/image675.jpeg" /><Relationship Id="rId648" Type="http://schemas.openxmlformats.org/officeDocument/2006/relationships/image" Target="../media/image716.png" /><Relationship Id="rId245" Type="http://schemas.openxmlformats.org/officeDocument/2006/relationships/image" Target="../media/image318.png" /><Relationship Id="rId287" Type="http://schemas.openxmlformats.org/officeDocument/2006/relationships/image" Target="../media/image358.png" /><Relationship Id="rId410" Type="http://schemas.openxmlformats.org/officeDocument/2006/relationships/image" Target="../media/image480.png" /><Relationship Id="rId452" Type="http://schemas.openxmlformats.org/officeDocument/2006/relationships/image" Target="../media/image522.png" /><Relationship Id="rId494" Type="http://schemas.openxmlformats.org/officeDocument/2006/relationships/image" Target="../media/image564.png" /><Relationship Id="rId508" Type="http://schemas.openxmlformats.org/officeDocument/2006/relationships/image" Target="../media/image578.png" /><Relationship Id="rId715" Type="http://schemas.openxmlformats.org/officeDocument/2006/relationships/image" Target="../media/image782.png" /><Relationship Id="rId105" Type="http://schemas.openxmlformats.org/officeDocument/2006/relationships/image" Target="../media/image180.png" /><Relationship Id="rId147" Type="http://schemas.openxmlformats.org/officeDocument/2006/relationships/image" Target="../media/image222.png" /><Relationship Id="rId312" Type="http://schemas.openxmlformats.org/officeDocument/2006/relationships/image" Target="../media/image383.png" /><Relationship Id="rId354" Type="http://schemas.openxmlformats.org/officeDocument/2006/relationships/image" Target="../media/image424.png" /><Relationship Id="rId757" Type="http://schemas.openxmlformats.org/officeDocument/2006/relationships/image" Target="../media/image824.png" /><Relationship Id="rId51" Type="http://schemas.openxmlformats.org/officeDocument/2006/relationships/image" Target="../media/image128.png" /><Relationship Id="rId93" Type="http://schemas.openxmlformats.org/officeDocument/2006/relationships/image" Target="../media/image169.png" /><Relationship Id="rId189" Type="http://schemas.openxmlformats.org/officeDocument/2006/relationships/image" Target="../media/image262.png" /><Relationship Id="rId396" Type="http://schemas.openxmlformats.org/officeDocument/2006/relationships/image" Target="../media/image466.png" /><Relationship Id="rId561" Type="http://schemas.openxmlformats.org/officeDocument/2006/relationships/image" Target="../media/image631.png" /><Relationship Id="rId617" Type="http://schemas.openxmlformats.org/officeDocument/2006/relationships/image" Target="../media/image686.png" /><Relationship Id="rId659" Type="http://schemas.openxmlformats.org/officeDocument/2006/relationships/image" Target="../media/image727.png" /><Relationship Id="rId214" Type="http://schemas.openxmlformats.org/officeDocument/2006/relationships/image" Target="../media/image287.png" /><Relationship Id="rId256" Type="http://schemas.openxmlformats.org/officeDocument/2006/relationships/image" Target="../media/image329.png" /><Relationship Id="rId298" Type="http://schemas.openxmlformats.org/officeDocument/2006/relationships/image" Target="../media/image369.png" /><Relationship Id="rId421" Type="http://schemas.openxmlformats.org/officeDocument/2006/relationships/image" Target="../media/image491.png" /><Relationship Id="rId463" Type="http://schemas.openxmlformats.org/officeDocument/2006/relationships/image" Target="../media/image533.png" /><Relationship Id="rId519" Type="http://schemas.openxmlformats.org/officeDocument/2006/relationships/image" Target="../media/image589.png" /><Relationship Id="rId670" Type="http://schemas.openxmlformats.org/officeDocument/2006/relationships/image" Target="../media/image737.png" /><Relationship Id="rId116" Type="http://schemas.openxmlformats.org/officeDocument/2006/relationships/image" Target="../media/image191.png" /><Relationship Id="rId158" Type="http://schemas.openxmlformats.org/officeDocument/2006/relationships/image" Target="../media/image48.png" /><Relationship Id="rId323" Type="http://schemas.openxmlformats.org/officeDocument/2006/relationships/image" Target="../media/image393.png" /><Relationship Id="rId530" Type="http://schemas.openxmlformats.org/officeDocument/2006/relationships/image" Target="../media/image600.png" /><Relationship Id="rId726" Type="http://schemas.openxmlformats.org/officeDocument/2006/relationships/image" Target="../media/image793.png" /><Relationship Id="rId768" Type="http://schemas.openxmlformats.org/officeDocument/2006/relationships/image" Target="../media/image835.png" /><Relationship Id="rId20" Type="http://schemas.openxmlformats.org/officeDocument/2006/relationships/image" Target="../media/image100.png" /><Relationship Id="rId62" Type="http://schemas.openxmlformats.org/officeDocument/2006/relationships/image" Target="../media/image139.png" /><Relationship Id="rId365" Type="http://schemas.openxmlformats.org/officeDocument/2006/relationships/image" Target="../media/image435.png" /><Relationship Id="rId572" Type="http://schemas.openxmlformats.org/officeDocument/2006/relationships/image" Target="../media/image642.png" /><Relationship Id="rId628" Type="http://schemas.openxmlformats.org/officeDocument/2006/relationships/image" Target="../media/image696.png" /><Relationship Id="rId225" Type="http://schemas.openxmlformats.org/officeDocument/2006/relationships/image" Target="../media/image298.png" /><Relationship Id="rId267" Type="http://schemas.openxmlformats.org/officeDocument/2006/relationships/image" Target="../media/image339.png" /><Relationship Id="rId432" Type="http://schemas.openxmlformats.org/officeDocument/2006/relationships/image" Target="../media/image502.png" /><Relationship Id="rId474" Type="http://schemas.openxmlformats.org/officeDocument/2006/relationships/image" Target="../media/image544.png" /><Relationship Id="rId127" Type="http://schemas.openxmlformats.org/officeDocument/2006/relationships/image" Target="../media/image202.png" /><Relationship Id="rId681" Type="http://schemas.openxmlformats.org/officeDocument/2006/relationships/image" Target="../media/image748.png" /><Relationship Id="rId737" Type="http://schemas.openxmlformats.org/officeDocument/2006/relationships/image" Target="../media/image804.png" /><Relationship Id="rId779" Type="http://schemas.openxmlformats.org/officeDocument/2006/relationships/image" Target="../media/image846.png" /><Relationship Id="rId31" Type="http://schemas.openxmlformats.org/officeDocument/2006/relationships/image" Target="../media/image110.png" /><Relationship Id="rId73" Type="http://schemas.openxmlformats.org/officeDocument/2006/relationships/image" Target="../media/image149.png" /><Relationship Id="rId169" Type="http://schemas.openxmlformats.org/officeDocument/2006/relationships/image" Target="../media/image242.png" /><Relationship Id="rId334" Type="http://schemas.openxmlformats.org/officeDocument/2006/relationships/image" Target="../media/image404.png" /><Relationship Id="rId376" Type="http://schemas.openxmlformats.org/officeDocument/2006/relationships/image" Target="../media/image446.png" /><Relationship Id="rId541" Type="http://schemas.openxmlformats.org/officeDocument/2006/relationships/image" Target="../media/image611.png" /><Relationship Id="rId583" Type="http://schemas.openxmlformats.org/officeDocument/2006/relationships/image" Target="../media/image653.png" /><Relationship Id="rId639" Type="http://schemas.openxmlformats.org/officeDocument/2006/relationships/image" Target="../media/image707.png" /><Relationship Id="rId790" Type="http://schemas.openxmlformats.org/officeDocument/2006/relationships/image" Target="../media/image857.png" /><Relationship Id="rId4" Type="http://schemas.openxmlformats.org/officeDocument/2006/relationships/image" Target="../media/image85.png" /><Relationship Id="rId180" Type="http://schemas.openxmlformats.org/officeDocument/2006/relationships/image" Target="../media/image253.png" /><Relationship Id="rId236" Type="http://schemas.openxmlformats.org/officeDocument/2006/relationships/image" Target="../media/image309.png" /><Relationship Id="rId278" Type="http://schemas.openxmlformats.org/officeDocument/2006/relationships/image" Target="../media/image349.png" /><Relationship Id="rId401" Type="http://schemas.openxmlformats.org/officeDocument/2006/relationships/image" Target="../media/image471.png" /><Relationship Id="rId443" Type="http://schemas.openxmlformats.org/officeDocument/2006/relationships/image" Target="../media/image513.png" /><Relationship Id="rId650" Type="http://schemas.openxmlformats.org/officeDocument/2006/relationships/image" Target="../media/image718.png" /><Relationship Id="rId303" Type="http://schemas.openxmlformats.org/officeDocument/2006/relationships/image" Target="../media/image374.png" /><Relationship Id="rId485" Type="http://schemas.openxmlformats.org/officeDocument/2006/relationships/image" Target="../media/image555.png" /><Relationship Id="rId692" Type="http://schemas.openxmlformats.org/officeDocument/2006/relationships/image" Target="../media/image759.png" /><Relationship Id="rId706" Type="http://schemas.openxmlformats.org/officeDocument/2006/relationships/image" Target="../media/image773.png" /><Relationship Id="rId748" Type="http://schemas.openxmlformats.org/officeDocument/2006/relationships/image" Target="../media/image815.png" /><Relationship Id="rId42" Type="http://schemas.openxmlformats.org/officeDocument/2006/relationships/image" Target="../media/image119.png" /><Relationship Id="rId84" Type="http://schemas.openxmlformats.org/officeDocument/2006/relationships/image" Target="../media/image160.png" /><Relationship Id="rId138" Type="http://schemas.openxmlformats.org/officeDocument/2006/relationships/image" Target="../media/image213.png" /><Relationship Id="rId345" Type="http://schemas.openxmlformats.org/officeDocument/2006/relationships/image" Target="../media/image415.png" /><Relationship Id="rId387" Type="http://schemas.openxmlformats.org/officeDocument/2006/relationships/image" Target="../media/image457.png" /><Relationship Id="rId510" Type="http://schemas.openxmlformats.org/officeDocument/2006/relationships/image" Target="../media/image580.png" /><Relationship Id="rId552" Type="http://schemas.openxmlformats.org/officeDocument/2006/relationships/image" Target="../media/image622.png" /><Relationship Id="rId594" Type="http://schemas.openxmlformats.org/officeDocument/2006/relationships/image" Target="../media/image664.png" /><Relationship Id="rId608" Type="http://schemas.openxmlformats.org/officeDocument/2006/relationships/image" Target="../media/image677.png" /><Relationship Id="rId191" Type="http://schemas.openxmlformats.org/officeDocument/2006/relationships/image" Target="../media/image264.png" /><Relationship Id="rId205" Type="http://schemas.openxmlformats.org/officeDocument/2006/relationships/image" Target="../media/image278.png" /><Relationship Id="rId247" Type="http://schemas.openxmlformats.org/officeDocument/2006/relationships/image" Target="../media/image320.png" /><Relationship Id="rId412" Type="http://schemas.openxmlformats.org/officeDocument/2006/relationships/image" Target="../media/image482.png" /><Relationship Id="rId107" Type="http://schemas.openxmlformats.org/officeDocument/2006/relationships/image" Target="../media/image182.png" /><Relationship Id="rId289" Type="http://schemas.openxmlformats.org/officeDocument/2006/relationships/image" Target="../media/image360.png" /><Relationship Id="rId454" Type="http://schemas.openxmlformats.org/officeDocument/2006/relationships/image" Target="../media/image524.png" /><Relationship Id="rId496" Type="http://schemas.openxmlformats.org/officeDocument/2006/relationships/image" Target="../media/image566.png" /><Relationship Id="rId661" Type="http://schemas.openxmlformats.org/officeDocument/2006/relationships/image" Target="../media/image729.png" /><Relationship Id="rId717" Type="http://schemas.openxmlformats.org/officeDocument/2006/relationships/image" Target="../media/image784.png" /><Relationship Id="rId759" Type="http://schemas.openxmlformats.org/officeDocument/2006/relationships/image" Target="../media/image826.png" /><Relationship Id="rId11" Type="http://schemas.openxmlformats.org/officeDocument/2006/relationships/image" Target="../media/image92.png" /><Relationship Id="rId53" Type="http://schemas.openxmlformats.org/officeDocument/2006/relationships/image" Target="../media/image130.png" /><Relationship Id="rId149" Type="http://schemas.openxmlformats.org/officeDocument/2006/relationships/image" Target="../media/image224.png" /><Relationship Id="rId314" Type="http://schemas.openxmlformats.org/officeDocument/2006/relationships/image" Target="../media/image385.png" /><Relationship Id="rId356" Type="http://schemas.openxmlformats.org/officeDocument/2006/relationships/image" Target="../media/image426.png" /><Relationship Id="rId398" Type="http://schemas.openxmlformats.org/officeDocument/2006/relationships/image" Target="../media/image468.png" /><Relationship Id="rId521" Type="http://schemas.openxmlformats.org/officeDocument/2006/relationships/image" Target="../media/image591.png" /><Relationship Id="rId563" Type="http://schemas.openxmlformats.org/officeDocument/2006/relationships/image" Target="../media/image633.png" /><Relationship Id="rId619" Type="http://schemas.openxmlformats.org/officeDocument/2006/relationships/image" Target="../media/image688.png" /><Relationship Id="rId770" Type="http://schemas.openxmlformats.org/officeDocument/2006/relationships/image" Target="../media/image837.png" /><Relationship Id="rId95" Type="http://schemas.openxmlformats.org/officeDocument/2006/relationships/image" Target="../media/image171.png" /><Relationship Id="rId160" Type="http://schemas.openxmlformats.org/officeDocument/2006/relationships/image" Target="../media/image234.png" /><Relationship Id="rId216" Type="http://schemas.openxmlformats.org/officeDocument/2006/relationships/image" Target="../media/image289.png" /><Relationship Id="rId423" Type="http://schemas.openxmlformats.org/officeDocument/2006/relationships/image" Target="../media/image493.png" /><Relationship Id="rId258" Type="http://schemas.openxmlformats.org/officeDocument/2006/relationships/image" Target="../media/image331.png" /><Relationship Id="rId465" Type="http://schemas.openxmlformats.org/officeDocument/2006/relationships/image" Target="../media/image535.png" /><Relationship Id="rId630" Type="http://schemas.openxmlformats.org/officeDocument/2006/relationships/image" Target="../media/image698.png" /><Relationship Id="rId672" Type="http://schemas.openxmlformats.org/officeDocument/2006/relationships/image" Target="../media/image739.png" /><Relationship Id="rId728" Type="http://schemas.openxmlformats.org/officeDocument/2006/relationships/image" Target="../media/image795.png" /><Relationship Id="rId22" Type="http://schemas.openxmlformats.org/officeDocument/2006/relationships/image" Target="../media/image102.png" /><Relationship Id="rId64" Type="http://schemas.openxmlformats.org/officeDocument/2006/relationships/image" Target="../media/image141.png" /><Relationship Id="rId118" Type="http://schemas.openxmlformats.org/officeDocument/2006/relationships/image" Target="../media/image193.png" /><Relationship Id="rId325" Type="http://schemas.openxmlformats.org/officeDocument/2006/relationships/image" Target="../media/image395.png" /><Relationship Id="rId367" Type="http://schemas.openxmlformats.org/officeDocument/2006/relationships/image" Target="../media/image437.png" /><Relationship Id="rId532" Type="http://schemas.openxmlformats.org/officeDocument/2006/relationships/image" Target="../media/image602.png" /><Relationship Id="rId574" Type="http://schemas.openxmlformats.org/officeDocument/2006/relationships/image" Target="../media/image644.png" /><Relationship Id="rId171" Type="http://schemas.openxmlformats.org/officeDocument/2006/relationships/image" Target="../media/image244.png" /><Relationship Id="rId227" Type="http://schemas.openxmlformats.org/officeDocument/2006/relationships/image" Target="../media/image300.png" /><Relationship Id="rId781" Type="http://schemas.openxmlformats.org/officeDocument/2006/relationships/image" Target="../media/image848.png" /><Relationship Id="rId269" Type="http://schemas.openxmlformats.org/officeDocument/2006/relationships/image" Target="../media/image341.png" /><Relationship Id="rId434" Type="http://schemas.openxmlformats.org/officeDocument/2006/relationships/image" Target="../media/image504.png" /><Relationship Id="rId476" Type="http://schemas.openxmlformats.org/officeDocument/2006/relationships/image" Target="../media/image546.png" /><Relationship Id="rId641" Type="http://schemas.openxmlformats.org/officeDocument/2006/relationships/image" Target="../media/image709.png" /><Relationship Id="rId683" Type="http://schemas.openxmlformats.org/officeDocument/2006/relationships/image" Target="../media/image750.png" /><Relationship Id="rId739" Type="http://schemas.openxmlformats.org/officeDocument/2006/relationships/image" Target="../media/image806.png" /><Relationship Id="rId33" Type="http://schemas.openxmlformats.org/officeDocument/2006/relationships/image" Target="../media/image42.png" /><Relationship Id="rId129" Type="http://schemas.openxmlformats.org/officeDocument/2006/relationships/image" Target="../media/image204.png" /><Relationship Id="rId280" Type="http://schemas.openxmlformats.org/officeDocument/2006/relationships/image" Target="../media/image351.png" /><Relationship Id="rId336" Type="http://schemas.openxmlformats.org/officeDocument/2006/relationships/image" Target="../media/image406.png" /><Relationship Id="rId501" Type="http://schemas.openxmlformats.org/officeDocument/2006/relationships/image" Target="../media/image571.png" /><Relationship Id="rId543" Type="http://schemas.openxmlformats.org/officeDocument/2006/relationships/image" Target="../media/image613.png" /><Relationship Id="rId75" Type="http://schemas.openxmlformats.org/officeDocument/2006/relationships/image" Target="../media/image151.png" /><Relationship Id="rId140" Type="http://schemas.openxmlformats.org/officeDocument/2006/relationships/image" Target="../media/image215.png" /><Relationship Id="rId182" Type="http://schemas.openxmlformats.org/officeDocument/2006/relationships/image" Target="../media/image255.png" /><Relationship Id="rId378" Type="http://schemas.openxmlformats.org/officeDocument/2006/relationships/image" Target="../media/image448.png" /><Relationship Id="rId403" Type="http://schemas.openxmlformats.org/officeDocument/2006/relationships/image" Target="../media/image473.png" /><Relationship Id="rId585" Type="http://schemas.openxmlformats.org/officeDocument/2006/relationships/image" Target="../media/image655.png" /><Relationship Id="rId750" Type="http://schemas.openxmlformats.org/officeDocument/2006/relationships/image" Target="../media/image817.png" /><Relationship Id="rId6" Type="http://schemas.openxmlformats.org/officeDocument/2006/relationships/image" Target="../media/image87.png" /><Relationship Id="rId238" Type="http://schemas.openxmlformats.org/officeDocument/2006/relationships/image" Target="../media/image311.png" /><Relationship Id="rId445" Type="http://schemas.openxmlformats.org/officeDocument/2006/relationships/image" Target="../media/image515.png" /><Relationship Id="rId487" Type="http://schemas.openxmlformats.org/officeDocument/2006/relationships/image" Target="../media/image557.png" /><Relationship Id="rId610" Type="http://schemas.openxmlformats.org/officeDocument/2006/relationships/image" Target="../media/image679.png" /><Relationship Id="rId652" Type="http://schemas.openxmlformats.org/officeDocument/2006/relationships/image" Target="../media/image720.png" /><Relationship Id="rId694" Type="http://schemas.openxmlformats.org/officeDocument/2006/relationships/image" Target="../media/image761.png" /><Relationship Id="rId708" Type="http://schemas.openxmlformats.org/officeDocument/2006/relationships/image" Target="../media/image775.png" /><Relationship Id="rId291" Type="http://schemas.openxmlformats.org/officeDocument/2006/relationships/image" Target="../media/image362.png" /><Relationship Id="rId305" Type="http://schemas.openxmlformats.org/officeDocument/2006/relationships/image" Target="../media/image376.png" /><Relationship Id="rId347" Type="http://schemas.openxmlformats.org/officeDocument/2006/relationships/image" Target="../media/image417.png" /><Relationship Id="rId512" Type="http://schemas.openxmlformats.org/officeDocument/2006/relationships/image" Target="../media/image582.png" /><Relationship Id="rId44" Type="http://schemas.openxmlformats.org/officeDocument/2006/relationships/image" Target="../media/image121.png" /><Relationship Id="rId86" Type="http://schemas.openxmlformats.org/officeDocument/2006/relationships/image" Target="../media/image162.png" /><Relationship Id="rId151" Type="http://schemas.openxmlformats.org/officeDocument/2006/relationships/image" Target="../media/image226.png" /><Relationship Id="rId389" Type="http://schemas.openxmlformats.org/officeDocument/2006/relationships/image" Target="../media/image459.png" /><Relationship Id="rId554" Type="http://schemas.openxmlformats.org/officeDocument/2006/relationships/image" Target="../media/image624.png" /><Relationship Id="rId596" Type="http://schemas.openxmlformats.org/officeDocument/2006/relationships/image" Target="../media/image666.png" /><Relationship Id="rId761" Type="http://schemas.openxmlformats.org/officeDocument/2006/relationships/image" Target="../media/image828.png" /><Relationship Id="rId193" Type="http://schemas.openxmlformats.org/officeDocument/2006/relationships/image" Target="../media/image266.png" /><Relationship Id="rId207" Type="http://schemas.openxmlformats.org/officeDocument/2006/relationships/image" Target="../media/image280.png" /><Relationship Id="rId249" Type="http://schemas.openxmlformats.org/officeDocument/2006/relationships/image" Target="../media/image322.png" /><Relationship Id="rId414" Type="http://schemas.openxmlformats.org/officeDocument/2006/relationships/image" Target="../media/image484.png" /><Relationship Id="rId456" Type="http://schemas.openxmlformats.org/officeDocument/2006/relationships/image" Target="../media/image526.png" /><Relationship Id="rId498" Type="http://schemas.openxmlformats.org/officeDocument/2006/relationships/image" Target="../media/image568.png" /><Relationship Id="rId621" Type="http://schemas.openxmlformats.org/officeDocument/2006/relationships/image" Target="../media/image690.png" /><Relationship Id="rId663" Type="http://schemas.openxmlformats.org/officeDocument/2006/relationships/image" Target="../media/image731.png" /><Relationship Id="rId13" Type="http://schemas.openxmlformats.org/officeDocument/2006/relationships/image" Target="../media/image94.png" /><Relationship Id="rId109" Type="http://schemas.openxmlformats.org/officeDocument/2006/relationships/image" Target="../media/image184.png" /><Relationship Id="rId260" Type="http://schemas.openxmlformats.org/officeDocument/2006/relationships/image" Target="../media/image333.png" /><Relationship Id="rId316" Type="http://schemas.openxmlformats.org/officeDocument/2006/relationships/image" Target="../media/image387.png" /><Relationship Id="rId523" Type="http://schemas.openxmlformats.org/officeDocument/2006/relationships/image" Target="../media/image593.png" /><Relationship Id="rId719" Type="http://schemas.openxmlformats.org/officeDocument/2006/relationships/image" Target="../media/image786.png" /><Relationship Id="rId55" Type="http://schemas.openxmlformats.org/officeDocument/2006/relationships/image" Target="../media/image132.png" /><Relationship Id="rId97" Type="http://schemas.openxmlformats.org/officeDocument/2006/relationships/image" Target="../media/image173.png" /><Relationship Id="rId120" Type="http://schemas.openxmlformats.org/officeDocument/2006/relationships/image" Target="../media/image195.png" /><Relationship Id="rId358" Type="http://schemas.openxmlformats.org/officeDocument/2006/relationships/image" Target="../media/image428.png" /><Relationship Id="rId565" Type="http://schemas.openxmlformats.org/officeDocument/2006/relationships/image" Target="../media/image635.png" /><Relationship Id="rId730" Type="http://schemas.openxmlformats.org/officeDocument/2006/relationships/image" Target="../media/image797.png" /><Relationship Id="rId772" Type="http://schemas.openxmlformats.org/officeDocument/2006/relationships/image" Target="../media/image839.png" /><Relationship Id="rId162" Type="http://schemas.openxmlformats.org/officeDocument/2006/relationships/image" Target="../media/image236.png" /><Relationship Id="rId218" Type="http://schemas.openxmlformats.org/officeDocument/2006/relationships/image" Target="../media/image291.png" /><Relationship Id="rId425" Type="http://schemas.openxmlformats.org/officeDocument/2006/relationships/image" Target="../media/image495.png" /><Relationship Id="rId467" Type="http://schemas.openxmlformats.org/officeDocument/2006/relationships/image" Target="../media/image537.png" /><Relationship Id="rId632" Type="http://schemas.openxmlformats.org/officeDocument/2006/relationships/image" Target="../media/image700.png" /><Relationship Id="rId271" Type="http://schemas.openxmlformats.org/officeDocument/2006/relationships/image" Target="../media/image343.png" /><Relationship Id="rId674" Type="http://schemas.openxmlformats.org/officeDocument/2006/relationships/image" Target="../media/image741.png" /><Relationship Id="rId24" Type="http://schemas.openxmlformats.org/officeDocument/2006/relationships/image" Target="../media/image104.png" /><Relationship Id="rId66" Type="http://schemas.openxmlformats.org/officeDocument/2006/relationships/image" Target="../media/image143.png" /><Relationship Id="rId131" Type="http://schemas.openxmlformats.org/officeDocument/2006/relationships/image" Target="../media/image206.png" /><Relationship Id="rId327" Type="http://schemas.openxmlformats.org/officeDocument/2006/relationships/image" Target="../media/image397.png" /><Relationship Id="rId369" Type="http://schemas.openxmlformats.org/officeDocument/2006/relationships/image" Target="../media/image439.png" /><Relationship Id="rId534" Type="http://schemas.openxmlformats.org/officeDocument/2006/relationships/image" Target="../media/image604.png" /><Relationship Id="rId576" Type="http://schemas.openxmlformats.org/officeDocument/2006/relationships/image" Target="../media/image646.png" /><Relationship Id="rId741" Type="http://schemas.openxmlformats.org/officeDocument/2006/relationships/image" Target="../media/image808.png" /><Relationship Id="rId783" Type="http://schemas.openxmlformats.org/officeDocument/2006/relationships/image" Target="../media/image850.png" /><Relationship Id="rId173" Type="http://schemas.openxmlformats.org/officeDocument/2006/relationships/image" Target="../media/image246.png" /><Relationship Id="rId229" Type="http://schemas.openxmlformats.org/officeDocument/2006/relationships/image" Target="../media/image302.png" /><Relationship Id="rId380" Type="http://schemas.openxmlformats.org/officeDocument/2006/relationships/image" Target="../media/image450.png" /><Relationship Id="rId436" Type="http://schemas.openxmlformats.org/officeDocument/2006/relationships/image" Target="../media/image506.png" /><Relationship Id="rId601" Type="http://schemas.openxmlformats.org/officeDocument/2006/relationships/image" Target="../media/image671.png" /><Relationship Id="rId643" Type="http://schemas.openxmlformats.org/officeDocument/2006/relationships/image" Target="../media/image711.png" /><Relationship Id="rId240" Type="http://schemas.openxmlformats.org/officeDocument/2006/relationships/image" Target="../media/image313.png" /><Relationship Id="rId478" Type="http://schemas.openxmlformats.org/officeDocument/2006/relationships/image" Target="../media/image548.png" /><Relationship Id="rId685" Type="http://schemas.openxmlformats.org/officeDocument/2006/relationships/image" Target="../media/image752.png" /><Relationship Id="rId35" Type="http://schemas.openxmlformats.org/officeDocument/2006/relationships/image" Target="../media/image113.png" /><Relationship Id="rId77" Type="http://schemas.openxmlformats.org/officeDocument/2006/relationships/image" Target="../media/image153.png" /><Relationship Id="rId100" Type="http://schemas.openxmlformats.org/officeDocument/2006/relationships/image" Target="../media/image176.png" /><Relationship Id="rId282" Type="http://schemas.openxmlformats.org/officeDocument/2006/relationships/image" Target="../media/image353.png" /><Relationship Id="rId338" Type="http://schemas.openxmlformats.org/officeDocument/2006/relationships/image" Target="../media/image408.png" /><Relationship Id="rId503" Type="http://schemas.openxmlformats.org/officeDocument/2006/relationships/image" Target="../media/image573.png" /><Relationship Id="rId545" Type="http://schemas.openxmlformats.org/officeDocument/2006/relationships/image" Target="../media/image615.png" /><Relationship Id="rId587" Type="http://schemas.openxmlformats.org/officeDocument/2006/relationships/image" Target="../media/image657.png" /><Relationship Id="rId710" Type="http://schemas.openxmlformats.org/officeDocument/2006/relationships/image" Target="../media/image777.png" /><Relationship Id="rId752" Type="http://schemas.openxmlformats.org/officeDocument/2006/relationships/image" Target="../media/image819.png" /><Relationship Id="rId8" Type="http://schemas.openxmlformats.org/officeDocument/2006/relationships/image" Target="../media/image89.png" /><Relationship Id="rId142" Type="http://schemas.openxmlformats.org/officeDocument/2006/relationships/image" Target="../media/image217.png" /><Relationship Id="rId184" Type="http://schemas.openxmlformats.org/officeDocument/2006/relationships/image" Target="../media/image257.png" /><Relationship Id="rId391" Type="http://schemas.openxmlformats.org/officeDocument/2006/relationships/image" Target="../media/image461.png" /><Relationship Id="rId405" Type="http://schemas.openxmlformats.org/officeDocument/2006/relationships/image" Target="../media/image475.png" /><Relationship Id="rId447" Type="http://schemas.openxmlformats.org/officeDocument/2006/relationships/image" Target="../media/image517.png" /><Relationship Id="rId612" Type="http://schemas.openxmlformats.org/officeDocument/2006/relationships/image" Target="../media/image681.png" /><Relationship Id="rId251" Type="http://schemas.openxmlformats.org/officeDocument/2006/relationships/image" Target="../media/image324.png" /><Relationship Id="rId489" Type="http://schemas.openxmlformats.org/officeDocument/2006/relationships/image" Target="../media/image559.png" /><Relationship Id="rId654" Type="http://schemas.openxmlformats.org/officeDocument/2006/relationships/image" Target="../media/image722.png" /><Relationship Id="rId696" Type="http://schemas.openxmlformats.org/officeDocument/2006/relationships/image" Target="../media/image763.png" /><Relationship Id="rId46" Type="http://schemas.openxmlformats.org/officeDocument/2006/relationships/image" Target="../media/image123.png" /><Relationship Id="rId293" Type="http://schemas.openxmlformats.org/officeDocument/2006/relationships/image" Target="../media/image364.png" /><Relationship Id="rId307" Type="http://schemas.openxmlformats.org/officeDocument/2006/relationships/image" Target="../media/image378.png" /><Relationship Id="rId349" Type="http://schemas.openxmlformats.org/officeDocument/2006/relationships/image" Target="../media/image419.png" /><Relationship Id="rId514" Type="http://schemas.openxmlformats.org/officeDocument/2006/relationships/image" Target="../media/image584.png" /><Relationship Id="rId556" Type="http://schemas.openxmlformats.org/officeDocument/2006/relationships/image" Target="../media/image626.png" /><Relationship Id="rId721" Type="http://schemas.openxmlformats.org/officeDocument/2006/relationships/image" Target="../media/image788.png" /><Relationship Id="rId763" Type="http://schemas.openxmlformats.org/officeDocument/2006/relationships/image" Target="../media/image830.png" /><Relationship Id="rId88" Type="http://schemas.openxmlformats.org/officeDocument/2006/relationships/image" Target="../media/image164.png" /><Relationship Id="rId111" Type="http://schemas.openxmlformats.org/officeDocument/2006/relationships/image" Target="../media/image186.png" /><Relationship Id="rId153" Type="http://schemas.openxmlformats.org/officeDocument/2006/relationships/image" Target="../media/image228.png" /><Relationship Id="rId195" Type="http://schemas.openxmlformats.org/officeDocument/2006/relationships/image" Target="../media/image268.png" /><Relationship Id="rId209" Type="http://schemas.openxmlformats.org/officeDocument/2006/relationships/image" Target="../media/image282.png" /><Relationship Id="rId360" Type="http://schemas.openxmlformats.org/officeDocument/2006/relationships/image" Target="../media/image430.png" /><Relationship Id="rId416" Type="http://schemas.openxmlformats.org/officeDocument/2006/relationships/image" Target="../media/image486.png" /><Relationship Id="rId598" Type="http://schemas.openxmlformats.org/officeDocument/2006/relationships/image" Target="../media/image668.png" /><Relationship Id="rId220" Type="http://schemas.openxmlformats.org/officeDocument/2006/relationships/image" Target="../media/image293.png" /><Relationship Id="rId458" Type="http://schemas.openxmlformats.org/officeDocument/2006/relationships/image" Target="../media/image528.png" /><Relationship Id="rId623" Type="http://schemas.openxmlformats.org/officeDocument/2006/relationships/image" Target="../media/image692.png" /><Relationship Id="rId665" Type="http://schemas.openxmlformats.org/officeDocument/2006/relationships/image" Target="../media/image733.png" /><Relationship Id="rId15" Type="http://schemas.openxmlformats.org/officeDocument/2006/relationships/image" Target="../media/image95.png" /><Relationship Id="rId57" Type="http://schemas.openxmlformats.org/officeDocument/2006/relationships/image" Target="../media/image134.png" /><Relationship Id="rId262" Type="http://schemas.openxmlformats.org/officeDocument/2006/relationships/image" Target="../media/image335.png" /><Relationship Id="rId318" Type="http://schemas.openxmlformats.org/officeDocument/2006/relationships/image" Target="../media/image389.png" /><Relationship Id="rId525" Type="http://schemas.openxmlformats.org/officeDocument/2006/relationships/image" Target="../media/image595.png" /><Relationship Id="rId567" Type="http://schemas.openxmlformats.org/officeDocument/2006/relationships/image" Target="../media/image637.png" /><Relationship Id="rId732" Type="http://schemas.openxmlformats.org/officeDocument/2006/relationships/image" Target="../media/image799.png" /><Relationship Id="rId99" Type="http://schemas.openxmlformats.org/officeDocument/2006/relationships/image" Target="../media/image175.png" /><Relationship Id="rId122" Type="http://schemas.openxmlformats.org/officeDocument/2006/relationships/image" Target="../media/image197.png" /><Relationship Id="rId164" Type="http://schemas.openxmlformats.org/officeDocument/2006/relationships/image" Target="../media/image238.png" /><Relationship Id="rId371" Type="http://schemas.openxmlformats.org/officeDocument/2006/relationships/image" Target="../media/image441.png" /><Relationship Id="rId774" Type="http://schemas.openxmlformats.org/officeDocument/2006/relationships/image" Target="../media/image841.png" /><Relationship Id="rId427" Type="http://schemas.openxmlformats.org/officeDocument/2006/relationships/image" Target="../media/image497.png" /><Relationship Id="rId469" Type="http://schemas.openxmlformats.org/officeDocument/2006/relationships/image" Target="../media/image539.png" /><Relationship Id="rId634" Type="http://schemas.openxmlformats.org/officeDocument/2006/relationships/image" Target="../media/image702.png" /><Relationship Id="rId676" Type="http://schemas.openxmlformats.org/officeDocument/2006/relationships/image" Target="../media/image743.png" /><Relationship Id="rId26" Type="http://schemas.openxmlformats.org/officeDocument/2006/relationships/image" Target="../media/image71.png" /><Relationship Id="rId231" Type="http://schemas.openxmlformats.org/officeDocument/2006/relationships/image" Target="../media/image304.png" /><Relationship Id="rId273" Type="http://schemas.openxmlformats.org/officeDocument/2006/relationships/image" Target="../media/image345.png" /><Relationship Id="rId329" Type="http://schemas.openxmlformats.org/officeDocument/2006/relationships/image" Target="../media/image399.png" /><Relationship Id="rId480" Type="http://schemas.openxmlformats.org/officeDocument/2006/relationships/image" Target="../media/image550.png" /><Relationship Id="rId536" Type="http://schemas.openxmlformats.org/officeDocument/2006/relationships/image" Target="../media/image606.png" /><Relationship Id="rId701" Type="http://schemas.openxmlformats.org/officeDocument/2006/relationships/image" Target="../media/image768.png" /><Relationship Id="rId68" Type="http://schemas.openxmlformats.org/officeDocument/2006/relationships/image" Target="../media/image145.png" /><Relationship Id="rId133" Type="http://schemas.openxmlformats.org/officeDocument/2006/relationships/image" Target="../media/image208.png" /><Relationship Id="rId175" Type="http://schemas.openxmlformats.org/officeDocument/2006/relationships/image" Target="../media/image248.png" /><Relationship Id="rId340" Type="http://schemas.openxmlformats.org/officeDocument/2006/relationships/image" Target="../media/image410.png" /><Relationship Id="rId578" Type="http://schemas.openxmlformats.org/officeDocument/2006/relationships/image" Target="../media/image648.png" /><Relationship Id="rId743" Type="http://schemas.openxmlformats.org/officeDocument/2006/relationships/image" Target="../media/image810.png" /><Relationship Id="rId785" Type="http://schemas.openxmlformats.org/officeDocument/2006/relationships/image" Target="../media/image852.png" /><Relationship Id="rId200" Type="http://schemas.openxmlformats.org/officeDocument/2006/relationships/image" Target="../media/image273.png" /><Relationship Id="rId382" Type="http://schemas.openxmlformats.org/officeDocument/2006/relationships/image" Target="../media/image452.png" /><Relationship Id="rId438" Type="http://schemas.openxmlformats.org/officeDocument/2006/relationships/image" Target="../media/image508.png" /><Relationship Id="rId603" Type="http://schemas.openxmlformats.org/officeDocument/2006/relationships/image" Target="../media/image673.png" /><Relationship Id="rId645" Type="http://schemas.openxmlformats.org/officeDocument/2006/relationships/image" Target="../media/image713.png" /><Relationship Id="rId687" Type="http://schemas.openxmlformats.org/officeDocument/2006/relationships/image" Target="../media/image754.png" /><Relationship Id="rId242" Type="http://schemas.openxmlformats.org/officeDocument/2006/relationships/image" Target="../media/image315.png" /><Relationship Id="rId284" Type="http://schemas.openxmlformats.org/officeDocument/2006/relationships/image" Target="../media/image355.png" /><Relationship Id="rId491" Type="http://schemas.openxmlformats.org/officeDocument/2006/relationships/image" Target="../media/image561.png" /><Relationship Id="rId505" Type="http://schemas.openxmlformats.org/officeDocument/2006/relationships/image" Target="../media/image575.png" /><Relationship Id="rId712" Type="http://schemas.openxmlformats.org/officeDocument/2006/relationships/image" Target="../media/image779.png" /><Relationship Id="rId37" Type="http://schemas.openxmlformats.org/officeDocument/2006/relationships/image" Target="../media/image114.png" /><Relationship Id="rId79" Type="http://schemas.openxmlformats.org/officeDocument/2006/relationships/image" Target="../media/image155.png" /><Relationship Id="rId102" Type="http://schemas.openxmlformats.org/officeDocument/2006/relationships/image" Target="../media/image178.png" /><Relationship Id="rId144" Type="http://schemas.openxmlformats.org/officeDocument/2006/relationships/image" Target="../media/image219.png" /><Relationship Id="rId547" Type="http://schemas.openxmlformats.org/officeDocument/2006/relationships/image" Target="../media/image617.png" /><Relationship Id="rId589" Type="http://schemas.openxmlformats.org/officeDocument/2006/relationships/image" Target="../media/image659.png" /><Relationship Id="rId754" Type="http://schemas.openxmlformats.org/officeDocument/2006/relationships/image" Target="../media/image821.png" /><Relationship Id="rId90" Type="http://schemas.openxmlformats.org/officeDocument/2006/relationships/image" Target="../media/image166.png" /><Relationship Id="rId186" Type="http://schemas.openxmlformats.org/officeDocument/2006/relationships/image" Target="../media/image259.png" /><Relationship Id="rId351" Type="http://schemas.openxmlformats.org/officeDocument/2006/relationships/image" Target="../media/image421.png" /><Relationship Id="rId393" Type="http://schemas.openxmlformats.org/officeDocument/2006/relationships/image" Target="../media/image463.png" /><Relationship Id="rId407" Type="http://schemas.openxmlformats.org/officeDocument/2006/relationships/image" Target="../media/image477.png" /><Relationship Id="rId449" Type="http://schemas.openxmlformats.org/officeDocument/2006/relationships/image" Target="../media/image519.png" /><Relationship Id="rId614" Type="http://schemas.openxmlformats.org/officeDocument/2006/relationships/image" Target="../media/image683.png" /><Relationship Id="rId656" Type="http://schemas.openxmlformats.org/officeDocument/2006/relationships/image" Target="../media/image724.png" /><Relationship Id="rId211" Type="http://schemas.openxmlformats.org/officeDocument/2006/relationships/image" Target="../media/image284.png" /><Relationship Id="rId253" Type="http://schemas.openxmlformats.org/officeDocument/2006/relationships/image" Target="../media/image326.png" /><Relationship Id="rId295" Type="http://schemas.openxmlformats.org/officeDocument/2006/relationships/image" Target="../media/image366.png" /><Relationship Id="rId309" Type="http://schemas.openxmlformats.org/officeDocument/2006/relationships/image" Target="../media/image380.png" /><Relationship Id="rId460" Type="http://schemas.openxmlformats.org/officeDocument/2006/relationships/image" Target="../media/image530.png" /><Relationship Id="rId516" Type="http://schemas.openxmlformats.org/officeDocument/2006/relationships/image" Target="../media/image586.png" /><Relationship Id="rId698" Type="http://schemas.openxmlformats.org/officeDocument/2006/relationships/image" Target="../media/image765.png" /><Relationship Id="rId48" Type="http://schemas.openxmlformats.org/officeDocument/2006/relationships/image" Target="../media/image125.png" /><Relationship Id="rId113" Type="http://schemas.openxmlformats.org/officeDocument/2006/relationships/image" Target="../media/image188.png" /><Relationship Id="rId320" Type="http://schemas.openxmlformats.org/officeDocument/2006/relationships/image" Target="../media/image390.png" /><Relationship Id="rId558" Type="http://schemas.openxmlformats.org/officeDocument/2006/relationships/image" Target="../media/image628.png" /><Relationship Id="rId723" Type="http://schemas.openxmlformats.org/officeDocument/2006/relationships/image" Target="../media/image790.png" /><Relationship Id="rId765" Type="http://schemas.openxmlformats.org/officeDocument/2006/relationships/image" Target="../media/image832.png" /><Relationship Id="rId155" Type="http://schemas.openxmlformats.org/officeDocument/2006/relationships/image" Target="../media/image230.png" /><Relationship Id="rId197" Type="http://schemas.openxmlformats.org/officeDocument/2006/relationships/image" Target="../media/image270.png" /><Relationship Id="rId362" Type="http://schemas.openxmlformats.org/officeDocument/2006/relationships/image" Target="../media/image432.png" /><Relationship Id="rId418" Type="http://schemas.openxmlformats.org/officeDocument/2006/relationships/image" Target="../media/image488.png" /><Relationship Id="rId625" Type="http://schemas.openxmlformats.org/officeDocument/2006/relationships/image" Target="../media/image694.png" /><Relationship Id="rId222" Type="http://schemas.openxmlformats.org/officeDocument/2006/relationships/image" Target="../media/image295.png" /><Relationship Id="rId264" Type="http://schemas.openxmlformats.org/officeDocument/2006/relationships/image" Target="../media/image337.png" /><Relationship Id="rId471" Type="http://schemas.openxmlformats.org/officeDocument/2006/relationships/image" Target="../media/image541.png" /><Relationship Id="rId667" Type="http://schemas.openxmlformats.org/officeDocument/2006/relationships/image" Target="../media/image41.png" /><Relationship Id="rId17" Type="http://schemas.openxmlformats.org/officeDocument/2006/relationships/image" Target="../media/image97.png" /><Relationship Id="rId59" Type="http://schemas.openxmlformats.org/officeDocument/2006/relationships/image" Target="../media/image136.png" /><Relationship Id="rId124" Type="http://schemas.openxmlformats.org/officeDocument/2006/relationships/image" Target="../media/image199.png" /><Relationship Id="rId527" Type="http://schemas.openxmlformats.org/officeDocument/2006/relationships/image" Target="../media/image597.png" /><Relationship Id="rId569" Type="http://schemas.openxmlformats.org/officeDocument/2006/relationships/image" Target="../media/image639.png" /><Relationship Id="rId734" Type="http://schemas.openxmlformats.org/officeDocument/2006/relationships/image" Target="../media/image801.png" /><Relationship Id="rId776" Type="http://schemas.openxmlformats.org/officeDocument/2006/relationships/image" Target="../media/image843.png" /><Relationship Id="rId70" Type="http://schemas.openxmlformats.org/officeDocument/2006/relationships/image" Target="../media/image147.png" /><Relationship Id="rId166" Type="http://schemas.openxmlformats.org/officeDocument/2006/relationships/image" Target="../media/image240.png" /><Relationship Id="rId331" Type="http://schemas.openxmlformats.org/officeDocument/2006/relationships/image" Target="../media/image401.png" /><Relationship Id="rId373" Type="http://schemas.openxmlformats.org/officeDocument/2006/relationships/image" Target="../media/image443.png" /><Relationship Id="rId429" Type="http://schemas.openxmlformats.org/officeDocument/2006/relationships/image" Target="../media/image499.png" /><Relationship Id="rId580" Type="http://schemas.openxmlformats.org/officeDocument/2006/relationships/image" Target="../media/image650.png" /><Relationship Id="rId636" Type="http://schemas.openxmlformats.org/officeDocument/2006/relationships/image" Target="../media/image704.png" /><Relationship Id="rId1" Type="http://schemas.openxmlformats.org/officeDocument/2006/relationships/image" Target="../media/image82.jpeg" /><Relationship Id="rId233" Type="http://schemas.openxmlformats.org/officeDocument/2006/relationships/image" Target="../media/image306.png" /><Relationship Id="rId440" Type="http://schemas.openxmlformats.org/officeDocument/2006/relationships/image" Target="../media/image510.png" /><Relationship Id="rId678" Type="http://schemas.openxmlformats.org/officeDocument/2006/relationships/image" Target="../media/image745.jpeg" /><Relationship Id="rId28" Type="http://schemas.openxmlformats.org/officeDocument/2006/relationships/image" Target="../media/image107.png" /><Relationship Id="rId275" Type="http://schemas.openxmlformats.org/officeDocument/2006/relationships/image" Target="../media/image33.png" /><Relationship Id="rId300" Type="http://schemas.openxmlformats.org/officeDocument/2006/relationships/image" Target="../media/image371.png" /><Relationship Id="rId482" Type="http://schemas.openxmlformats.org/officeDocument/2006/relationships/image" Target="../media/image552.png" /><Relationship Id="rId538" Type="http://schemas.openxmlformats.org/officeDocument/2006/relationships/image" Target="../media/image608.png" /><Relationship Id="rId703" Type="http://schemas.openxmlformats.org/officeDocument/2006/relationships/image" Target="../media/image770.png" /><Relationship Id="rId745" Type="http://schemas.openxmlformats.org/officeDocument/2006/relationships/image" Target="../media/image812.png" /><Relationship Id="rId81" Type="http://schemas.openxmlformats.org/officeDocument/2006/relationships/image" Target="../media/image157.png" /><Relationship Id="rId135" Type="http://schemas.openxmlformats.org/officeDocument/2006/relationships/image" Target="../media/image210.png" /><Relationship Id="rId177" Type="http://schemas.openxmlformats.org/officeDocument/2006/relationships/image" Target="../media/image250.png" /><Relationship Id="rId342" Type="http://schemas.openxmlformats.org/officeDocument/2006/relationships/image" Target="../media/image412.png" /><Relationship Id="rId384" Type="http://schemas.openxmlformats.org/officeDocument/2006/relationships/image" Target="../media/image454.png" /><Relationship Id="rId591" Type="http://schemas.openxmlformats.org/officeDocument/2006/relationships/image" Target="../media/image661.png" /><Relationship Id="rId605" Type="http://schemas.openxmlformats.org/officeDocument/2006/relationships/image" Target="../media/image674.png" /><Relationship Id="rId787" Type="http://schemas.openxmlformats.org/officeDocument/2006/relationships/image" Target="../media/image854.png" /><Relationship Id="rId202" Type="http://schemas.openxmlformats.org/officeDocument/2006/relationships/image" Target="../media/image275.png" /><Relationship Id="rId244" Type="http://schemas.openxmlformats.org/officeDocument/2006/relationships/image" Target="../media/image317.png" /><Relationship Id="rId647" Type="http://schemas.openxmlformats.org/officeDocument/2006/relationships/image" Target="../media/image715.png" /><Relationship Id="rId689" Type="http://schemas.openxmlformats.org/officeDocument/2006/relationships/image" Target="../media/image756.png" /><Relationship Id="rId39" Type="http://schemas.openxmlformats.org/officeDocument/2006/relationships/image" Target="../media/image116.png" /><Relationship Id="rId286" Type="http://schemas.openxmlformats.org/officeDocument/2006/relationships/image" Target="../media/image357.png" /><Relationship Id="rId451" Type="http://schemas.openxmlformats.org/officeDocument/2006/relationships/image" Target="../media/image521.png" /><Relationship Id="rId493" Type="http://schemas.openxmlformats.org/officeDocument/2006/relationships/image" Target="../media/image563.png" /><Relationship Id="rId507" Type="http://schemas.openxmlformats.org/officeDocument/2006/relationships/image" Target="../media/image577.png" /><Relationship Id="rId549" Type="http://schemas.openxmlformats.org/officeDocument/2006/relationships/image" Target="../media/image619.png" /><Relationship Id="rId714" Type="http://schemas.openxmlformats.org/officeDocument/2006/relationships/image" Target="../media/image781.png" /><Relationship Id="rId756" Type="http://schemas.openxmlformats.org/officeDocument/2006/relationships/image" Target="../media/image823.png" /><Relationship Id="rId50" Type="http://schemas.openxmlformats.org/officeDocument/2006/relationships/image" Target="../media/image127.png" /><Relationship Id="rId104" Type="http://schemas.openxmlformats.org/officeDocument/2006/relationships/image" Target="../media/image45.png" /><Relationship Id="rId146" Type="http://schemas.openxmlformats.org/officeDocument/2006/relationships/image" Target="../media/image221.png" /><Relationship Id="rId188" Type="http://schemas.openxmlformats.org/officeDocument/2006/relationships/image" Target="../media/image261.png" /><Relationship Id="rId311" Type="http://schemas.openxmlformats.org/officeDocument/2006/relationships/image" Target="../media/image382.png" /><Relationship Id="rId353" Type="http://schemas.openxmlformats.org/officeDocument/2006/relationships/image" Target="../media/image423.png" /><Relationship Id="rId395" Type="http://schemas.openxmlformats.org/officeDocument/2006/relationships/image" Target="../media/image465.png" /><Relationship Id="rId409" Type="http://schemas.openxmlformats.org/officeDocument/2006/relationships/image" Target="../media/image479.png" /><Relationship Id="rId560" Type="http://schemas.openxmlformats.org/officeDocument/2006/relationships/image" Target="../media/image630.png" /><Relationship Id="rId92" Type="http://schemas.openxmlformats.org/officeDocument/2006/relationships/image" Target="../media/image168.png" /><Relationship Id="rId213" Type="http://schemas.openxmlformats.org/officeDocument/2006/relationships/image" Target="../media/image286.png" /><Relationship Id="rId420" Type="http://schemas.openxmlformats.org/officeDocument/2006/relationships/image" Target="../media/image490.png" /><Relationship Id="rId616" Type="http://schemas.openxmlformats.org/officeDocument/2006/relationships/image" Target="../media/image685.png" /><Relationship Id="rId658" Type="http://schemas.openxmlformats.org/officeDocument/2006/relationships/image" Target="../media/image726.png" /><Relationship Id="rId255" Type="http://schemas.openxmlformats.org/officeDocument/2006/relationships/image" Target="../media/image328.png" /><Relationship Id="rId297" Type="http://schemas.openxmlformats.org/officeDocument/2006/relationships/image" Target="../media/image368.png" /><Relationship Id="rId462" Type="http://schemas.openxmlformats.org/officeDocument/2006/relationships/image" Target="../media/image532.png" /><Relationship Id="rId518" Type="http://schemas.openxmlformats.org/officeDocument/2006/relationships/image" Target="../media/image588.png" /><Relationship Id="rId725" Type="http://schemas.openxmlformats.org/officeDocument/2006/relationships/image" Target="../media/image792.png" /><Relationship Id="rId115" Type="http://schemas.openxmlformats.org/officeDocument/2006/relationships/image" Target="../media/image190.png" /><Relationship Id="rId157" Type="http://schemas.openxmlformats.org/officeDocument/2006/relationships/image" Target="../media/image232.png" /><Relationship Id="rId322" Type="http://schemas.openxmlformats.org/officeDocument/2006/relationships/image" Target="../media/image392.png" /><Relationship Id="rId364" Type="http://schemas.openxmlformats.org/officeDocument/2006/relationships/image" Target="../media/image434.png" /><Relationship Id="rId767" Type="http://schemas.openxmlformats.org/officeDocument/2006/relationships/image" Target="../media/image834.png" /><Relationship Id="rId61" Type="http://schemas.openxmlformats.org/officeDocument/2006/relationships/image" Target="../media/image138.png" /><Relationship Id="rId199" Type="http://schemas.openxmlformats.org/officeDocument/2006/relationships/image" Target="../media/image272.png" /><Relationship Id="rId571" Type="http://schemas.openxmlformats.org/officeDocument/2006/relationships/image" Target="../media/image641.png" /><Relationship Id="rId627" Type="http://schemas.openxmlformats.org/officeDocument/2006/relationships/image" Target="../media/image50.png" /><Relationship Id="rId669" Type="http://schemas.openxmlformats.org/officeDocument/2006/relationships/image" Target="../media/image736.png" /><Relationship Id="rId19" Type="http://schemas.openxmlformats.org/officeDocument/2006/relationships/image" Target="../media/image99.png" /><Relationship Id="rId224" Type="http://schemas.openxmlformats.org/officeDocument/2006/relationships/image" Target="../media/image297.png" /><Relationship Id="rId266" Type="http://schemas.openxmlformats.org/officeDocument/2006/relationships/image" Target="../media/image338.png" /><Relationship Id="rId431" Type="http://schemas.openxmlformats.org/officeDocument/2006/relationships/image" Target="../media/image501.png" /><Relationship Id="rId473" Type="http://schemas.openxmlformats.org/officeDocument/2006/relationships/image" Target="../media/image543.png" /><Relationship Id="rId529" Type="http://schemas.openxmlformats.org/officeDocument/2006/relationships/image" Target="../media/image599.png" /><Relationship Id="rId680" Type="http://schemas.openxmlformats.org/officeDocument/2006/relationships/image" Target="../media/image747.png" /><Relationship Id="rId736" Type="http://schemas.openxmlformats.org/officeDocument/2006/relationships/image" Target="../media/image803.png" /><Relationship Id="rId30" Type="http://schemas.openxmlformats.org/officeDocument/2006/relationships/image" Target="../media/image109.png" /><Relationship Id="rId126" Type="http://schemas.openxmlformats.org/officeDocument/2006/relationships/image" Target="../media/image201.png" /><Relationship Id="rId168" Type="http://schemas.openxmlformats.org/officeDocument/2006/relationships/image" Target="../media/image29.png" /><Relationship Id="rId333" Type="http://schemas.openxmlformats.org/officeDocument/2006/relationships/image" Target="../media/image403.png" /><Relationship Id="rId540" Type="http://schemas.openxmlformats.org/officeDocument/2006/relationships/image" Target="../media/image610.png" /><Relationship Id="rId778" Type="http://schemas.openxmlformats.org/officeDocument/2006/relationships/image" Target="../media/image845.png" /><Relationship Id="rId72" Type="http://schemas.openxmlformats.org/officeDocument/2006/relationships/image" Target="../media/image148.png" /><Relationship Id="rId375" Type="http://schemas.openxmlformats.org/officeDocument/2006/relationships/image" Target="../media/image445.png" /><Relationship Id="rId582" Type="http://schemas.openxmlformats.org/officeDocument/2006/relationships/image" Target="../media/image652.png" /><Relationship Id="rId638" Type="http://schemas.openxmlformats.org/officeDocument/2006/relationships/image" Target="../media/image706.png" /><Relationship Id="rId3" Type="http://schemas.openxmlformats.org/officeDocument/2006/relationships/image" Target="../media/image84.png" /><Relationship Id="rId235" Type="http://schemas.openxmlformats.org/officeDocument/2006/relationships/image" Target="../media/image308.png" /><Relationship Id="rId277" Type="http://schemas.openxmlformats.org/officeDocument/2006/relationships/image" Target="../media/image348.png" /><Relationship Id="rId400" Type="http://schemas.openxmlformats.org/officeDocument/2006/relationships/image" Target="../media/image470.png" /><Relationship Id="rId442" Type="http://schemas.openxmlformats.org/officeDocument/2006/relationships/image" Target="../media/image512.png" /><Relationship Id="rId484" Type="http://schemas.openxmlformats.org/officeDocument/2006/relationships/image" Target="../media/image554.png" /><Relationship Id="rId705" Type="http://schemas.openxmlformats.org/officeDocument/2006/relationships/image" Target="../media/image772.png" /><Relationship Id="rId137" Type="http://schemas.openxmlformats.org/officeDocument/2006/relationships/image" Target="../media/image212.png" /><Relationship Id="rId302" Type="http://schemas.openxmlformats.org/officeDocument/2006/relationships/image" Target="../media/image373.png" /><Relationship Id="rId344" Type="http://schemas.openxmlformats.org/officeDocument/2006/relationships/image" Target="../media/image414.png" /><Relationship Id="rId691" Type="http://schemas.openxmlformats.org/officeDocument/2006/relationships/image" Target="../media/image758.png" /><Relationship Id="rId747" Type="http://schemas.openxmlformats.org/officeDocument/2006/relationships/image" Target="../media/image814.png" /><Relationship Id="rId789" Type="http://schemas.openxmlformats.org/officeDocument/2006/relationships/image" Target="../media/image856.png" /><Relationship Id="rId41" Type="http://schemas.openxmlformats.org/officeDocument/2006/relationships/image" Target="../media/image118.png" /><Relationship Id="rId83" Type="http://schemas.openxmlformats.org/officeDocument/2006/relationships/image" Target="../media/image159.png" /><Relationship Id="rId179" Type="http://schemas.openxmlformats.org/officeDocument/2006/relationships/image" Target="../media/image252.png" /><Relationship Id="rId386" Type="http://schemas.openxmlformats.org/officeDocument/2006/relationships/image" Target="../media/image456.png" /><Relationship Id="rId551" Type="http://schemas.openxmlformats.org/officeDocument/2006/relationships/image" Target="../media/image621.png" /><Relationship Id="rId593" Type="http://schemas.openxmlformats.org/officeDocument/2006/relationships/image" Target="../media/image663.png" /><Relationship Id="rId607" Type="http://schemas.openxmlformats.org/officeDocument/2006/relationships/image" Target="../media/image676.png" /><Relationship Id="rId649" Type="http://schemas.openxmlformats.org/officeDocument/2006/relationships/image" Target="../media/image717.png" /><Relationship Id="rId190" Type="http://schemas.openxmlformats.org/officeDocument/2006/relationships/image" Target="../media/image263.png" /><Relationship Id="rId204" Type="http://schemas.openxmlformats.org/officeDocument/2006/relationships/image" Target="../media/image277.png" /><Relationship Id="rId246" Type="http://schemas.openxmlformats.org/officeDocument/2006/relationships/image" Target="../media/image319.png" /><Relationship Id="rId288" Type="http://schemas.openxmlformats.org/officeDocument/2006/relationships/image" Target="../media/image359.png" /><Relationship Id="rId411" Type="http://schemas.openxmlformats.org/officeDocument/2006/relationships/image" Target="../media/image481.png" /><Relationship Id="rId453" Type="http://schemas.openxmlformats.org/officeDocument/2006/relationships/image" Target="../media/image523.png" /><Relationship Id="rId509" Type="http://schemas.openxmlformats.org/officeDocument/2006/relationships/image" Target="../media/image579.png" /><Relationship Id="rId660" Type="http://schemas.openxmlformats.org/officeDocument/2006/relationships/image" Target="../media/image728.png" /><Relationship Id="rId106" Type="http://schemas.openxmlformats.org/officeDocument/2006/relationships/image" Target="../media/image181.png" /><Relationship Id="rId313" Type="http://schemas.openxmlformats.org/officeDocument/2006/relationships/image" Target="../media/image384.png" /><Relationship Id="rId495" Type="http://schemas.openxmlformats.org/officeDocument/2006/relationships/image" Target="../media/image565.png" /><Relationship Id="rId716" Type="http://schemas.openxmlformats.org/officeDocument/2006/relationships/image" Target="../media/image783.png" /><Relationship Id="rId758" Type="http://schemas.openxmlformats.org/officeDocument/2006/relationships/image" Target="../media/image825.png" /><Relationship Id="rId10" Type="http://schemas.openxmlformats.org/officeDocument/2006/relationships/image" Target="../media/image91.jpeg" /><Relationship Id="rId52" Type="http://schemas.openxmlformats.org/officeDocument/2006/relationships/image" Target="../media/image129.png" /><Relationship Id="rId94" Type="http://schemas.openxmlformats.org/officeDocument/2006/relationships/image" Target="../media/image170.png" /><Relationship Id="rId148" Type="http://schemas.openxmlformats.org/officeDocument/2006/relationships/image" Target="../media/image223.png" /><Relationship Id="rId355" Type="http://schemas.openxmlformats.org/officeDocument/2006/relationships/image" Target="../media/image425.png" /><Relationship Id="rId397" Type="http://schemas.openxmlformats.org/officeDocument/2006/relationships/image" Target="../media/image467.png" /><Relationship Id="rId520" Type="http://schemas.openxmlformats.org/officeDocument/2006/relationships/image" Target="../media/image590.png" /><Relationship Id="rId562" Type="http://schemas.openxmlformats.org/officeDocument/2006/relationships/image" Target="../media/image632.png" /><Relationship Id="rId618" Type="http://schemas.openxmlformats.org/officeDocument/2006/relationships/image" Target="../media/image687.png" /><Relationship Id="rId215" Type="http://schemas.openxmlformats.org/officeDocument/2006/relationships/image" Target="../media/image288.png" /><Relationship Id="rId257" Type="http://schemas.openxmlformats.org/officeDocument/2006/relationships/image" Target="../media/image330.png" /><Relationship Id="rId422" Type="http://schemas.openxmlformats.org/officeDocument/2006/relationships/image" Target="../media/image492.png" /><Relationship Id="rId464" Type="http://schemas.openxmlformats.org/officeDocument/2006/relationships/image" Target="../media/image534.png" /><Relationship Id="rId299" Type="http://schemas.openxmlformats.org/officeDocument/2006/relationships/image" Target="../media/image370.png" /><Relationship Id="rId727" Type="http://schemas.openxmlformats.org/officeDocument/2006/relationships/image" Target="../media/image794.png" /><Relationship Id="rId63" Type="http://schemas.openxmlformats.org/officeDocument/2006/relationships/image" Target="../media/image140.png" /><Relationship Id="rId159" Type="http://schemas.openxmlformats.org/officeDocument/2006/relationships/image" Target="../media/image233.png" /><Relationship Id="rId366" Type="http://schemas.openxmlformats.org/officeDocument/2006/relationships/image" Target="../media/image436.png" /><Relationship Id="rId573" Type="http://schemas.openxmlformats.org/officeDocument/2006/relationships/image" Target="../media/image643.png" /><Relationship Id="rId780" Type="http://schemas.openxmlformats.org/officeDocument/2006/relationships/image" Target="../media/image847.png" /><Relationship Id="rId226" Type="http://schemas.openxmlformats.org/officeDocument/2006/relationships/image" Target="../media/image299.png" /><Relationship Id="rId433" Type="http://schemas.openxmlformats.org/officeDocument/2006/relationships/image" Target="../media/image503.png" /><Relationship Id="rId640" Type="http://schemas.openxmlformats.org/officeDocument/2006/relationships/image" Target="../media/image708.png" /><Relationship Id="rId738" Type="http://schemas.openxmlformats.org/officeDocument/2006/relationships/image" Target="../media/image805.png" /></Relationships>
</file>

<file path=xl/drawings/drawing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0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0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0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0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0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0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0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0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0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0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0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0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0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0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0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0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0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0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0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0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0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0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0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0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0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0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0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0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0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0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0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0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0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0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0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0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0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0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0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0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0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0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0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0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0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0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0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0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0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0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0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0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0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0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0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0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0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0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0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0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0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0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0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0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0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0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0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0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0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0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0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0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0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0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0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0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1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1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1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1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1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1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1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1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1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1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1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1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1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1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1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1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1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1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1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1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1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1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1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1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1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1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1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1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1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1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1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1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1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1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1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1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1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1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1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1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1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1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1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1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1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1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1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1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1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1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1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1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1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1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1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1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1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1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1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1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1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1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1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1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1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1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1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1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1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1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1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1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1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1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1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1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1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1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1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1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1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2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2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2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2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2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2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2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2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2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2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2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2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2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2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2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2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2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2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2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2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2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2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2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2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2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2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2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2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2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2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2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2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2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2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2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2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2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2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2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2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2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2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2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2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2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2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2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2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2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2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2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2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2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2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2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2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2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2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2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2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2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2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2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2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2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2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2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2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2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2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2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2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2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2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2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2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2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2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2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2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3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3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3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3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3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3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3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3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3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3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3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3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3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3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3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3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3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3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3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3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3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3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3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3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3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3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3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3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3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3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3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3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3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3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3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3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3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3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3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3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3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3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3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3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3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3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3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3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3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3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3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3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3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3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3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3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3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3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3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3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3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3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3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3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3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3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3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3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3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3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3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3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3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3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3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3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3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3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3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3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3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3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3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3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4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4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4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4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4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4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4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4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4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4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4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4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4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4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4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4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4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4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4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4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4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4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4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4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4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4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4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4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4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4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4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4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4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4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4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4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4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4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4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4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4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4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4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4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4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4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4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4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4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4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4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4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4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4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4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4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4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4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4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4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4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4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4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4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4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4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4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4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4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4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4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4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4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4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4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4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4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4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4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4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4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4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4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4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4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4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5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5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5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5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5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5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5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5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5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5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5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5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5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5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5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5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5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5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5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5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5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5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5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5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5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5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5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5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5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5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5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5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5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5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5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5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5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5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5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5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5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5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5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5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5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5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5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5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5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5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5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5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5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5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5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5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5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5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5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5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5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5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5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5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5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5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5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5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5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5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5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5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5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5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5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5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5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5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5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5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5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5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5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5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5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5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5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6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6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6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6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6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6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6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6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6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6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6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6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6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6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6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6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6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6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6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6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6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6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6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6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6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6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6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6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6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6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6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6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6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6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6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6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6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6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6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6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6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6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6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6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6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6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6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6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6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6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6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6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6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6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6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6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6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6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6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6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6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6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6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6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6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6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6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6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6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6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6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6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6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6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6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6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6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6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6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6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6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6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6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6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6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6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6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9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9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9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9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9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9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9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9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9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9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9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9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9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9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9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9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9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9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9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9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9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9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9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9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9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9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9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9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9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9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9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9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9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9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9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9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9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9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9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9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9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9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9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9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9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9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9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9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9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9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9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9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9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9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9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9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9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9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9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9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9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9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9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9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9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9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9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9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9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9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9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9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9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9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9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9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9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9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9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9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9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9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9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9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A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A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A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B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B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B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B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B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B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B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B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B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B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B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B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B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B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B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B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B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B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B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B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B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B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B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B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B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B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B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B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B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B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B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B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B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B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B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B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B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B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B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B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B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B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B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B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B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B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B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B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B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B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B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B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B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B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B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B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B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B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B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B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B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B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B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B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B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B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B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B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B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B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B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B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B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B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B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B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B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B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B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B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B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B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B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B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C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C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C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D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D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D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D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D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D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D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D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D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D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D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D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D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D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D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D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D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D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D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D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D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D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D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D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D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D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D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D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D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D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D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D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D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D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D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D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D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D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D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D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D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D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D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D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D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D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D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D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D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D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D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D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D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D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D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D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D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D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D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D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D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D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D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D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D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D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D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D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D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D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D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D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D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D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D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D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D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D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D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D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D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D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D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D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7E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7E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7E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7F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7F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7F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7F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7F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7F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7F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7F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7F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7F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7F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7F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7F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7F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7F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7F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7F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7F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7F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7F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7F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7F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7F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7F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7F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7F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7F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7F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7F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7F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7F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7F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7F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7F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7F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7F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7F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7F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7F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7F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7F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7F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7F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7F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7F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7F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7F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7F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7F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7F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7F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7F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7F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7F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7F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7F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7F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7F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7F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7F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7F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7F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7F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7F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7F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7F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7F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7F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7F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7F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7F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7F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7F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7F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7F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7F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7F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7F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7F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7F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7F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7F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7F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7F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0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0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0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1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1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1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1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1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1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1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1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1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1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1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1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1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1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1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1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1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1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1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1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1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1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1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1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1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1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1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1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1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1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1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1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1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1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1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1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1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1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1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1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1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1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1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1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1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1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1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1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1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1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1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1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1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1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1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1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1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1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1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1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1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1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1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1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1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1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1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1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1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1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1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1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1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1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1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1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1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1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1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1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1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1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1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1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2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2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2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3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3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3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3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3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3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3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3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3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3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3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3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3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3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3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3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3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3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3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3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3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3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3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3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3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3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3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3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3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3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3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3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3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3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3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3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3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3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3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3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3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3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3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3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3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3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3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3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3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3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3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3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3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3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3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3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3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3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3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3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3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3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3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3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3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3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3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3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3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3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3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3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3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3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3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3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3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3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3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3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3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3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3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3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4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4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4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5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5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5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5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5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5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5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5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5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5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5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5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5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5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5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5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5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5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5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5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5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5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5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5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5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5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5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5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5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5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5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5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5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5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5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5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5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5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5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5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5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5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5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5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5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5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5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5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5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5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5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5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5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5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5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5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5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5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5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5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5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5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5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5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5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5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5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5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5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5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5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5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5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5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5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5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5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5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5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5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5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5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5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5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6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6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6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7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7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7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7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7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7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7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7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7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7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7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7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7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7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7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7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7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7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7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7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7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7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7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7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7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7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7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7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7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7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7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7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7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7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7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7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7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7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7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7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7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7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7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7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7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7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7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7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7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7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7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7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7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7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7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7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7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7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7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7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7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7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7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7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7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7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7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7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7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7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7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7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7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7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7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7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7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7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7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7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7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7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7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7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8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8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8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8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8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8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8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8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8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8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8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8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8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8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8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8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8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8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8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8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8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8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8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8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8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8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8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8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8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8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8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8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8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8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8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8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8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8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8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8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8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8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8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8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8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8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8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8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8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8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8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8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8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8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8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8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8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8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8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8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8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8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8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8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8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8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8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8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8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8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8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8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8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8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8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8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8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8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8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8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8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8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8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8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8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8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8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8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8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8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D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D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D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9E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9E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9E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9E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9E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9E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9E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9E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9E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9E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9E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9E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9E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9E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9E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9E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9E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9E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9E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9E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9E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9E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9E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9E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9E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9E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9E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9E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9E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9E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9E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9E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9E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9E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9E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9E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9E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9E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9E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9E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9E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9E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9E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9E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9E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9E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9E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9E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9E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9E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9E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9E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9E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9E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9E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9E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9E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9E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9E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9E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9E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9E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9E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9E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9E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9E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9E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9E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9E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9E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9E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9E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9E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9E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9E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9E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9E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9E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9E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9E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9E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9E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9E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9E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9F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9F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9F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A0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A0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A0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A0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A0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A0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A0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A0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A0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A0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A0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A0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A0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A0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A0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A0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A0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A0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A0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A0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A0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A0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A0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A0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A0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A0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A0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A0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A0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A0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A0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A0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A0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A0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A0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A0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A0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A0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A0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A0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A0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A0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A0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A0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A0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A0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A0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A0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A0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A0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A0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A0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A0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A0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A0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A0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A0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A0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A0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A0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A0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A0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A0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A0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A0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A0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A0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A0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A0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A0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A0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A0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A0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A0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A0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A0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A0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A0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A0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A0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A0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A0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A0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A0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A1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A1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A1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A2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A2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A2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A2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A2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A2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A2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A2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A2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A2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A2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A2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A2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A2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A2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A2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A2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A2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A2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A2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A2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A2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A2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A2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A2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A2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A2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A2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A2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A2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A2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A2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A2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A2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A2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A2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A2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A2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A2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A2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A2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A2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A2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A2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A2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A2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A2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A2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A2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A2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A2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A2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A2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A2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A2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A2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A2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A2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A2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A2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A2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A2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A2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A2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A2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A2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A2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A2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A2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A2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A2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A2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A2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A2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A2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A2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A2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A2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A2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A2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A2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A2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A2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A2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A3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A3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A3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A4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A4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A4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A4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A4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A4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A4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A4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A4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A4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A4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A4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A4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A4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A4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A4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A4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A4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A4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A4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A4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A4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A4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A4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A4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A4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A4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A4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A4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A4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A4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A4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A4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A4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A4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A4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A4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A4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A4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A4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A4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A4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A4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A4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A4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A4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A4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A4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A4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A4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A4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A4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A4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A4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A4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A4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A4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A4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A4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A4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A4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A4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A4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A4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A4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A4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A4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A4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A4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A4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A4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A4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A4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A4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A4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A4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A4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A4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A4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A4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A4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A4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A4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A4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A5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A5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A5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A6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A6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A6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A6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A6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A6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A6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A6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A6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A6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A6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A6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A6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A6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A6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A6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A6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A6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A6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A6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A6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A6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A6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A6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A6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A6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A6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A6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A6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A6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A6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A6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A6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A6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A6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A6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A6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A6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A6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A6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A6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A6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A6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A6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A6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A6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A6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A6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A6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A6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A6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A6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A6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A6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A6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A6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A6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A6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A6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A6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A6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A6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A6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A6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A6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A6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A6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A6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A6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A6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A6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A6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A6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A6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A6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A6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A6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A6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A6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A6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A6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A6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A6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A6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A7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A7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A7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A8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A8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A8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A8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A8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A8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A8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A8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A8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A8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A8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A8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A8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A8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A8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A8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A8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A8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A8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A8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A8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A8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A8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A8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A8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A8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A8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A8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A8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A8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A8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A8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A8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A8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A8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A8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A8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A8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A8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A8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A8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A8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A8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A8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A8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A8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A8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A8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A8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A8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A8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A8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A8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A8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A8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A8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A8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A8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A8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A8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A8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A8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A8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A8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A8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A8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A8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A8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A8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A8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A8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A8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A8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A8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A8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A8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A8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A8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A8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A8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A8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A8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A8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A8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A9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A9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A9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AA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AA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AA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AA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AA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AA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AA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AA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AA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AA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AA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AA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AA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AA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AA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AA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AA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AA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AA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AA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AA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AA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AA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AA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AA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AA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AA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AA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AA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AA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AA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AA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AA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AA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AA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AA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AA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AA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AA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AA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AA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AA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AA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AA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AA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AA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AA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AA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AA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AA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AA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AA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AA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AA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AA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AA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AA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AA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AA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AA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AA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AA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AA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AA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AA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AA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AA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AA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AA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AA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AA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AA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AA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AA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AA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AA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AA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AA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AA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AA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AA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AA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AA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AA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1</xdr:col>
      <xdr:colOff>77470</xdr:colOff>
      <xdr:row>6</xdr:row>
      <xdr:rowOff>63500</xdr:rowOff>
    </xdr:from>
    <xdr:to>
      <xdr:col>1</xdr:col>
      <xdr:colOff>1322705</xdr:colOff>
      <xdr:row>6</xdr:row>
      <xdr:rowOff>1062990</xdr:rowOff>
    </xdr:to>
    <xdr:pic>
      <xdr:nvPicPr>
        <xdr:cNvPr id="2" name="ID_48F8FE6DE1C9465C9B46CC81C90AB58E" descr="1676703109270">
          <a:extLst>
            <a:ext uri="{FF2B5EF4-FFF2-40B4-BE49-F238E27FC236}">
              <a16:creationId xmlns:a16="http://schemas.microsoft.com/office/drawing/2014/main" id="{00000000-0008-0000-AB00-000002000000}"/>
            </a:ext>
          </a:extLst>
        </xdr:cNvPr>
        <xdr:cNvPicPr>
          <a:picLocks noChangeAspect="1"/>
        </xdr:cNvPicPr>
      </xdr:nvPicPr>
      <xdr:blipFill>
        <a:blip xmlns:r="http://schemas.openxmlformats.org/officeDocument/2006/relationships" r:embed="rId1"/>
        <a:stretch>
          <a:fillRect/>
        </a:stretch>
      </xdr:blipFill>
      <xdr:spPr>
        <a:xfrm>
          <a:off x="868045" y="1739900"/>
          <a:ext cx="1245235" cy="999490"/>
        </a:xfrm>
        <a:prstGeom prst="rect">
          <a:avLst/>
        </a:prstGeom>
      </xdr:spPr>
    </xdr:pic>
    <xdr:clientData/>
  </xdr:twoCellAnchor>
  <xdr:twoCellAnchor editAs="oneCell">
    <xdr:from>
      <xdr:col>1</xdr:col>
      <xdr:colOff>61595</xdr:colOff>
      <xdr:row>7</xdr:row>
      <xdr:rowOff>92710</xdr:rowOff>
    </xdr:from>
    <xdr:to>
      <xdr:col>1</xdr:col>
      <xdr:colOff>1356360</xdr:colOff>
      <xdr:row>7</xdr:row>
      <xdr:rowOff>1218565</xdr:rowOff>
    </xdr:to>
    <xdr:pic>
      <xdr:nvPicPr>
        <xdr:cNvPr id="3" name="ID_1A5FFE4D81794B5BB921AE7C9578DA85" descr="b429805bbb7c12edf4bee5ab2fb65a2">
          <a:extLst>
            <a:ext uri="{FF2B5EF4-FFF2-40B4-BE49-F238E27FC236}">
              <a16:creationId xmlns:a16="http://schemas.microsoft.com/office/drawing/2014/main" id="{00000000-0008-0000-AB00-000003000000}"/>
            </a:ext>
          </a:extLst>
        </xdr:cNvPr>
        <xdr:cNvPicPr>
          <a:picLocks noChangeAspect="1"/>
        </xdr:cNvPicPr>
      </xdr:nvPicPr>
      <xdr:blipFill>
        <a:blip xmlns:r="http://schemas.openxmlformats.org/officeDocument/2006/relationships" r:embed="rId2"/>
        <a:stretch>
          <a:fillRect/>
        </a:stretch>
      </xdr:blipFill>
      <xdr:spPr>
        <a:xfrm>
          <a:off x="852170" y="3051810"/>
          <a:ext cx="1294765" cy="1125855"/>
        </a:xfrm>
        <a:prstGeom prst="rect">
          <a:avLst/>
        </a:prstGeom>
      </xdr:spPr>
    </xdr:pic>
    <xdr:clientData/>
  </xdr:twoCellAnchor>
  <xdr:twoCellAnchor editAs="oneCell">
    <xdr:from>
      <xdr:col>1</xdr:col>
      <xdr:colOff>57785</xdr:colOff>
      <xdr:row>8</xdr:row>
      <xdr:rowOff>179070</xdr:rowOff>
    </xdr:from>
    <xdr:to>
      <xdr:col>1</xdr:col>
      <xdr:colOff>1350010</xdr:colOff>
      <xdr:row>8</xdr:row>
      <xdr:rowOff>1141095</xdr:rowOff>
    </xdr:to>
    <xdr:pic>
      <xdr:nvPicPr>
        <xdr:cNvPr id="4" name="ID_2CB4AA5D7A8B45C9B9BDD73EC58F257F" descr="1676353786123">
          <a:extLst>
            <a:ext uri="{FF2B5EF4-FFF2-40B4-BE49-F238E27FC236}">
              <a16:creationId xmlns:a16="http://schemas.microsoft.com/office/drawing/2014/main" id="{00000000-0008-0000-AB00-000004000000}"/>
            </a:ext>
          </a:extLst>
        </xdr:cNvPr>
        <xdr:cNvPicPr>
          <a:picLocks noChangeAspect="1"/>
        </xdr:cNvPicPr>
      </xdr:nvPicPr>
      <xdr:blipFill>
        <a:blip xmlns:r="http://schemas.openxmlformats.org/officeDocument/2006/relationships" r:embed="rId3"/>
        <a:stretch>
          <a:fillRect/>
        </a:stretch>
      </xdr:blipFill>
      <xdr:spPr>
        <a:xfrm>
          <a:off x="848360" y="4420870"/>
          <a:ext cx="1292225" cy="962025"/>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oneCellAnchor>
    <xdr:from>
      <xdr:col>1</xdr:col>
      <xdr:colOff>76200</xdr:colOff>
      <xdr:row>7</xdr:row>
      <xdr:rowOff>63500</xdr:rowOff>
    </xdr:from>
    <xdr:ext cx="1189990" cy="944880"/>
    <xdr:pic>
      <xdr:nvPicPr>
        <xdr:cNvPr id="2" name="图片 422">
          <a:extLst>
            <a:ext uri="{FF2B5EF4-FFF2-40B4-BE49-F238E27FC236}">
              <a16:creationId xmlns:a16="http://schemas.microsoft.com/office/drawing/2014/main" id="{00000000-0008-0000-AC00-000002000000}"/>
            </a:ext>
          </a:extLst>
        </xdr:cNvPr>
        <xdr:cNvPicPr>
          <a:picLocks noChangeAspect="1"/>
        </xdr:cNvPicPr>
      </xdr:nvPicPr>
      <xdr:blipFill>
        <a:blip xmlns:r="http://schemas.openxmlformats.org/officeDocument/2006/relationships" r:embed="rId1"/>
        <a:stretch>
          <a:fillRect/>
        </a:stretch>
      </xdr:blipFill>
      <xdr:spPr>
        <a:xfrm>
          <a:off x="647700" y="1865630"/>
          <a:ext cx="1189990" cy="944880"/>
        </a:xfrm>
        <a:prstGeom prst="rect">
          <a:avLst/>
        </a:prstGeom>
        <a:noFill/>
        <a:ln w="9525">
          <a:noFill/>
        </a:ln>
      </xdr:spPr>
    </xdr:pic>
    <xdr:clientData/>
  </xdr:oneCellAnchor>
  <xdr:twoCellAnchor editAs="oneCell">
    <xdr:from>
      <xdr:col>1</xdr:col>
      <xdr:colOff>57150</xdr:colOff>
      <xdr:row>8</xdr:row>
      <xdr:rowOff>180975</xdr:rowOff>
    </xdr:from>
    <xdr:to>
      <xdr:col>1</xdr:col>
      <xdr:colOff>1267460</xdr:colOff>
      <xdr:row>8</xdr:row>
      <xdr:rowOff>977265</xdr:rowOff>
    </xdr:to>
    <xdr:pic>
      <xdr:nvPicPr>
        <xdr:cNvPr id="3" name="图片 24">
          <a:extLst>
            <a:ext uri="{FF2B5EF4-FFF2-40B4-BE49-F238E27FC236}">
              <a16:creationId xmlns:a16="http://schemas.microsoft.com/office/drawing/2014/main" id="{00000000-0008-0000-AC00-000003000000}"/>
            </a:ext>
          </a:extLst>
        </xdr:cNvPr>
        <xdr:cNvPicPr>
          <a:picLocks noChangeAspect="1"/>
        </xdr:cNvPicPr>
      </xdr:nvPicPr>
      <xdr:blipFill>
        <a:blip xmlns:r="http://schemas.openxmlformats.org/officeDocument/2006/relationships" r:embed="rId2"/>
        <a:stretch>
          <a:fillRect/>
        </a:stretch>
      </xdr:blipFill>
      <xdr:spPr>
        <a:xfrm>
          <a:off x="628650" y="3088005"/>
          <a:ext cx="1210310" cy="796290"/>
        </a:xfrm>
        <a:prstGeom prst="rect">
          <a:avLst/>
        </a:prstGeom>
        <a:noFill/>
        <a:ln w="9525">
          <a:noFill/>
        </a:ln>
      </xdr:spPr>
    </xdr:pic>
    <xdr:clientData/>
  </xdr:twoCellAnchor>
  <xdr:twoCellAnchor editAs="oneCell">
    <xdr:from>
      <xdr:col>2</xdr:col>
      <xdr:colOff>117475</xdr:colOff>
      <xdr:row>86</xdr:row>
      <xdr:rowOff>0</xdr:rowOff>
    </xdr:from>
    <xdr:to>
      <xdr:col>3</xdr:col>
      <xdr:colOff>109220</xdr:colOff>
      <xdr:row>86</xdr:row>
      <xdr:rowOff>1905</xdr:rowOff>
    </xdr:to>
    <xdr:pic>
      <xdr:nvPicPr>
        <xdr:cNvPr id="4" name="图片 45">
          <a:extLst>
            <a:ext uri="{FF2B5EF4-FFF2-40B4-BE49-F238E27FC236}">
              <a16:creationId xmlns:a16="http://schemas.microsoft.com/office/drawing/2014/main" id="{00000000-0008-0000-AC00-000004000000}"/>
            </a:ext>
          </a:extLst>
        </xdr:cNvPr>
        <xdr:cNvPicPr>
          <a:picLocks noChangeAspect="1"/>
        </xdr:cNvPicPr>
      </xdr:nvPicPr>
      <xdr:blipFill>
        <a:blip xmlns:r="http://schemas.openxmlformats.org/officeDocument/2006/relationships" r:embed="rId3"/>
        <a:stretch>
          <a:fillRect/>
        </a:stretch>
      </xdr:blipFill>
      <xdr:spPr>
        <a:xfrm>
          <a:off x="2022475" y="89089230"/>
          <a:ext cx="1229995" cy="1905"/>
        </a:xfrm>
        <a:prstGeom prst="rect">
          <a:avLst/>
        </a:prstGeom>
        <a:noFill/>
        <a:ln w="9525">
          <a:noFill/>
        </a:ln>
      </xdr:spPr>
    </xdr:pic>
    <xdr:clientData/>
  </xdr:twoCellAnchor>
  <xdr:oneCellAnchor>
    <xdr:from>
      <xdr:col>1</xdr:col>
      <xdr:colOff>127000</xdr:colOff>
      <xdr:row>86</xdr:row>
      <xdr:rowOff>0</xdr:rowOff>
    </xdr:from>
    <xdr:ext cx="1229995" cy="1905"/>
    <xdr:pic>
      <xdr:nvPicPr>
        <xdr:cNvPr id="5" name="图片 45">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3"/>
        <a:stretch>
          <a:fillRect/>
        </a:stretch>
      </xdr:blipFill>
      <xdr:spPr>
        <a:xfrm>
          <a:off x="698500" y="89089230"/>
          <a:ext cx="1229995" cy="1905"/>
        </a:xfrm>
        <a:prstGeom prst="rect">
          <a:avLst/>
        </a:prstGeom>
        <a:noFill/>
        <a:ln w="9525">
          <a:noFill/>
        </a:ln>
      </xdr:spPr>
    </xdr:pic>
    <xdr:clientData/>
  </xdr:oneCellAnchor>
  <xdr:twoCellAnchor editAs="oneCell">
    <xdr:from>
      <xdr:col>1</xdr:col>
      <xdr:colOff>28575</xdr:colOff>
      <xdr:row>10</xdr:row>
      <xdr:rowOff>209550</xdr:rowOff>
    </xdr:from>
    <xdr:to>
      <xdr:col>1</xdr:col>
      <xdr:colOff>1275715</xdr:colOff>
      <xdr:row>10</xdr:row>
      <xdr:rowOff>960755</xdr:rowOff>
    </xdr:to>
    <xdr:pic>
      <xdr:nvPicPr>
        <xdr:cNvPr id="6" name="图片 66">
          <a:extLst>
            <a:ext uri="{FF2B5EF4-FFF2-40B4-BE49-F238E27FC236}">
              <a16:creationId xmlns:a16="http://schemas.microsoft.com/office/drawing/2014/main" id="{00000000-0008-0000-AC00-000006000000}"/>
            </a:ext>
          </a:extLst>
        </xdr:cNvPr>
        <xdr:cNvPicPr>
          <a:picLocks noChangeAspect="1"/>
        </xdr:cNvPicPr>
      </xdr:nvPicPr>
      <xdr:blipFill>
        <a:blip xmlns:r="http://schemas.openxmlformats.org/officeDocument/2006/relationships" r:embed="rId4"/>
        <a:stretch>
          <a:fillRect/>
        </a:stretch>
      </xdr:blipFill>
      <xdr:spPr>
        <a:xfrm>
          <a:off x="600075" y="5326380"/>
          <a:ext cx="1247140" cy="751205"/>
        </a:xfrm>
        <a:prstGeom prst="rect">
          <a:avLst/>
        </a:prstGeom>
        <a:noFill/>
        <a:ln w="9525">
          <a:noFill/>
        </a:ln>
      </xdr:spPr>
    </xdr:pic>
    <xdr:clientData/>
  </xdr:twoCellAnchor>
  <xdr:twoCellAnchor editAs="oneCell">
    <xdr:from>
      <xdr:col>1</xdr:col>
      <xdr:colOff>47625</xdr:colOff>
      <xdr:row>11</xdr:row>
      <xdr:rowOff>142875</xdr:rowOff>
    </xdr:from>
    <xdr:to>
      <xdr:col>1</xdr:col>
      <xdr:colOff>1289685</xdr:colOff>
      <xdr:row>11</xdr:row>
      <xdr:rowOff>979805</xdr:rowOff>
    </xdr:to>
    <xdr:pic>
      <xdr:nvPicPr>
        <xdr:cNvPr id="7" name="图片 106">
          <a:extLst>
            <a:ext uri="{FF2B5EF4-FFF2-40B4-BE49-F238E27FC236}">
              <a16:creationId xmlns:a16="http://schemas.microsoft.com/office/drawing/2014/main" id="{00000000-0008-0000-AC00-000007000000}"/>
            </a:ext>
          </a:extLst>
        </xdr:cNvPr>
        <xdr:cNvPicPr>
          <a:picLocks noChangeAspect="1"/>
        </xdr:cNvPicPr>
      </xdr:nvPicPr>
      <xdr:blipFill>
        <a:blip xmlns:r="http://schemas.openxmlformats.org/officeDocument/2006/relationships" r:embed="rId5"/>
        <a:stretch>
          <a:fillRect/>
        </a:stretch>
      </xdr:blipFill>
      <xdr:spPr>
        <a:xfrm>
          <a:off x="619125" y="6364605"/>
          <a:ext cx="1242060" cy="836930"/>
        </a:xfrm>
        <a:prstGeom prst="rect">
          <a:avLst/>
        </a:prstGeom>
        <a:noFill/>
        <a:ln w="9525">
          <a:noFill/>
        </a:ln>
      </xdr:spPr>
    </xdr:pic>
    <xdr:clientData/>
  </xdr:twoCellAnchor>
  <xdr:twoCellAnchor editAs="oneCell">
    <xdr:from>
      <xdr:col>0</xdr:col>
      <xdr:colOff>56515</xdr:colOff>
      <xdr:row>86</xdr:row>
      <xdr:rowOff>0</xdr:rowOff>
    </xdr:from>
    <xdr:to>
      <xdr:col>1</xdr:col>
      <xdr:colOff>740410</xdr:colOff>
      <xdr:row>86</xdr:row>
      <xdr:rowOff>3810</xdr:rowOff>
    </xdr:to>
    <xdr:pic>
      <xdr:nvPicPr>
        <xdr:cNvPr id="8" name="图片 162">
          <a:extLst>
            <a:ext uri="{FF2B5EF4-FFF2-40B4-BE49-F238E27FC236}">
              <a16:creationId xmlns:a16="http://schemas.microsoft.com/office/drawing/2014/main" id="{00000000-0008-0000-AC00-000008000000}"/>
            </a:ext>
          </a:extLst>
        </xdr:cNvPr>
        <xdr:cNvPicPr>
          <a:picLocks noChangeAspect="1"/>
        </xdr:cNvPicPr>
      </xdr:nvPicPr>
      <xdr:blipFill>
        <a:blip xmlns:r="http://schemas.openxmlformats.org/officeDocument/2006/relationships" r:embed="rId6"/>
        <a:stretch>
          <a:fillRect/>
        </a:stretch>
      </xdr:blipFill>
      <xdr:spPr>
        <a:xfrm>
          <a:off x="56515" y="89089230"/>
          <a:ext cx="1255395" cy="3810"/>
        </a:xfrm>
        <a:prstGeom prst="rect">
          <a:avLst/>
        </a:prstGeom>
        <a:noFill/>
        <a:ln w="9525">
          <a:noFill/>
        </a:ln>
      </xdr:spPr>
    </xdr:pic>
    <xdr:clientData/>
  </xdr:twoCellAnchor>
  <xdr:twoCellAnchor editAs="oneCell">
    <xdr:from>
      <xdr:col>1</xdr:col>
      <xdr:colOff>76835</xdr:colOff>
      <xdr:row>12</xdr:row>
      <xdr:rowOff>105410</xdr:rowOff>
    </xdr:from>
    <xdr:to>
      <xdr:col>1</xdr:col>
      <xdr:colOff>1252220</xdr:colOff>
      <xdr:row>12</xdr:row>
      <xdr:rowOff>1036320</xdr:rowOff>
    </xdr:to>
    <xdr:pic>
      <xdr:nvPicPr>
        <xdr:cNvPr id="9" name="图片 162">
          <a:extLst>
            <a:ext uri="{FF2B5EF4-FFF2-40B4-BE49-F238E27FC236}">
              <a16:creationId xmlns:a16="http://schemas.microsoft.com/office/drawing/2014/main" id="{00000000-0008-0000-AC00-000009000000}"/>
            </a:ext>
          </a:extLst>
        </xdr:cNvPr>
        <xdr:cNvPicPr>
          <a:picLocks noChangeAspect="1"/>
        </xdr:cNvPicPr>
      </xdr:nvPicPr>
      <xdr:blipFill>
        <a:blip xmlns:r="http://schemas.openxmlformats.org/officeDocument/2006/relationships" r:embed="rId6"/>
        <a:stretch>
          <a:fillRect/>
        </a:stretch>
      </xdr:blipFill>
      <xdr:spPr>
        <a:xfrm>
          <a:off x="648335" y="7432040"/>
          <a:ext cx="1175385" cy="930910"/>
        </a:xfrm>
        <a:prstGeom prst="rect">
          <a:avLst/>
        </a:prstGeom>
        <a:noFill/>
        <a:ln w="9525">
          <a:noFill/>
        </a:ln>
      </xdr:spPr>
    </xdr:pic>
    <xdr:clientData/>
  </xdr:twoCellAnchor>
  <xdr:twoCellAnchor editAs="oneCell">
    <xdr:from>
      <xdr:col>1</xdr:col>
      <xdr:colOff>57150</xdr:colOff>
      <xdr:row>13</xdr:row>
      <xdr:rowOff>95250</xdr:rowOff>
    </xdr:from>
    <xdr:to>
      <xdr:col>1</xdr:col>
      <xdr:colOff>1304290</xdr:colOff>
      <xdr:row>13</xdr:row>
      <xdr:rowOff>1037590</xdr:rowOff>
    </xdr:to>
    <xdr:pic>
      <xdr:nvPicPr>
        <xdr:cNvPr id="10" name="图片 201">
          <a:extLst>
            <a:ext uri="{FF2B5EF4-FFF2-40B4-BE49-F238E27FC236}">
              <a16:creationId xmlns:a16="http://schemas.microsoft.com/office/drawing/2014/main" id="{00000000-0008-0000-AC00-00000A000000}"/>
            </a:ext>
          </a:extLst>
        </xdr:cNvPr>
        <xdr:cNvPicPr>
          <a:picLocks noChangeAspect="1"/>
        </xdr:cNvPicPr>
      </xdr:nvPicPr>
      <xdr:blipFill>
        <a:blip xmlns:r="http://schemas.openxmlformats.org/officeDocument/2006/relationships" r:embed="rId7"/>
        <a:stretch>
          <a:fillRect/>
        </a:stretch>
      </xdr:blipFill>
      <xdr:spPr>
        <a:xfrm>
          <a:off x="628650" y="8526780"/>
          <a:ext cx="1247140" cy="942340"/>
        </a:xfrm>
        <a:prstGeom prst="rect">
          <a:avLst/>
        </a:prstGeom>
        <a:noFill/>
        <a:ln w="9525">
          <a:noFill/>
        </a:ln>
      </xdr:spPr>
    </xdr:pic>
    <xdr:clientData/>
  </xdr:twoCellAnchor>
  <xdr:twoCellAnchor editAs="oneCell">
    <xdr:from>
      <xdr:col>1</xdr:col>
      <xdr:colOff>76200</xdr:colOff>
      <xdr:row>14</xdr:row>
      <xdr:rowOff>190500</xdr:rowOff>
    </xdr:from>
    <xdr:to>
      <xdr:col>1</xdr:col>
      <xdr:colOff>1287780</xdr:colOff>
      <xdr:row>14</xdr:row>
      <xdr:rowOff>979805</xdr:rowOff>
    </xdr:to>
    <xdr:pic>
      <xdr:nvPicPr>
        <xdr:cNvPr id="11" name="图片 224">
          <a:extLst>
            <a:ext uri="{FF2B5EF4-FFF2-40B4-BE49-F238E27FC236}">
              <a16:creationId xmlns:a16="http://schemas.microsoft.com/office/drawing/2014/main" id="{00000000-0008-0000-AC00-00000B000000}"/>
            </a:ext>
          </a:extLst>
        </xdr:cNvPr>
        <xdr:cNvPicPr>
          <a:picLocks noChangeAspect="1"/>
        </xdr:cNvPicPr>
      </xdr:nvPicPr>
      <xdr:blipFill>
        <a:blip xmlns:r="http://schemas.openxmlformats.org/officeDocument/2006/relationships" r:embed="rId8"/>
        <a:stretch>
          <a:fillRect/>
        </a:stretch>
      </xdr:blipFill>
      <xdr:spPr>
        <a:xfrm>
          <a:off x="647700" y="9726930"/>
          <a:ext cx="1211580" cy="789305"/>
        </a:xfrm>
        <a:prstGeom prst="rect">
          <a:avLst/>
        </a:prstGeom>
        <a:noFill/>
        <a:ln w="9525">
          <a:noFill/>
        </a:ln>
      </xdr:spPr>
    </xdr:pic>
    <xdr:clientData/>
  </xdr:twoCellAnchor>
  <xdr:twoCellAnchor editAs="oneCell">
    <xdr:from>
      <xdr:col>1</xdr:col>
      <xdr:colOff>66675</xdr:colOff>
      <xdr:row>15</xdr:row>
      <xdr:rowOff>114300</xdr:rowOff>
    </xdr:from>
    <xdr:to>
      <xdr:col>1</xdr:col>
      <xdr:colOff>1268095</xdr:colOff>
      <xdr:row>15</xdr:row>
      <xdr:rowOff>1007110</xdr:rowOff>
    </xdr:to>
    <xdr:pic>
      <xdr:nvPicPr>
        <xdr:cNvPr id="12" name="图片 242">
          <a:extLst>
            <a:ext uri="{FF2B5EF4-FFF2-40B4-BE49-F238E27FC236}">
              <a16:creationId xmlns:a16="http://schemas.microsoft.com/office/drawing/2014/main" id="{00000000-0008-0000-AC00-00000C000000}"/>
            </a:ext>
          </a:extLst>
        </xdr:cNvPr>
        <xdr:cNvPicPr>
          <a:picLocks noChangeAspect="1"/>
        </xdr:cNvPicPr>
      </xdr:nvPicPr>
      <xdr:blipFill>
        <a:blip xmlns:r="http://schemas.openxmlformats.org/officeDocument/2006/relationships" r:embed="rId9"/>
        <a:stretch>
          <a:fillRect/>
        </a:stretch>
      </xdr:blipFill>
      <xdr:spPr>
        <a:xfrm>
          <a:off x="638175" y="10755630"/>
          <a:ext cx="1201420" cy="892810"/>
        </a:xfrm>
        <a:prstGeom prst="rect">
          <a:avLst/>
        </a:prstGeom>
        <a:noFill/>
        <a:ln w="9525">
          <a:noFill/>
        </a:ln>
      </xdr:spPr>
    </xdr:pic>
    <xdr:clientData/>
  </xdr:twoCellAnchor>
  <xdr:twoCellAnchor editAs="oneCell">
    <xdr:from>
      <xdr:col>1</xdr:col>
      <xdr:colOff>38100</xdr:colOff>
      <xdr:row>16</xdr:row>
      <xdr:rowOff>161925</xdr:rowOff>
    </xdr:from>
    <xdr:to>
      <xdr:col>1</xdr:col>
      <xdr:colOff>1267460</xdr:colOff>
      <xdr:row>16</xdr:row>
      <xdr:rowOff>989330</xdr:rowOff>
    </xdr:to>
    <xdr:pic>
      <xdr:nvPicPr>
        <xdr:cNvPr id="13" name="图片 257">
          <a:extLst>
            <a:ext uri="{FF2B5EF4-FFF2-40B4-BE49-F238E27FC236}">
              <a16:creationId xmlns:a16="http://schemas.microsoft.com/office/drawing/2014/main" id="{00000000-0008-0000-AC00-00000D000000}"/>
            </a:ext>
          </a:extLst>
        </xdr:cNvPr>
        <xdr:cNvPicPr>
          <a:picLocks noChangeAspect="1"/>
        </xdr:cNvPicPr>
      </xdr:nvPicPr>
      <xdr:blipFill>
        <a:blip xmlns:r="http://schemas.openxmlformats.org/officeDocument/2006/relationships" r:embed="rId10"/>
        <a:stretch>
          <a:fillRect/>
        </a:stretch>
      </xdr:blipFill>
      <xdr:spPr>
        <a:xfrm>
          <a:off x="609600" y="11908155"/>
          <a:ext cx="1229360" cy="827405"/>
        </a:xfrm>
        <a:prstGeom prst="rect">
          <a:avLst/>
        </a:prstGeom>
        <a:noFill/>
        <a:ln w="9525">
          <a:noFill/>
        </a:ln>
      </xdr:spPr>
    </xdr:pic>
    <xdr:clientData/>
  </xdr:twoCellAnchor>
  <xdr:twoCellAnchor editAs="oneCell">
    <xdr:from>
      <xdr:col>1</xdr:col>
      <xdr:colOff>56515</xdr:colOff>
      <xdr:row>17</xdr:row>
      <xdr:rowOff>142875</xdr:rowOff>
    </xdr:from>
    <xdr:to>
      <xdr:col>1</xdr:col>
      <xdr:colOff>1293495</xdr:colOff>
      <xdr:row>17</xdr:row>
      <xdr:rowOff>1026795</xdr:rowOff>
    </xdr:to>
    <xdr:pic>
      <xdr:nvPicPr>
        <xdr:cNvPr id="14" name="图片 169">
          <a:extLst>
            <a:ext uri="{FF2B5EF4-FFF2-40B4-BE49-F238E27FC236}">
              <a16:creationId xmlns:a16="http://schemas.microsoft.com/office/drawing/2014/main" id="{00000000-0008-0000-AC00-00000E000000}"/>
            </a:ext>
          </a:extLst>
        </xdr:cNvPr>
        <xdr:cNvPicPr>
          <a:picLocks noChangeAspect="1"/>
        </xdr:cNvPicPr>
      </xdr:nvPicPr>
      <xdr:blipFill>
        <a:blip xmlns:r="http://schemas.openxmlformats.org/officeDocument/2006/relationships" r:embed="rId11"/>
        <a:stretch>
          <a:fillRect/>
        </a:stretch>
      </xdr:blipFill>
      <xdr:spPr>
        <a:xfrm>
          <a:off x="628015" y="12994005"/>
          <a:ext cx="1236980" cy="883920"/>
        </a:xfrm>
        <a:prstGeom prst="rect">
          <a:avLst/>
        </a:prstGeom>
        <a:noFill/>
        <a:ln w="9525">
          <a:noFill/>
        </a:ln>
      </xdr:spPr>
    </xdr:pic>
    <xdr:clientData/>
  </xdr:twoCellAnchor>
  <xdr:twoCellAnchor editAs="oneCell">
    <xdr:from>
      <xdr:col>1</xdr:col>
      <xdr:colOff>123190</xdr:colOff>
      <xdr:row>18</xdr:row>
      <xdr:rowOff>95250</xdr:rowOff>
    </xdr:from>
    <xdr:to>
      <xdr:col>1</xdr:col>
      <xdr:colOff>1264920</xdr:colOff>
      <xdr:row>18</xdr:row>
      <xdr:rowOff>1048385</xdr:rowOff>
    </xdr:to>
    <xdr:pic>
      <xdr:nvPicPr>
        <xdr:cNvPr id="15" name="图片 221">
          <a:extLst>
            <a:ext uri="{FF2B5EF4-FFF2-40B4-BE49-F238E27FC236}">
              <a16:creationId xmlns:a16="http://schemas.microsoft.com/office/drawing/2014/main" id="{00000000-0008-0000-AC00-00000F000000}"/>
            </a:ext>
          </a:extLst>
        </xdr:cNvPr>
        <xdr:cNvPicPr>
          <a:picLocks noChangeAspect="1"/>
        </xdr:cNvPicPr>
      </xdr:nvPicPr>
      <xdr:blipFill>
        <a:blip xmlns:r="http://schemas.openxmlformats.org/officeDocument/2006/relationships" r:embed="rId12"/>
        <a:stretch>
          <a:fillRect/>
        </a:stretch>
      </xdr:blipFill>
      <xdr:spPr>
        <a:xfrm>
          <a:off x="694690" y="14051280"/>
          <a:ext cx="1141730" cy="953135"/>
        </a:xfrm>
        <a:prstGeom prst="rect">
          <a:avLst/>
        </a:prstGeom>
        <a:noFill/>
        <a:ln w="9525">
          <a:noFill/>
        </a:ln>
      </xdr:spPr>
    </xdr:pic>
    <xdr:clientData/>
  </xdr:twoCellAnchor>
  <xdr:twoCellAnchor editAs="oneCell">
    <xdr:from>
      <xdr:col>0</xdr:col>
      <xdr:colOff>57150</xdr:colOff>
      <xdr:row>86</xdr:row>
      <xdr:rowOff>0</xdr:rowOff>
    </xdr:from>
    <xdr:to>
      <xdr:col>1</xdr:col>
      <xdr:colOff>753110</xdr:colOff>
      <xdr:row>86</xdr:row>
      <xdr:rowOff>0</xdr:rowOff>
    </xdr:to>
    <xdr:pic>
      <xdr:nvPicPr>
        <xdr:cNvPr id="16" name="图片 286">
          <a:extLst>
            <a:ext uri="{FF2B5EF4-FFF2-40B4-BE49-F238E27FC236}">
              <a16:creationId xmlns:a16="http://schemas.microsoft.com/office/drawing/2014/main" id="{00000000-0008-0000-AC00-000010000000}"/>
            </a:ext>
          </a:extLst>
        </xdr:cNvPr>
        <xdr:cNvPicPr>
          <a:picLocks noChangeAspect="1"/>
        </xdr:cNvPicPr>
      </xdr:nvPicPr>
      <xdr:blipFill>
        <a:blip xmlns:r="http://schemas.openxmlformats.org/officeDocument/2006/relationships" r:embed="rId13"/>
        <a:stretch>
          <a:fillRect/>
        </a:stretch>
      </xdr:blipFill>
      <xdr:spPr>
        <a:xfrm>
          <a:off x="57150" y="89089230"/>
          <a:ext cx="1267460" cy="0"/>
        </a:xfrm>
        <a:prstGeom prst="rect">
          <a:avLst/>
        </a:prstGeom>
        <a:noFill/>
        <a:ln w="9525">
          <a:noFill/>
        </a:ln>
      </xdr:spPr>
    </xdr:pic>
    <xdr:clientData/>
  </xdr:twoCellAnchor>
  <xdr:twoCellAnchor editAs="oneCell">
    <xdr:from>
      <xdr:col>1</xdr:col>
      <xdr:colOff>38735</xdr:colOff>
      <xdr:row>19</xdr:row>
      <xdr:rowOff>113665</xdr:rowOff>
    </xdr:from>
    <xdr:to>
      <xdr:col>1</xdr:col>
      <xdr:colOff>1313180</xdr:colOff>
      <xdr:row>19</xdr:row>
      <xdr:rowOff>993775</xdr:rowOff>
    </xdr:to>
    <xdr:pic>
      <xdr:nvPicPr>
        <xdr:cNvPr id="17" name="图片 286">
          <a:extLst>
            <a:ext uri="{FF2B5EF4-FFF2-40B4-BE49-F238E27FC236}">
              <a16:creationId xmlns:a16="http://schemas.microsoft.com/office/drawing/2014/main" id="{00000000-0008-0000-AC00-000011000000}"/>
            </a:ext>
          </a:extLst>
        </xdr:cNvPr>
        <xdr:cNvPicPr>
          <a:picLocks noChangeAspect="1"/>
        </xdr:cNvPicPr>
      </xdr:nvPicPr>
      <xdr:blipFill>
        <a:blip xmlns:r="http://schemas.openxmlformats.org/officeDocument/2006/relationships" r:embed="rId13"/>
        <a:stretch>
          <a:fillRect/>
        </a:stretch>
      </xdr:blipFill>
      <xdr:spPr>
        <a:xfrm>
          <a:off x="610235" y="15174595"/>
          <a:ext cx="1274445" cy="880110"/>
        </a:xfrm>
        <a:prstGeom prst="rect">
          <a:avLst/>
        </a:prstGeom>
        <a:noFill/>
        <a:ln w="9525">
          <a:noFill/>
        </a:ln>
      </xdr:spPr>
    </xdr:pic>
    <xdr:clientData/>
  </xdr:twoCellAnchor>
  <xdr:twoCellAnchor editAs="oneCell">
    <xdr:from>
      <xdr:col>1</xdr:col>
      <xdr:colOff>84455</xdr:colOff>
      <xdr:row>21</xdr:row>
      <xdr:rowOff>106680</xdr:rowOff>
    </xdr:from>
    <xdr:to>
      <xdr:col>1</xdr:col>
      <xdr:colOff>1264285</xdr:colOff>
      <xdr:row>21</xdr:row>
      <xdr:rowOff>932815</xdr:rowOff>
    </xdr:to>
    <xdr:pic>
      <xdr:nvPicPr>
        <xdr:cNvPr id="18" name="图片 315">
          <a:extLst>
            <a:ext uri="{FF2B5EF4-FFF2-40B4-BE49-F238E27FC236}">
              <a16:creationId xmlns:a16="http://schemas.microsoft.com/office/drawing/2014/main" id="{00000000-0008-0000-AC00-000012000000}"/>
            </a:ext>
          </a:extLst>
        </xdr:cNvPr>
        <xdr:cNvPicPr>
          <a:picLocks noChangeAspect="1"/>
        </xdr:cNvPicPr>
      </xdr:nvPicPr>
      <xdr:blipFill>
        <a:blip xmlns:r="http://schemas.openxmlformats.org/officeDocument/2006/relationships" r:embed="rId14"/>
        <a:stretch>
          <a:fillRect/>
        </a:stretch>
      </xdr:blipFill>
      <xdr:spPr>
        <a:xfrm>
          <a:off x="655955" y="17377410"/>
          <a:ext cx="1179830" cy="826135"/>
        </a:xfrm>
        <a:prstGeom prst="rect">
          <a:avLst/>
        </a:prstGeom>
        <a:noFill/>
        <a:ln w="9525">
          <a:noFill/>
        </a:ln>
      </xdr:spPr>
    </xdr:pic>
    <xdr:clientData/>
  </xdr:twoCellAnchor>
  <xdr:twoCellAnchor editAs="oneCell">
    <xdr:from>
      <xdr:col>1</xdr:col>
      <xdr:colOff>57150</xdr:colOff>
      <xdr:row>22</xdr:row>
      <xdr:rowOff>114300</xdr:rowOff>
    </xdr:from>
    <xdr:to>
      <xdr:col>1</xdr:col>
      <xdr:colOff>1288415</xdr:colOff>
      <xdr:row>22</xdr:row>
      <xdr:rowOff>981075</xdr:rowOff>
    </xdr:to>
    <xdr:pic>
      <xdr:nvPicPr>
        <xdr:cNvPr id="19" name="图片 99">
          <a:extLst>
            <a:ext uri="{FF2B5EF4-FFF2-40B4-BE49-F238E27FC236}">
              <a16:creationId xmlns:a16="http://schemas.microsoft.com/office/drawing/2014/main" id="{00000000-0008-0000-AC00-000013000000}"/>
            </a:ext>
          </a:extLst>
        </xdr:cNvPr>
        <xdr:cNvPicPr>
          <a:picLocks noChangeAspect="1"/>
        </xdr:cNvPicPr>
      </xdr:nvPicPr>
      <xdr:blipFill>
        <a:blip xmlns:r="http://schemas.openxmlformats.org/officeDocument/2006/relationships" r:embed="rId15"/>
        <a:stretch>
          <a:fillRect/>
        </a:stretch>
      </xdr:blipFill>
      <xdr:spPr>
        <a:xfrm>
          <a:off x="628650" y="18489930"/>
          <a:ext cx="1231265" cy="866775"/>
        </a:xfrm>
        <a:prstGeom prst="rect">
          <a:avLst/>
        </a:prstGeom>
        <a:noFill/>
        <a:ln w="9525">
          <a:noFill/>
        </a:ln>
      </xdr:spPr>
    </xdr:pic>
    <xdr:clientData/>
  </xdr:twoCellAnchor>
  <xdr:twoCellAnchor editAs="oneCell">
    <xdr:from>
      <xdr:col>1</xdr:col>
      <xdr:colOff>66675</xdr:colOff>
      <xdr:row>23</xdr:row>
      <xdr:rowOff>95250</xdr:rowOff>
    </xdr:from>
    <xdr:to>
      <xdr:col>1</xdr:col>
      <xdr:colOff>1286510</xdr:colOff>
      <xdr:row>23</xdr:row>
      <xdr:rowOff>1039495</xdr:rowOff>
    </xdr:to>
    <xdr:pic>
      <xdr:nvPicPr>
        <xdr:cNvPr id="20" name="图片 125">
          <a:extLst>
            <a:ext uri="{FF2B5EF4-FFF2-40B4-BE49-F238E27FC236}">
              <a16:creationId xmlns:a16="http://schemas.microsoft.com/office/drawing/2014/main" id="{00000000-0008-0000-AC00-000014000000}"/>
            </a:ext>
          </a:extLst>
        </xdr:cNvPr>
        <xdr:cNvPicPr>
          <a:picLocks noChangeAspect="1"/>
        </xdr:cNvPicPr>
      </xdr:nvPicPr>
      <xdr:blipFill>
        <a:blip xmlns:r="http://schemas.openxmlformats.org/officeDocument/2006/relationships" r:embed="rId16"/>
        <a:stretch>
          <a:fillRect/>
        </a:stretch>
      </xdr:blipFill>
      <xdr:spPr>
        <a:xfrm flipH="1">
          <a:off x="638175" y="19575780"/>
          <a:ext cx="1219835" cy="944245"/>
        </a:xfrm>
        <a:prstGeom prst="rect">
          <a:avLst/>
        </a:prstGeom>
        <a:noFill/>
        <a:ln w="9525">
          <a:noFill/>
        </a:ln>
      </xdr:spPr>
    </xdr:pic>
    <xdr:clientData/>
  </xdr:twoCellAnchor>
  <xdr:twoCellAnchor editAs="oneCell">
    <xdr:from>
      <xdr:col>1</xdr:col>
      <xdr:colOff>228600</xdr:colOff>
      <xdr:row>24</xdr:row>
      <xdr:rowOff>66675</xdr:rowOff>
    </xdr:from>
    <xdr:to>
      <xdr:col>1</xdr:col>
      <xdr:colOff>1166495</xdr:colOff>
      <xdr:row>24</xdr:row>
      <xdr:rowOff>1077595</xdr:rowOff>
    </xdr:to>
    <xdr:pic>
      <xdr:nvPicPr>
        <xdr:cNvPr id="21" name="图片 161">
          <a:extLst>
            <a:ext uri="{FF2B5EF4-FFF2-40B4-BE49-F238E27FC236}">
              <a16:creationId xmlns:a16="http://schemas.microsoft.com/office/drawing/2014/main" id="{00000000-0008-0000-AC00-000015000000}"/>
            </a:ext>
          </a:extLst>
        </xdr:cNvPr>
        <xdr:cNvPicPr>
          <a:picLocks noChangeAspect="1"/>
        </xdr:cNvPicPr>
      </xdr:nvPicPr>
      <xdr:blipFill>
        <a:blip xmlns:r="http://schemas.openxmlformats.org/officeDocument/2006/relationships" r:embed="rId17"/>
        <a:stretch>
          <a:fillRect/>
        </a:stretch>
      </xdr:blipFill>
      <xdr:spPr>
        <a:xfrm>
          <a:off x="800100" y="20652105"/>
          <a:ext cx="937895" cy="1010920"/>
        </a:xfrm>
        <a:prstGeom prst="rect">
          <a:avLst/>
        </a:prstGeom>
        <a:noFill/>
        <a:ln w="9525">
          <a:noFill/>
        </a:ln>
      </xdr:spPr>
    </xdr:pic>
    <xdr:clientData/>
  </xdr:twoCellAnchor>
  <xdr:twoCellAnchor editAs="oneCell">
    <xdr:from>
      <xdr:col>1</xdr:col>
      <xdr:colOff>66040</xdr:colOff>
      <xdr:row>25</xdr:row>
      <xdr:rowOff>95885</xdr:rowOff>
    </xdr:from>
    <xdr:to>
      <xdr:col>1</xdr:col>
      <xdr:colOff>1295400</xdr:colOff>
      <xdr:row>25</xdr:row>
      <xdr:rowOff>953135</xdr:rowOff>
    </xdr:to>
    <xdr:pic>
      <xdr:nvPicPr>
        <xdr:cNvPr id="22" name="图片 405">
          <a:extLst>
            <a:ext uri="{FF2B5EF4-FFF2-40B4-BE49-F238E27FC236}">
              <a16:creationId xmlns:a16="http://schemas.microsoft.com/office/drawing/2014/main" id="{00000000-0008-0000-AC00-000016000000}"/>
            </a:ext>
          </a:extLst>
        </xdr:cNvPr>
        <xdr:cNvPicPr>
          <a:picLocks noChangeAspect="1"/>
        </xdr:cNvPicPr>
      </xdr:nvPicPr>
      <xdr:blipFill>
        <a:blip xmlns:r="http://schemas.openxmlformats.org/officeDocument/2006/relationships" r:embed="rId18"/>
        <a:stretch>
          <a:fillRect/>
        </a:stretch>
      </xdr:blipFill>
      <xdr:spPr>
        <a:xfrm>
          <a:off x="637540" y="21786215"/>
          <a:ext cx="1229360" cy="857250"/>
        </a:xfrm>
        <a:prstGeom prst="rect">
          <a:avLst/>
        </a:prstGeom>
        <a:noFill/>
        <a:ln w="9525">
          <a:noFill/>
        </a:ln>
      </xdr:spPr>
    </xdr:pic>
    <xdr:clientData/>
  </xdr:twoCellAnchor>
  <xdr:twoCellAnchor editAs="oneCell">
    <xdr:from>
      <xdr:col>1</xdr:col>
      <xdr:colOff>85725</xdr:colOff>
      <xdr:row>26</xdr:row>
      <xdr:rowOff>76200</xdr:rowOff>
    </xdr:from>
    <xdr:to>
      <xdr:col>1</xdr:col>
      <xdr:colOff>1276985</xdr:colOff>
      <xdr:row>26</xdr:row>
      <xdr:rowOff>998220</xdr:rowOff>
    </xdr:to>
    <xdr:pic>
      <xdr:nvPicPr>
        <xdr:cNvPr id="23" name="图片 314">
          <a:extLst>
            <a:ext uri="{FF2B5EF4-FFF2-40B4-BE49-F238E27FC236}">
              <a16:creationId xmlns:a16="http://schemas.microsoft.com/office/drawing/2014/main" id="{00000000-0008-0000-AC00-000017000000}"/>
            </a:ext>
          </a:extLst>
        </xdr:cNvPr>
        <xdr:cNvPicPr>
          <a:picLocks noChangeAspect="1"/>
        </xdr:cNvPicPr>
      </xdr:nvPicPr>
      <xdr:blipFill>
        <a:blip xmlns:r="http://schemas.openxmlformats.org/officeDocument/2006/relationships" r:embed="rId19"/>
        <a:stretch>
          <a:fillRect/>
        </a:stretch>
      </xdr:blipFill>
      <xdr:spPr>
        <a:xfrm>
          <a:off x="657225" y="22871430"/>
          <a:ext cx="1191260" cy="922020"/>
        </a:xfrm>
        <a:prstGeom prst="rect">
          <a:avLst/>
        </a:prstGeom>
        <a:noFill/>
        <a:ln w="9525">
          <a:noFill/>
        </a:ln>
      </xdr:spPr>
    </xdr:pic>
    <xdr:clientData/>
  </xdr:twoCellAnchor>
  <xdr:twoCellAnchor editAs="oneCell">
    <xdr:from>
      <xdr:col>1</xdr:col>
      <xdr:colOff>66675</xdr:colOff>
      <xdr:row>27</xdr:row>
      <xdr:rowOff>152400</xdr:rowOff>
    </xdr:from>
    <xdr:to>
      <xdr:col>1</xdr:col>
      <xdr:colOff>1273175</xdr:colOff>
      <xdr:row>27</xdr:row>
      <xdr:rowOff>1000125</xdr:rowOff>
    </xdr:to>
    <xdr:pic>
      <xdr:nvPicPr>
        <xdr:cNvPr id="24" name="图片 73">
          <a:extLst>
            <a:ext uri="{FF2B5EF4-FFF2-40B4-BE49-F238E27FC236}">
              <a16:creationId xmlns:a16="http://schemas.microsoft.com/office/drawing/2014/main" id="{00000000-0008-0000-AC00-000018000000}"/>
            </a:ext>
          </a:extLst>
        </xdr:cNvPr>
        <xdr:cNvPicPr>
          <a:picLocks noChangeAspect="1"/>
        </xdr:cNvPicPr>
      </xdr:nvPicPr>
      <xdr:blipFill>
        <a:blip xmlns:r="http://schemas.openxmlformats.org/officeDocument/2006/relationships" r:embed="rId20"/>
        <a:stretch>
          <a:fillRect/>
        </a:stretch>
      </xdr:blipFill>
      <xdr:spPr>
        <a:xfrm>
          <a:off x="638175" y="24052530"/>
          <a:ext cx="1206500" cy="847725"/>
        </a:xfrm>
        <a:prstGeom prst="rect">
          <a:avLst/>
        </a:prstGeom>
        <a:noFill/>
        <a:ln w="9525">
          <a:noFill/>
        </a:ln>
      </xdr:spPr>
    </xdr:pic>
    <xdr:clientData/>
  </xdr:twoCellAnchor>
  <xdr:twoCellAnchor editAs="oneCell">
    <xdr:from>
      <xdr:col>1</xdr:col>
      <xdr:colOff>57150</xdr:colOff>
      <xdr:row>28</xdr:row>
      <xdr:rowOff>161925</xdr:rowOff>
    </xdr:from>
    <xdr:to>
      <xdr:col>1</xdr:col>
      <xdr:colOff>1306830</xdr:colOff>
      <xdr:row>28</xdr:row>
      <xdr:rowOff>962025</xdr:rowOff>
    </xdr:to>
    <xdr:pic>
      <xdr:nvPicPr>
        <xdr:cNvPr id="25" name="图片 44">
          <a:extLst>
            <a:ext uri="{FF2B5EF4-FFF2-40B4-BE49-F238E27FC236}">
              <a16:creationId xmlns:a16="http://schemas.microsoft.com/office/drawing/2014/main" id="{00000000-0008-0000-AC00-000019000000}"/>
            </a:ext>
          </a:extLst>
        </xdr:cNvPr>
        <xdr:cNvPicPr>
          <a:picLocks noChangeAspect="1"/>
        </xdr:cNvPicPr>
      </xdr:nvPicPr>
      <xdr:blipFill>
        <a:blip xmlns:r="http://schemas.openxmlformats.org/officeDocument/2006/relationships" r:embed="rId21"/>
        <a:stretch>
          <a:fillRect/>
        </a:stretch>
      </xdr:blipFill>
      <xdr:spPr>
        <a:xfrm>
          <a:off x="628650" y="25166955"/>
          <a:ext cx="1249680" cy="800100"/>
        </a:xfrm>
        <a:prstGeom prst="rect">
          <a:avLst/>
        </a:prstGeom>
        <a:noFill/>
        <a:ln w="9525">
          <a:noFill/>
        </a:ln>
      </xdr:spPr>
    </xdr:pic>
    <xdr:clientData/>
  </xdr:twoCellAnchor>
  <xdr:twoCellAnchor editAs="oneCell">
    <xdr:from>
      <xdr:col>1</xdr:col>
      <xdr:colOff>46990</xdr:colOff>
      <xdr:row>29</xdr:row>
      <xdr:rowOff>123190</xdr:rowOff>
    </xdr:from>
    <xdr:to>
      <xdr:col>1</xdr:col>
      <xdr:colOff>1304290</xdr:colOff>
      <xdr:row>29</xdr:row>
      <xdr:rowOff>979805</xdr:rowOff>
    </xdr:to>
    <xdr:pic>
      <xdr:nvPicPr>
        <xdr:cNvPr id="26" name="图片 327">
          <a:extLst>
            <a:ext uri="{FF2B5EF4-FFF2-40B4-BE49-F238E27FC236}">
              <a16:creationId xmlns:a16="http://schemas.microsoft.com/office/drawing/2014/main" id="{00000000-0008-0000-AC00-00001A000000}"/>
            </a:ext>
          </a:extLst>
        </xdr:cNvPr>
        <xdr:cNvPicPr>
          <a:picLocks noChangeAspect="1"/>
        </xdr:cNvPicPr>
      </xdr:nvPicPr>
      <xdr:blipFill>
        <a:blip xmlns:r="http://schemas.openxmlformats.org/officeDocument/2006/relationships" r:embed="rId22"/>
        <a:stretch>
          <a:fillRect/>
        </a:stretch>
      </xdr:blipFill>
      <xdr:spPr>
        <a:xfrm rot="10800000" flipV="1">
          <a:off x="618490" y="26233120"/>
          <a:ext cx="1257300" cy="856615"/>
        </a:xfrm>
        <a:prstGeom prst="rect">
          <a:avLst/>
        </a:prstGeom>
        <a:noFill/>
        <a:ln w="9525">
          <a:noFill/>
        </a:ln>
      </xdr:spPr>
    </xdr:pic>
    <xdr:clientData/>
  </xdr:twoCellAnchor>
  <xdr:twoCellAnchor editAs="oneCell">
    <xdr:from>
      <xdr:col>1</xdr:col>
      <xdr:colOff>123825</xdr:colOff>
      <xdr:row>30</xdr:row>
      <xdr:rowOff>76200</xdr:rowOff>
    </xdr:from>
    <xdr:to>
      <xdr:col>1</xdr:col>
      <xdr:colOff>1232535</xdr:colOff>
      <xdr:row>30</xdr:row>
      <xdr:rowOff>1042670</xdr:rowOff>
    </xdr:to>
    <xdr:pic>
      <xdr:nvPicPr>
        <xdr:cNvPr id="27" name="图片 378">
          <a:extLst>
            <a:ext uri="{FF2B5EF4-FFF2-40B4-BE49-F238E27FC236}">
              <a16:creationId xmlns:a16="http://schemas.microsoft.com/office/drawing/2014/main" id="{00000000-0008-0000-AC00-00001B000000}"/>
            </a:ext>
          </a:extLst>
        </xdr:cNvPr>
        <xdr:cNvPicPr>
          <a:picLocks noChangeAspect="1"/>
        </xdr:cNvPicPr>
      </xdr:nvPicPr>
      <xdr:blipFill>
        <a:blip xmlns:r="http://schemas.openxmlformats.org/officeDocument/2006/relationships" r:embed="rId23"/>
        <a:stretch>
          <a:fillRect/>
        </a:stretch>
      </xdr:blipFill>
      <xdr:spPr>
        <a:xfrm>
          <a:off x="695325" y="27291030"/>
          <a:ext cx="1108710" cy="966470"/>
        </a:xfrm>
        <a:prstGeom prst="rect">
          <a:avLst/>
        </a:prstGeom>
        <a:noFill/>
        <a:ln w="9525">
          <a:noFill/>
        </a:ln>
      </xdr:spPr>
    </xdr:pic>
    <xdr:clientData/>
  </xdr:twoCellAnchor>
  <xdr:twoCellAnchor editAs="oneCell">
    <xdr:from>
      <xdr:col>1</xdr:col>
      <xdr:colOff>49530</xdr:colOff>
      <xdr:row>31</xdr:row>
      <xdr:rowOff>95250</xdr:rowOff>
    </xdr:from>
    <xdr:to>
      <xdr:col>1</xdr:col>
      <xdr:colOff>1290955</xdr:colOff>
      <xdr:row>31</xdr:row>
      <xdr:rowOff>983615</xdr:rowOff>
    </xdr:to>
    <xdr:pic>
      <xdr:nvPicPr>
        <xdr:cNvPr id="28" name="图片 444">
          <a:extLst>
            <a:ext uri="{FF2B5EF4-FFF2-40B4-BE49-F238E27FC236}">
              <a16:creationId xmlns:a16="http://schemas.microsoft.com/office/drawing/2014/main" id="{00000000-0008-0000-AC00-00001C000000}"/>
            </a:ext>
          </a:extLst>
        </xdr:cNvPr>
        <xdr:cNvPicPr>
          <a:picLocks noChangeAspect="1"/>
        </xdr:cNvPicPr>
      </xdr:nvPicPr>
      <xdr:blipFill>
        <a:blip xmlns:r="http://schemas.openxmlformats.org/officeDocument/2006/relationships" r:embed="rId24"/>
        <a:stretch>
          <a:fillRect/>
        </a:stretch>
      </xdr:blipFill>
      <xdr:spPr>
        <a:xfrm>
          <a:off x="621030" y="28414980"/>
          <a:ext cx="1241425" cy="888365"/>
        </a:xfrm>
        <a:prstGeom prst="rect">
          <a:avLst/>
        </a:prstGeom>
        <a:noFill/>
        <a:ln w="9525">
          <a:noFill/>
        </a:ln>
      </xdr:spPr>
    </xdr:pic>
    <xdr:clientData/>
  </xdr:twoCellAnchor>
  <xdr:twoCellAnchor editAs="oneCell">
    <xdr:from>
      <xdr:col>1</xdr:col>
      <xdr:colOff>180975</xdr:colOff>
      <xdr:row>32</xdr:row>
      <xdr:rowOff>38100</xdr:rowOff>
    </xdr:from>
    <xdr:to>
      <xdr:col>1</xdr:col>
      <xdr:colOff>1188085</xdr:colOff>
      <xdr:row>32</xdr:row>
      <xdr:rowOff>1061085</xdr:rowOff>
    </xdr:to>
    <xdr:pic>
      <xdr:nvPicPr>
        <xdr:cNvPr id="29" name="图片 390">
          <a:extLst>
            <a:ext uri="{FF2B5EF4-FFF2-40B4-BE49-F238E27FC236}">
              <a16:creationId xmlns:a16="http://schemas.microsoft.com/office/drawing/2014/main" id="{00000000-0008-0000-AC00-00001D000000}"/>
            </a:ext>
          </a:extLst>
        </xdr:cNvPr>
        <xdr:cNvPicPr>
          <a:picLocks noChangeAspect="1"/>
        </xdr:cNvPicPr>
      </xdr:nvPicPr>
      <xdr:blipFill>
        <a:blip xmlns:r="http://schemas.openxmlformats.org/officeDocument/2006/relationships" r:embed="rId25"/>
        <a:stretch>
          <a:fillRect/>
        </a:stretch>
      </xdr:blipFill>
      <xdr:spPr>
        <a:xfrm>
          <a:off x="752475" y="29462730"/>
          <a:ext cx="1007110" cy="1022985"/>
        </a:xfrm>
        <a:prstGeom prst="rect">
          <a:avLst/>
        </a:prstGeom>
        <a:noFill/>
        <a:ln w="9525">
          <a:noFill/>
        </a:ln>
      </xdr:spPr>
    </xdr:pic>
    <xdr:clientData/>
  </xdr:twoCellAnchor>
  <xdr:twoCellAnchor editAs="oneCell">
    <xdr:from>
      <xdr:col>1</xdr:col>
      <xdr:colOff>66675</xdr:colOff>
      <xdr:row>33</xdr:row>
      <xdr:rowOff>161290</xdr:rowOff>
    </xdr:from>
    <xdr:to>
      <xdr:col>1</xdr:col>
      <xdr:colOff>1292225</xdr:colOff>
      <xdr:row>33</xdr:row>
      <xdr:rowOff>999490</xdr:rowOff>
    </xdr:to>
    <xdr:pic>
      <xdr:nvPicPr>
        <xdr:cNvPr id="30" name="图片 567">
          <a:extLst>
            <a:ext uri="{FF2B5EF4-FFF2-40B4-BE49-F238E27FC236}">
              <a16:creationId xmlns:a16="http://schemas.microsoft.com/office/drawing/2014/main" id="{00000000-0008-0000-AC00-00001E000000}"/>
            </a:ext>
          </a:extLst>
        </xdr:cNvPr>
        <xdr:cNvPicPr>
          <a:picLocks noChangeAspect="1"/>
        </xdr:cNvPicPr>
      </xdr:nvPicPr>
      <xdr:blipFill>
        <a:blip xmlns:r="http://schemas.openxmlformats.org/officeDocument/2006/relationships" r:embed="rId26"/>
        <a:stretch>
          <a:fillRect/>
        </a:stretch>
      </xdr:blipFill>
      <xdr:spPr>
        <a:xfrm>
          <a:off x="638175" y="30690820"/>
          <a:ext cx="1225550" cy="838200"/>
        </a:xfrm>
        <a:prstGeom prst="rect">
          <a:avLst/>
        </a:prstGeom>
        <a:noFill/>
        <a:ln w="9525">
          <a:noFill/>
        </a:ln>
      </xdr:spPr>
    </xdr:pic>
    <xdr:clientData/>
  </xdr:twoCellAnchor>
  <xdr:twoCellAnchor editAs="oneCell">
    <xdr:from>
      <xdr:col>1</xdr:col>
      <xdr:colOff>18415</xdr:colOff>
      <xdr:row>34</xdr:row>
      <xdr:rowOff>171450</xdr:rowOff>
    </xdr:from>
    <xdr:to>
      <xdr:col>1</xdr:col>
      <xdr:colOff>1287780</xdr:colOff>
      <xdr:row>34</xdr:row>
      <xdr:rowOff>989965</xdr:rowOff>
    </xdr:to>
    <xdr:pic>
      <xdr:nvPicPr>
        <xdr:cNvPr id="31" name="图片 311">
          <a:extLst>
            <a:ext uri="{FF2B5EF4-FFF2-40B4-BE49-F238E27FC236}">
              <a16:creationId xmlns:a16="http://schemas.microsoft.com/office/drawing/2014/main" id="{00000000-0008-0000-AC00-00001F000000}"/>
            </a:ext>
          </a:extLst>
        </xdr:cNvPr>
        <xdr:cNvPicPr>
          <a:picLocks noChangeAspect="1"/>
        </xdr:cNvPicPr>
      </xdr:nvPicPr>
      <xdr:blipFill>
        <a:blip xmlns:r="http://schemas.openxmlformats.org/officeDocument/2006/relationships" r:embed="rId27"/>
        <a:stretch>
          <a:fillRect/>
        </a:stretch>
      </xdr:blipFill>
      <xdr:spPr>
        <a:xfrm>
          <a:off x="589915" y="31805880"/>
          <a:ext cx="1269365" cy="818515"/>
        </a:xfrm>
        <a:prstGeom prst="rect">
          <a:avLst/>
        </a:prstGeom>
        <a:noFill/>
        <a:ln w="9525">
          <a:noFill/>
        </a:ln>
      </xdr:spPr>
    </xdr:pic>
    <xdr:clientData/>
  </xdr:twoCellAnchor>
  <xdr:twoCellAnchor editAs="oneCell">
    <xdr:from>
      <xdr:col>1</xdr:col>
      <xdr:colOff>88900</xdr:colOff>
      <xdr:row>35</xdr:row>
      <xdr:rowOff>46990</xdr:rowOff>
    </xdr:from>
    <xdr:to>
      <xdr:col>1</xdr:col>
      <xdr:colOff>1265555</xdr:colOff>
      <xdr:row>35</xdr:row>
      <xdr:rowOff>1035050</xdr:rowOff>
    </xdr:to>
    <xdr:pic>
      <xdr:nvPicPr>
        <xdr:cNvPr id="32" name="图片 405">
          <a:extLst>
            <a:ext uri="{FF2B5EF4-FFF2-40B4-BE49-F238E27FC236}">
              <a16:creationId xmlns:a16="http://schemas.microsoft.com/office/drawing/2014/main" id="{00000000-0008-0000-AC00-000020000000}"/>
            </a:ext>
          </a:extLst>
        </xdr:cNvPr>
        <xdr:cNvPicPr>
          <a:picLocks noChangeAspect="1"/>
        </xdr:cNvPicPr>
      </xdr:nvPicPr>
      <xdr:blipFill>
        <a:blip xmlns:r="http://schemas.openxmlformats.org/officeDocument/2006/relationships" r:embed="rId18"/>
        <a:stretch>
          <a:fillRect/>
        </a:stretch>
      </xdr:blipFill>
      <xdr:spPr>
        <a:xfrm>
          <a:off x="660400" y="32786320"/>
          <a:ext cx="1176655" cy="988060"/>
        </a:xfrm>
        <a:prstGeom prst="rect">
          <a:avLst/>
        </a:prstGeom>
        <a:noFill/>
        <a:ln w="9525">
          <a:noFill/>
        </a:ln>
      </xdr:spPr>
    </xdr:pic>
    <xdr:clientData/>
  </xdr:twoCellAnchor>
  <xdr:twoCellAnchor editAs="oneCell">
    <xdr:from>
      <xdr:col>1</xdr:col>
      <xdr:colOff>76200</xdr:colOff>
      <xdr:row>36</xdr:row>
      <xdr:rowOff>57150</xdr:rowOff>
    </xdr:from>
    <xdr:to>
      <xdr:col>1</xdr:col>
      <xdr:colOff>1225550</xdr:colOff>
      <xdr:row>36</xdr:row>
      <xdr:rowOff>1038860</xdr:rowOff>
    </xdr:to>
    <xdr:pic>
      <xdr:nvPicPr>
        <xdr:cNvPr id="33" name="图片 314">
          <a:extLst>
            <a:ext uri="{FF2B5EF4-FFF2-40B4-BE49-F238E27FC236}">
              <a16:creationId xmlns:a16="http://schemas.microsoft.com/office/drawing/2014/main" id="{00000000-0008-0000-AC00-000021000000}"/>
            </a:ext>
          </a:extLst>
        </xdr:cNvPr>
        <xdr:cNvPicPr>
          <a:picLocks noChangeAspect="1"/>
        </xdr:cNvPicPr>
      </xdr:nvPicPr>
      <xdr:blipFill>
        <a:blip xmlns:r="http://schemas.openxmlformats.org/officeDocument/2006/relationships" r:embed="rId19"/>
        <a:stretch>
          <a:fillRect/>
        </a:stretch>
      </xdr:blipFill>
      <xdr:spPr>
        <a:xfrm>
          <a:off x="647700" y="33901380"/>
          <a:ext cx="1149350" cy="981710"/>
        </a:xfrm>
        <a:prstGeom prst="rect">
          <a:avLst/>
        </a:prstGeom>
        <a:noFill/>
        <a:ln w="9525">
          <a:noFill/>
        </a:ln>
      </xdr:spPr>
    </xdr:pic>
    <xdr:clientData/>
  </xdr:twoCellAnchor>
  <xdr:twoCellAnchor editAs="oneCell">
    <xdr:from>
      <xdr:col>1</xdr:col>
      <xdr:colOff>85725</xdr:colOff>
      <xdr:row>38</xdr:row>
      <xdr:rowOff>117475</xdr:rowOff>
    </xdr:from>
    <xdr:to>
      <xdr:col>1</xdr:col>
      <xdr:colOff>1276985</xdr:colOff>
      <xdr:row>38</xdr:row>
      <xdr:rowOff>1038860</xdr:rowOff>
    </xdr:to>
    <xdr:pic>
      <xdr:nvPicPr>
        <xdr:cNvPr id="34" name="图片 393">
          <a:extLst>
            <a:ext uri="{FF2B5EF4-FFF2-40B4-BE49-F238E27FC236}">
              <a16:creationId xmlns:a16="http://schemas.microsoft.com/office/drawing/2014/main" id="{00000000-0008-0000-AC00-000022000000}"/>
            </a:ext>
          </a:extLst>
        </xdr:cNvPr>
        <xdr:cNvPicPr>
          <a:picLocks noChangeAspect="1"/>
        </xdr:cNvPicPr>
      </xdr:nvPicPr>
      <xdr:blipFill>
        <a:blip xmlns:r="http://schemas.openxmlformats.org/officeDocument/2006/relationships" r:embed="rId28"/>
        <a:stretch>
          <a:fillRect/>
        </a:stretch>
      </xdr:blipFill>
      <xdr:spPr>
        <a:xfrm>
          <a:off x="657225" y="36171505"/>
          <a:ext cx="1191260" cy="921385"/>
        </a:xfrm>
        <a:prstGeom prst="rect">
          <a:avLst/>
        </a:prstGeom>
        <a:noFill/>
        <a:ln w="9525">
          <a:noFill/>
        </a:ln>
      </xdr:spPr>
    </xdr:pic>
    <xdr:clientData/>
  </xdr:twoCellAnchor>
  <xdr:twoCellAnchor editAs="oneCell">
    <xdr:from>
      <xdr:col>1</xdr:col>
      <xdr:colOff>161925</xdr:colOff>
      <xdr:row>39</xdr:row>
      <xdr:rowOff>41275</xdr:rowOff>
    </xdr:from>
    <xdr:to>
      <xdr:col>1</xdr:col>
      <xdr:colOff>1183005</xdr:colOff>
      <xdr:row>39</xdr:row>
      <xdr:rowOff>1061720</xdr:rowOff>
    </xdr:to>
    <xdr:pic>
      <xdr:nvPicPr>
        <xdr:cNvPr id="35" name="图片 486">
          <a:extLst>
            <a:ext uri="{FF2B5EF4-FFF2-40B4-BE49-F238E27FC236}">
              <a16:creationId xmlns:a16="http://schemas.microsoft.com/office/drawing/2014/main" id="{00000000-0008-0000-AC00-000023000000}"/>
            </a:ext>
          </a:extLst>
        </xdr:cNvPr>
        <xdr:cNvPicPr>
          <a:picLocks noChangeAspect="1"/>
        </xdr:cNvPicPr>
      </xdr:nvPicPr>
      <xdr:blipFill>
        <a:blip xmlns:r="http://schemas.openxmlformats.org/officeDocument/2006/relationships" r:embed="rId29"/>
        <a:stretch>
          <a:fillRect/>
        </a:stretch>
      </xdr:blipFill>
      <xdr:spPr>
        <a:xfrm>
          <a:off x="733425" y="37200205"/>
          <a:ext cx="1021080" cy="1020445"/>
        </a:xfrm>
        <a:prstGeom prst="rect">
          <a:avLst/>
        </a:prstGeom>
        <a:noFill/>
        <a:ln w="9525">
          <a:noFill/>
        </a:ln>
      </xdr:spPr>
    </xdr:pic>
    <xdr:clientData/>
  </xdr:twoCellAnchor>
  <xdr:twoCellAnchor editAs="oneCell">
    <xdr:from>
      <xdr:col>1</xdr:col>
      <xdr:colOff>76200</xdr:colOff>
      <xdr:row>40</xdr:row>
      <xdr:rowOff>114300</xdr:rowOff>
    </xdr:from>
    <xdr:to>
      <xdr:col>1</xdr:col>
      <xdr:colOff>1294765</xdr:colOff>
      <xdr:row>40</xdr:row>
      <xdr:rowOff>979805</xdr:rowOff>
    </xdr:to>
    <xdr:pic>
      <xdr:nvPicPr>
        <xdr:cNvPr id="36" name="图片 569">
          <a:extLst>
            <a:ext uri="{FF2B5EF4-FFF2-40B4-BE49-F238E27FC236}">
              <a16:creationId xmlns:a16="http://schemas.microsoft.com/office/drawing/2014/main" id="{00000000-0008-0000-AC00-000024000000}"/>
            </a:ext>
          </a:extLst>
        </xdr:cNvPr>
        <xdr:cNvPicPr>
          <a:picLocks noChangeAspect="1"/>
        </xdr:cNvPicPr>
      </xdr:nvPicPr>
      <xdr:blipFill>
        <a:blip xmlns:r="http://schemas.openxmlformats.org/officeDocument/2006/relationships" r:embed="rId30"/>
        <a:stretch>
          <a:fillRect/>
        </a:stretch>
      </xdr:blipFill>
      <xdr:spPr>
        <a:xfrm>
          <a:off x="647700" y="38378130"/>
          <a:ext cx="1218565" cy="865505"/>
        </a:xfrm>
        <a:prstGeom prst="rect">
          <a:avLst/>
        </a:prstGeom>
        <a:noFill/>
        <a:ln w="9525">
          <a:noFill/>
        </a:ln>
      </xdr:spPr>
    </xdr:pic>
    <xdr:clientData/>
  </xdr:twoCellAnchor>
  <xdr:twoCellAnchor editAs="oneCell">
    <xdr:from>
      <xdr:col>1</xdr:col>
      <xdr:colOff>85725</xdr:colOff>
      <xdr:row>41</xdr:row>
      <xdr:rowOff>120650</xdr:rowOff>
    </xdr:from>
    <xdr:to>
      <xdr:col>1</xdr:col>
      <xdr:colOff>1253490</xdr:colOff>
      <xdr:row>41</xdr:row>
      <xdr:rowOff>971550</xdr:rowOff>
    </xdr:to>
    <xdr:pic>
      <xdr:nvPicPr>
        <xdr:cNvPr id="37" name="图片 361">
          <a:extLst>
            <a:ext uri="{FF2B5EF4-FFF2-40B4-BE49-F238E27FC236}">
              <a16:creationId xmlns:a16="http://schemas.microsoft.com/office/drawing/2014/main" id="{00000000-0008-0000-AC00-000025000000}"/>
            </a:ext>
          </a:extLst>
        </xdr:cNvPr>
        <xdr:cNvPicPr>
          <a:picLocks noChangeAspect="1"/>
        </xdr:cNvPicPr>
      </xdr:nvPicPr>
      <xdr:blipFill>
        <a:blip xmlns:r="http://schemas.openxmlformats.org/officeDocument/2006/relationships" r:embed="rId31"/>
        <a:stretch>
          <a:fillRect/>
        </a:stretch>
      </xdr:blipFill>
      <xdr:spPr>
        <a:xfrm>
          <a:off x="657225" y="39489380"/>
          <a:ext cx="1167765" cy="850900"/>
        </a:xfrm>
        <a:prstGeom prst="rect">
          <a:avLst/>
        </a:prstGeom>
        <a:noFill/>
        <a:ln w="9525">
          <a:noFill/>
        </a:ln>
      </xdr:spPr>
    </xdr:pic>
    <xdr:clientData/>
  </xdr:twoCellAnchor>
  <xdr:twoCellAnchor editAs="oneCell">
    <xdr:from>
      <xdr:col>1</xdr:col>
      <xdr:colOff>228600</xdr:colOff>
      <xdr:row>42</xdr:row>
      <xdr:rowOff>82550</xdr:rowOff>
    </xdr:from>
    <xdr:to>
      <xdr:col>1</xdr:col>
      <xdr:colOff>1195070</xdr:colOff>
      <xdr:row>42</xdr:row>
      <xdr:rowOff>1034415</xdr:rowOff>
    </xdr:to>
    <xdr:pic>
      <xdr:nvPicPr>
        <xdr:cNvPr id="38" name="图片 647">
          <a:extLst>
            <a:ext uri="{FF2B5EF4-FFF2-40B4-BE49-F238E27FC236}">
              <a16:creationId xmlns:a16="http://schemas.microsoft.com/office/drawing/2014/main" id="{00000000-0008-0000-AC00-000026000000}"/>
            </a:ext>
          </a:extLst>
        </xdr:cNvPr>
        <xdr:cNvPicPr>
          <a:picLocks noChangeAspect="1"/>
        </xdr:cNvPicPr>
      </xdr:nvPicPr>
      <xdr:blipFill>
        <a:blip xmlns:r="http://schemas.openxmlformats.org/officeDocument/2006/relationships" r:embed="rId32"/>
        <a:stretch>
          <a:fillRect/>
        </a:stretch>
      </xdr:blipFill>
      <xdr:spPr>
        <a:xfrm>
          <a:off x="800100" y="40556180"/>
          <a:ext cx="966470" cy="951865"/>
        </a:xfrm>
        <a:prstGeom prst="rect">
          <a:avLst/>
        </a:prstGeom>
        <a:noFill/>
        <a:ln w="9525">
          <a:noFill/>
        </a:ln>
      </xdr:spPr>
    </xdr:pic>
    <xdr:clientData/>
  </xdr:twoCellAnchor>
  <xdr:twoCellAnchor editAs="oneCell">
    <xdr:from>
      <xdr:col>1</xdr:col>
      <xdr:colOff>43180</xdr:colOff>
      <xdr:row>43</xdr:row>
      <xdr:rowOff>123825</xdr:rowOff>
    </xdr:from>
    <xdr:to>
      <xdr:col>1</xdr:col>
      <xdr:colOff>1255395</xdr:colOff>
      <xdr:row>43</xdr:row>
      <xdr:rowOff>1010285</xdr:rowOff>
    </xdr:to>
    <xdr:pic>
      <xdr:nvPicPr>
        <xdr:cNvPr id="39" name="图片 870">
          <a:extLst>
            <a:ext uri="{FF2B5EF4-FFF2-40B4-BE49-F238E27FC236}">
              <a16:creationId xmlns:a16="http://schemas.microsoft.com/office/drawing/2014/main" id="{00000000-0008-0000-AC00-000027000000}"/>
            </a:ext>
          </a:extLst>
        </xdr:cNvPr>
        <xdr:cNvPicPr>
          <a:picLocks noChangeAspect="1"/>
        </xdr:cNvPicPr>
      </xdr:nvPicPr>
      <xdr:blipFill>
        <a:blip xmlns:r="http://schemas.openxmlformats.org/officeDocument/2006/relationships" r:embed="rId33"/>
        <a:stretch>
          <a:fillRect/>
        </a:stretch>
      </xdr:blipFill>
      <xdr:spPr>
        <a:xfrm>
          <a:off x="614680" y="41702355"/>
          <a:ext cx="1212215" cy="886460"/>
        </a:xfrm>
        <a:prstGeom prst="rect">
          <a:avLst/>
        </a:prstGeom>
        <a:noFill/>
        <a:ln w="9525">
          <a:noFill/>
        </a:ln>
      </xdr:spPr>
    </xdr:pic>
    <xdr:clientData/>
  </xdr:twoCellAnchor>
  <xdr:twoCellAnchor editAs="oneCell">
    <xdr:from>
      <xdr:col>1</xdr:col>
      <xdr:colOff>67945</xdr:colOff>
      <xdr:row>44</xdr:row>
      <xdr:rowOff>127635</xdr:rowOff>
    </xdr:from>
    <xdr:to>
      <xdr:col>1</xdr:col>
      <xdr:colOff>1255395</xdr:colOff>
      <xdr:row>44</xdr:row>
      <xdr:rowOff>1021715</xdr:rowOff>
    </xdr:to>
    <xdr:pic>
      <xdr:nvPicPr>
        <xdr:cNvPr id="40" name="图片 790">
          <a:extLst>
            <a:ext uri="{FF2B5EF4-FFF2-40B4-BE49-F238E27FC236}">
              <a16:creationId xmlns:a16="http://schemas.microsoft.com/office/drawing/2014/main" id="{00000000-0008-0000-AC00-000028000000}"/>
            </a:ext>
          </a:extLst>
        </xdr:cNvPr>
        <xdr:cNvPicPr>
          <a:picLocks noChangeAspect="1"/>
        </xdr:cNvPicPr>
      </xdr:nvPicPr>
      <xdr:blipFill>
        <a:blip xmlns:r="http://schemas.openxmlformats.org/officeDocument/2006/relationships" r:embed="rId34"/>
        <a:stretch>
          <a:fillRect/>
        </a:stretch>
      </xdr:blipFill>
      <xdr:spPr>
        <a:xfrm>
          <a:off x="639445" y="42811065"/>
          <a:ext cx="1187450" cy="894080"/>
        </a:xfrm>
        <a:prstGeom prst="rect">
          <a:avLst/>
        </a:prstGeom>
        <a:noFill/>
        <a:ln w="9525">
          <a:noFill/>
        </a:ln>
      </xdr:spPr>
    </xdr:pic>
    <xdr:clientData/>
  </xdr:twoCellAnchor>
  <xdr:twoCellAnchor editAs="oneCell">
    <xdr:from>
      <xdr:col>1</xdr:col>
      <xdr:colOff>142875</xdr:colOff>
      <xdr:row>47</xdr:row>
      <xdr:rowOff>57150</xdr:rowOff>
    </xdr:from>
    <xdr:to>
      <xdr:col>1</xdr:col>
      <xdr:colOff>1171575</xdr:colOff>
      <xdr:row>47</xdr:row>
      <xdr:rowOff>1067435</xdr:rowOff>
    </xdr:to>
    <xdr:pic>
      <xdr:nvPicPr>
        <xdr:cNvPr id="41" name="图片 155">
          <a:extLst>
            <a:ext uri="{FF2B5EF4-FFF2-40B4-BE49-F238E27FC236}">
              <a16:creationId xmlns:a16="http://schemas.microsoft.com/office/drawing/2014/main" id="{00000000-0008-0000-AC00-000029000000}"/>
            </a:ext>
          </a:extLst>
        </xdr:cNvPr>
        <xdr:cNvPicPr>
          <a:picLocks noChangeAspect="1"/>
        </xdr:cNvPicPr>
      </xdr:nvPicPr>
      <xdr:blipFill>
        <a:blip xmlns:r="http://schemas.openxmlformats.org/officeDocument/2006/relationships" r:embed="rId35"/>
        <a:stretch>
          <a:fillRect/>
        </a:stretch>
      </xdr:blipFill>
      <xdr:spPr>
        <a:xfrm>
          <a:off x="714375" y="46055280"/>
          <a:ext cx="1028700" cy="1010285"/>
        </a:xfrm>
        <a:prstGeom prst="rect">
          <a:avLst/>
        </a:prstGeom>
        <a:noFill/>
        <a:ln w="9525">
          <a:noFill/>
        </a:ln>
      </xdr:spPr>
    </xdr:pic>
    <xdr:clientData/>
  </xdr:twoCellAnchor>
  <xdr:twoCellAnchor editAs="oneCell">
    <xdr:from>
      <xdr:col>1</xdr:col>
      <xdr:colOff>66675</xdr:colOff>
      <xdr:row>48</xdr:row>
      <xdr:rowOff>200025</xdr:rowOff>
    </xdr:from>
    <xdr:to>
      <xdr:col>1</xdr:col>
      <xdr:colOff>1276985</xdr:colOff>
      <xdr:row>48</xdr:row>
      <xdr:rowOff>970915</xdr:rowOff>
    </xdr:to>
    <xdr:pic>
      <xdr:nvPicPr>
        <xdr:cNvPr id="42" name="图片 10">
          <a:extLst>
            <a:ext uri="{FF2B5EF4-FFF2-40B4-BE49-F238E27FC236}">
              <a16:creationId xmlns:a16="http://schemas.microsoft.com/office/drawing/2014/main" id="{00000000-0008-0000-AC00-00002A000000}"/>
            </a:ext>
          </a:extLst>
        </xdr:cNvPr>
        <xdr:cNvPicPr>
          <a:picLocks noChangeAspect="1"/>
        </xdr:cNvPicPr>
      </xdr:nvPicPr>
      <xdr:blipFill>
        <a:blip xmlns:r="http://schemas.openxmlformats.org/officeDocument/2006/relationships" r:embed="rId36"/>
        <a:stretch>
          <a:fillRect/>
        </a:stretch>
      </xdr:blipFill>
      <xdr:spPr>
        <a:xfrm>
          <a:off x="638175" y="47303055"/>
          <a:ext cx="1210310" cy="770890"/>
        </a:xfrm>
        <a:prstGeom prst="rect">
          <a:avLst/>
        </a:prstGeom>
        <a:noFill/>
        <a:ln w="9525">
          <a:noFill/>
        </a:ln>
      </xdr:spPr>
    </xdr:pic>
    <xdr:clientData/>
  </xdr:twoCellAnchor>
  <xdr:twoCellAnchor editAs="oneCell">
    <xdr:from>
      <xdr:col>0</xdr:col>
      <xdr:colOff>9525</xdr:colOff>
      <xdr:row>86</xdr:row>
      <xdr:rowOff>0</xdr:rowOff>
    </xdr:from>
    <xdr:to>
      <xdr:col>1</xdr:col>
      <xdr:colOff>818515</xdr:colOff>
      <xdr:row>86</xdr:row>
      <xdr:rowOff>1270</xdr:rowOff>
    </xdr:to>
    <xdr:pic>
      <xdr:nvPicPr>
        <xdr:cNvPr id="43" name="图片 182">
          <a:extLst>
            <a:ext uri="{FF2B5EF4-FFF2-40B4-BE49-F238E27FC236}">
              <a16:creationId xmlns:a16="http://schemas.microsoft.com/office/drawing/2014/main" id="{00000000-0008-0000-AC00-00002B000000}"/>
            </a:ext>
          </a:extLst>
        </xdr:cNvPr>
        <xdr:cNvPicPr>
          <a:picLocks noChangeAspect="1"/>
        </xdr:cNvPicPr>
      </xdr:nvPicPr>
      <xdr:blipFill>
        <a:blip xmlns:r="http://schemas.openxmlformats.org/officeDocument/2006/relationships" r:embed="rId37"/>
        <a:stretch>
          <a:fillRect/>
        </a:stretch>
      </xdr:blipFill>
      <xdr:spPr>
        <a:xfrm>
          <a:off x="9525" y="89089230"/>
          <a:ext cx="1380490" cy="1270"/>
        </a:xfrm>
        <a:prstGeom prst="rect">
          <a:avLst/>
        </a:prstGeom>
        <a:noFill/>
        <a:ln w="9525">
          <a:noFill/>
        </a:ln>
      </xdr:spPr>
    </xdr:pic>
    <xdr:clientData/>
  </xdr:twoCellAnchor>
  <xdr:twoCellAnchor editAs="oneCell">
    <xdr:from>
      <xdr:col>1</xdr:col>
      <xdr:colOff>55880</xdr:colOff>
      <xdr:row>49</xdr:row>
      <xdr:rowOff>104775</xdr:rowOff>
    </xdr:from>
    <xdr:to>
      <xdr:col>1</xdr:col>
      <xdr:colOff>1267460</xdr:colOff>
      <xdr:row>49</xdr:row>
      <xdr:rowOff>1024255</xdr:rowOff>
    </xdr:to>
    <xdr:pic>
      <xdr:nvPicPr>
        <xdr:cNvPr id="44" name="图片 182">
          <a:extLst>
            <a:ext uri="{FF2B5EF4-FFF2-40B4-BE49-F238E27FC236}">
              <a16:creationId xmlns:a16="http://schemas.microsoft.com/office/drawing/2014/main" id="{00000000-0008-0000-AC00-00002C000000}"/>
            </a:ext>
          </a:extLst>
        </xdr:cNvPr>
        <xdr:cNvPicPr>
          <a:picLocks noChangeAspect="1"/>
        </xdr:cNvPicPr>
      </xdr:nvPicPr>
      <xdr:blipFill>
        <a:blip xmlns:r="http://schemas.openxmlformats.org/officeDocument/2006/relationships" r:embed="rId37"/>
        <a:stretch>
          <a:fillRect/>
        </a:stretch>
      </xdr:blipFill>
      <xdr:spPr>
        <a:xfrm>
          <a:off x="627380" y="48312705"/>
          <a:ext cx="1211580" cy="919480"/>
        </a:xfrm>
        <a:prstGeom prst="rect">
          <a:avLst/>
        </a:prstGeom>
        <a:noFill/>
        <a:ln w="9525">
          <a:noFill/>
        </a:ln>
      </xdr:spPr>
    </xdr:pic>
    <xdr:clientData/>
  </xdr:twoCellAnchor>
  <xdr:twoCellAnchor editAs="oneCell">
    <xdr:from>
      <xdr:col>1</xdr:col>
      <xdr:colOff>47625</xdr:colOff>
      <xdr:row>50</xdr:row>
      <xdr:rowOff>225425</xdr:rowOff>
    </xdr:from>
    <xdr:to>
      <xdr:col>1</xdr:col>
      <xdr:colOff>1290320</xdr:colOff>
      <xdr:row>50</xdr:row>
      <xdr:rowOff>962025</xdr:rowOff>
    </xdr:to>
    <xdr:pic>
      <xdr:nvPicPr>
        <xdr:cNvPr id="45" name="图片 201">
          <a:extLst>
            <a:ext uri="{FF2B5EF4-FFF2-40B4-BE49-F238E27FC236}">
              <a16:creationId xmlns:a16="http://schemas.microsoft.com/office/drawing/2014/main" id="{00000000-0008-0000-AC00-00002D000000}"/>
            </a:ext>
          </a:extLst>
        </xdr:cNvPr>
        <xdr:cNvPicPr>
          <a:picLocks noChangeAspect="1"/>
        </xdr:cNvPicPr>
      </xdr:nvPicPr>
      <xdr:blipFill>
        <a:blip xmlns:r="http://schemas.openxmlformats.org/officeDocument/2006/relationships" r:embed="rId38"/>
        <a:stretch>
          <a:fillRect/>
        </a:stretch>
      </xdr:blipFill>
      <xdr:spPr>
        <a:xfrm>
          <a:off x="619125" y="49538255"/>
          <a:ext cx="1242695" cy="736600"/>
        </a:xfrm>
        <a:prstGeom prst="rect">
          <a:avLst/>
        </a:prstGeom>
        <a:noFill/>
        <a:ln w="9525">
          <a:noFill/>
        </a:ln>
      </xdr:spPr>
    </xdr:pic>
    <xdr:clientData/>
  </xdr:twoCellAnchor>
  <xdr:twoCellAnchor editAs="oneCell">
    <xdr:from>
      <xdr:col>1</xdr:col>
      <xdr:colOff>57150</xdr:colOff>
      <xdr:row>52</xdr:row>
      <xdr:rowOff>90805</xdr:rowOff>
    </xdr:from>
    <xdr:to>
      <xdr:col>1</xdr:col>
      <xdr:colOff>1283970</xdr:colOff>
      <xdr:row>52</xdr:row>
      <xdr:rowOff>1005840</xdr:rowOff>
    </xdr:to>
    <xdr:pic>
      <xdr:nvPicPr>
        <xdr:cNvPr id="46" name="图片 228">
          <a:extLst>
            <a:ext uri="{FF2B5EF4-FFF2-40B4-BE49-F238E27FC236}">
              <a16:creationId xmlns:a16="http://schemas.microsoft.com/office/drawing/2014/main" id="{00000000-0008-0000-AC00-00002E000000}"/>
            </a:ext>
          </a:extLst>
        </xdr:cNvPr>
        <xdr:cNvPicPr>
          <a:picLocks noChangeAspect="1"/>
        </xdr:cNvPicPr>
      </xdr:nvPicPr>
      <xdr:blipFill>
        <a:blip xmlns:r="http://schemas.openxmlformats.org/officeDocument/2006/relationships" r:embed="rId39"/>
        <a:stretch>
          <a:fillRect/>
        </a:stretch>
      </xdr:blipFill>
      <xdr:spPr>
        <a:xfrm>
          <a:off x="628650" y="51613435"/>
          <a:ext cx="1226820" cy="915035"/>
        </a:xfrm>
        <a:prstGeom prst="rect">
          <a:avLst/>
        </a:prstGeom>
        <a:noFill/>
        <a:ln w="9525">
          <a:noFill/>
        </a:ln>
      </xdr:spPr>
    </xdr:pic>
    <xdr:clientData/>
  </xdr:twoCellAnchor>
  <xdr:twoCellAnchor editAs="oneCell">
    <xdr:from>
      <xdr:col>1</xdr:col>
      <xdr:colOff>104775</xdr:colOff>
      <xdr:row>53</xdr:row>
      <xdr:rowOff>142875</xdr:rowOff>
    </xdr:from>
    <xdr:to>
      <xdr:col>1</xdr:col>
      <xdr:colOff>1233805</xdr:colOff>
      <xdr:row>53</xdr:row>
      <xdr:rowOff>995680</xdr:rowOff>
    </xdr:to>
    <xdr:pic>
      <xdr:nvPicPr>
        <xdr:cNvPr id="47" name="图片 233">
          <a:extLst>
            <a:ext uri="{FF2B5EF4-FFF2-40B4-BE49-F238E27FC236}">
              <a16:creationId xmlns:a16="http://schemas.microsoft.com/office/drawing/2014/main" id="{00000000-0008-0000-AC00-00002F000000}"/>
            </a:ext>
          </a:extLst>
        </xdr:cNvPr>
        <xdr:cNvPicPr>
          <a:picLocks noChangeAspect="1"/>
        </xdr:cNvPicPr>
      </xdr:nvPicPr>
      <xdr:blipFill>
        <a:blip xmlns:r="http://schemas.openxmlformats.org/officeDocument/2006/relationships" r:embed="rId40"/>
        <a:stretch>
          <a:fillRect/>
        </a:stretch>
      </xdr:blipFill>
      <xdr:spPr>
        <a:xfrm>
          <a:off x="676275" y="52770405"/>
          <a:ext cx="1129030" cy="852805"/>
        </a:xfrm>
        <a:prstGeom prst="rect">
          <a:avLst/>
        </a:prstGeom>
        <a:noFill/>
        <a:ln w="9525">
          <a:noFill/>
        </a:ln>
      </xdr:spPr>
    </xdr:pic>
    <xdr:clientData/>
  </xdr:twoCellAnchor>
  <xdr:twoCellAnchor editAs="oneCell">
    <xdr:from>
      <xdr:col>1</xdr:col>
      <xdr:colOff>57785</xdr:colOff>
      <xdr:row>54</xdr:row>
      <xdr:rowOff>127000</xdr:rowOff>
    </xdr:from>
    <xdr:to>
      <xdr:col>1</xdr:col>
      <xdr:colOff>1294765</xdr:colOff>
      <xdr:row>54</xdr:row>
      <xdr:rowOff>1012825</xdr:rowOff>
    </xdr:to>
    <xdr:pic>
      <xdr:nvPicPr>
        <xdr:cNvPr id="48" name="图片 318">
          <a:extLst>
            <a:ext uri="{FF2B5EF4-FFF2-40B4-BE49-F238E27FC236}">
              <a16:creationId xmlns:a16="http://schemas.microsoft.com/office/drawing/2014/main" id="{00000000-0008-0000-AC00-000030000000}"/>
            </a:ext>
          </a:extLst>
        </xdr:cNvPr>
        <xdr:cNvPicPr>
          <a:picLocks noChangeAspect="1"/>
        </xdr:cNvPicPr>
      </xdr:nvPicPr>
      <xdr:blipFill>
        <a:blip xmlns:r="http://schemas.openxmlformats.org/officeDocument/2006/relationships" r:embed="rId41"/>
        <a:stretch>
          <a:fillRect/>
        </a:stretch>
      </xdr:blipFill>
      <xdr:spPr>
        <a:xfrm>
          <a:off x="629285" y="53859430"/>
          <a:ext cx="1236980" cy="885825"/>
        </a:xfrm>
        <a:prstGeom prst="rect">
          <a:avLst/>
        </a:prstGeom>
        <a:noFill/>
        <a:ln w="9525">
          <a:noFill/>
        </a:ln>
      </xdr:spPr>
    </xdr:pic>
    <xdr:clientData/>
  </xdr:twoCellAnchor>
  <xdr:twoCellAnchor editAs="oneCell">
    <xdr:from>
      <xdr:col>1</xdr:col>
      <xdr:colOff>47625</xdr:colOff>
      <xdr:row>55</xdr:row>
      <xdr:rowOff>138430</xdr:rowOff>
    </xdr:from>
    <xdr:to>
      <xdr:col>1</xdr:col>
      <xdr:colOff>1243330</xdr:colOff>
      <xdr:row>55</xdr:row>
      <xdr:rowOff>993775</xdr:rowOff>
    </xdr:to>
    <xdr:pic>
      <xdr:nvPicPr>
        <xdr:cNvPr id="49" name="图片 196">
          <a:extLst>
            <a:ext uri="{FF2B5EF4-FFF2-40B4-BE49-F238E27FC236}">
              <a16:creationId xmlns:a16="http://schemas.microsoft.com/office/drawing/2014/main" id="{00000000-0008-0000-AC00-000031000000}"/>
            </a:ext>
          </a:extLst>
        </xdr:cNvPr>
        <xdr:cNvPicPr>
          <a:picLocks noChangeAspect="1"/>
        </xdr:cNvPicPr>
      </xdr:nvPicPr>
      <xdr:blipFill>
        <a:blip xmlns:r="http://schemas.openxmlformats.org/officeDocument/2006/relationships" r:embed="rId42"/>
        <a:stretch>
          <a:fillRect/>
        </a:stretch>
      </xdr:blipFill>
      <xdr:spPr>
        <a:xfrm>
          <a:off x="619125" y="54975760"/>
          <a:ext cx="1195705" cy="855345"/>
        </a:xfrm>
        <a:prstGeom prst="rect">
          <a:avLst/>
        </a:prstGeom>
        <a:noFill/>
        <a:ln w="9525">
          <a:noFill/>
        </a:ln>
      </xdr:spPr>
    </xdr:pic>
    <xdr:clientData/>
  </xdr:twoCellAnchor>
  <xdr:twoCellAnchor editAs="oneCell">
    <xdr:from>
      <xdr:col>1</xdr:col>
      <xdr:colOff>76200</xdr:colOff>
      <xdr:row>57</xdr:row>
      <xdr:rowOff>88900</xdr:rowOff>
    </xdr:from>
    <xdr:to>
      <xdr:col>1</xdr:col>
      <xdr:colOff>1235075</xdr:colOff>
      <xdr:row>57</xdr:row>
      <xdr:rowOff>1038225</xdr:rowOff>
    </xdr:to>
    <xdr:pic>
      <xdr:nvPicPr>
        <xdr:cNvPr id="50" name="图片 789">
          <a:extLst>
            <a:ext uri="{FF2B5EF4-FFF2-40B4-BE49-F238E27FC236}">
              <a16:creationId xmlns:a16="http://schemas.microsoft.com/office/drawing/2014/main" id="{00000000-0008-0000-AC00-000032000000}"/>
            </a:ext>
          </a:extLst>
        </xdr:cNvPr>
        <xdr:cNvPicPr>
          <a:picLocks noChangeAspect="1"/>
        </xdr:cNvPicPr>
      </xdr:nvPicPr>
      <xdr:blipFill>
        <a:blip xmlns:r="http://schemas.openxmlformats.org/officeDocument/2006/relationships" r:embed="rId43"/>
        <a:stretch>
          <a:fillRect/>
        </a:stretch>
      </xdr:blipFill>
      <xdr:spPr>
        <a:xfrm>
          <a:off x="647700" y="57136030"/>
          <a:ext cx="1158875" cy="949325"/>
        </a:xfrm>
        <a:prstGeom prst="rect">
          <a:avLst/>
        </a:prstGeom>
        <a:noFill/>
        <a:ln w="9525">
          <a:noFill/>
        </a:ln>
      </xdr:spPr>
    </xdr:pic>
    <xdr:clientData/>
  </xdr:twoCellAnchor>
  <xdr:twoCellAnchor editAs="oneCell">
    <xdr:from>
      <xdr:col>1</xdr:col>
      <xdr:colOff>33655</xdr:colOff>
      <xdr:row>58</xdr:row>
      <xdr:rowOff>139065</xdr:rowOff>
    </xdr:from>
    <xdr:to>
      <xdr:col>1</xdr:col>
      <xdr:colOff>1291590</xdr:colOff>
      <xdr:row>58</xdr:row>
      <xdr:rowOff>995680</xdr:rowOff>
    </xdr:to>
    <xdr:pic>
      <xdr:nvPicPr>
        <xdr:cNvPr id="51" name="图片 875">
          <a:extLst>
            <a:ext uri="{FF2B5EF4-FFF2-40B4-BE49-F238E27FC236}">
              <a16:creationId xmlns:a16="http://schemas.microsoft.com/office/drawing/2014/main" id="{00000000-0008-0000-AC00-000033000000}"/>
            </a:ext>
          </a:extLst>
        </xdr:cNvPr>
        <xdr:cNvPicPr>
          <a:picLocks noChangeAspect="1"/>
        </xdr:cNvPicPr>
      </xdr:nvPicPr>
      <xdr:blipFill>
        <a:blip xmlns:r="http://schemas.openxmlformats.org/officeDocument/2006/relationships" r:embed="rId44"/>
        <a:stretch>
          <a:fillRect/>
        </a:stretch>
      </xdr:blipFill>
      <xdr:spPr>
        <a:xfrm>
          <a:off x="605155" y="58291095"/>
          <a:ext cx="1257935" cy="856615"/>
        </a:xfrm>
        <a:prstGeom prst="rect">
          <a:avLst/>
        </a:prstGeom>
        <a:noFill/>
        <a:ln w="9525">
          <a:noFill/>
        </a:ln>
      </xdr:spPr>
    </xdr:pic>
    <xdr:clientData/>
  </xdr:twoCellAnchor>
  <xdr:twoCellAnchor editAs="oneCell">
    <xdr:from>
      <xdr:col>1</xdr:col>
      <xdr:colOff>0</xdr:colOff>
      <xdr:row>86</xdr:row>
      <xdr:rowOff>0</xdr:rowOff>
    </xdr:from>
    <xdr:to>
      <xdr:col>1</xdr:col>
      <xdr:colOff>9525</xdr:colOff>
      <xdr:row>86</xdr:row>
      <xdr:rowOff>28575</xdr:rowOff>
    </xdr:to>
    <xdr:pic>
      <xdr:nvPicPr>
        <xdr:cNvPr id="52" name="Picture 15">
          <a:extLst>
            <a:ext uri="{FF2B5EF4-FFF2-40B4-BE49-F238E27FC236}">
              <a16:creationId xmlns:a16="http://schemas.microsoft.com/office/drawing/2014/main" id="{00000000-0008-0000-AC00-000034000000}"/>
            </a:ext>
          </a:extLst>
        </xdr:cNvPr>
        <xdr:cNvPicPr>
          <a:picLocks noChangeAspect="1" noChangeArrowheads="1"/>
        </xdr:cNvPicPr>
      </xdr:nvPicPr>
      <xdr:blipFill>
        <a:blip xmlns:r="http://schemas.openxmlformats.org/officeDocument/2006/relationships" r:embed="rId45"/>
        <a:srcRect/>
        <a:stretch>
          <a:fillRect/>
        </a:stretch>
      </xdr:blipFill>
      <xdr:spPr>
        <a:xfrm>
          <a:off x="571500" y="89089230"/>
          <a:ext cx="9525" cy="28575"/>
        </a:xfrm>
        <a:prstGeom prst="rect">
          <a:avLst/>
        </a:prstGeom>
        <a:noFill/>
        <a:ln w="1">
          <a:noFill/>
          <a:miter lim="800000"/>
          <a:headEnd/>
          <a:tailEnd/>
        </a:ln>
      </xdr:spPr>
    </xdr:pic>
    <xdr:clientData/>
  </xdr:twoCellAnchor>
  <xdr:twoCellAnchor editAs="oneCell">
    <xdr:from>
      <xdr:col>1</xdr:col>
      <xdr:colOff>38735</xdr:colOff>
      <xdr:row>59</xdr:row>
      <xdr:rowOff>145415</xdr:rowOff>
    </xdr:from>
    <xdr:to>
      <xdr:col>1</xdr:col>
      <xdr:colOff>1289685</xdr:colOff>
      <xdr:row>59</xdr:row>
      <xdr:rowOff>939165</xdr:rowOff>
    </xdr:to>
    <xdr:pic>
      <xdr:nvPicPr>
        <xdr:cNvPr id="54" name="图片 1036">
          <a:extLst>
            <a:ext uri="{FF2B5EF4-FFF2-40B4-BE49-F238E27FC236}">
              <a16:creationId xmlns:a16="http://schemas.microsoft.com/office/drawing/2014/main" id="{00000000-0008-0000-AC00-000036000000}"/>
            </a:ext>
          </a:extLst>
        </xdr:cNvPr>
        <xdr:cNvPicPr>
          <a:picLocks noChangeAspect="1"/>
        </xdr:cNvPicPr>
      </xdr:nvPicPr>
      <xdr:blipFill>
        <a:blip xmlns:r="http://schemas.openxmlformats.org/officeDocument/2006/relationships" r:embed="rId46"/>
        <a:stretch>
          <a:fillRect/>
        </a:stretch>
      </xdr:blipFill>
      <xdr:spPr>
        <a:xfrm>
          <a:off x="610235" y="59402345"/>
          <a:ext cx="1250950" cy="793750"/>
        </a:xfrm>
        <a:prstGeom prst="rect">
          <a:avLst/>
        </a:prstGeom>
        <a:noFill/>
        <a:ln w="9525">
          <a:noFill/>
        </a:ln>
      </xdr:spPr>
    </xdr:pic>
    <xdr:clientData/>
  </xdr:twoCellAnchor>
  <xdr:twoCellAnchor editAs="oneCell">
    <xdr:from>
      <xdr:col>1</xdr:col>
      <xdr:colOff>114300</xdr:colOff>
      <xdr:row>60</xdr:row>
      <xdr:rowOff>152400</xdr:rowOff>
    </xdr:from>
    <xdr:to>
      <xdr:col>1</xdr:col>
      <xdr:colOff>1259840</xdr:colOff>
      <xdr:row>60</xdr:row>
      <xdr:rowOff>972820</xdr:rowOff>
    </xdr:to>
    <xdr:pic>
      <xdr:nvPicPr>
        <xdr:cNvPr id="55" name="图片 7945">
          <a:extLst>
            <a:ext uri="{FF2B5EF4-FFF2-40B4-BE49-F238E27FC236}">
              <a16:creationId xmlns:a16="http://schemas.microsoft.com/office/drawing/2014/main" id="{00000000-0008-0000-AC00-000037000000}"/>
            </a:ext>
          </a:extLst>
        </xdr:cNvPr>
        <xdr:cNvPicPr>
          <a:picLocks noChangeAspect="1"/>
        </xdr:cNvPicPr>
      </xdr:nvPicPr>
      <xdr:blipFill>
        <a:blip xmlns:r="http://schemas.openxmlformats.org/officeDocument/2006/relationships" r:embed="rId47"/>
        <a:stretch>
          <a:fillRect/>
        </a:stretch>
      </xdr:blipFill>
      <xdr:spPr>
        <a:xfrm>
          <a:off x="685800" y="60514230"/>
          <a:ext cx="1145540" cy="820420"/>
        </a:xfrm>
        <a:prstGeom prst="rect">
          <a:avLst/>
        </a:prstGeom>
        <a:noFill/>
        <a:ln w="9525">
          <a:noFill/>
        </a:ln>
      </xdr:spPr>
    </xdr:pic>
    <xdr:clientData/>
  </xdr:twoCellAnchor>
  <xdr:twoCellAnchor editAs="oneCell">
    <xdr:from>
      <xdr:col>1</xdr:col>
      <xdr:colOff>38100</xdr:colOff>
      <xdr:row>62</xdr:row>
      <xdr:rowOff>57150</xdr:rowOff>
    </xdr:from>
    <xdr:to>
      <xdr:col>1</xdr:col>
      <xdr:colOff>1267460</xdr:colOff>
      <xdr:row>62</xdr:row>
      <xdr:rowOff>1028065</xdr:rowOff>
    </xdr:to>
    <xdr:pic>
      <xdr:nvPicPr>
        <xdr:cNvPr id="56" name="图片 660">
          <a:extLst>
            <a:ext uri="{FF2B5EF4-FFF2-40B4-BE49-F238E27FC236}">
              <a16:creationId xmlns:a16="http://schemas.microsoft.com/office/drawing/2014/main" id="{00000000-0008-0000-AC00-000038000000}"/>
            </a:ext>
          </a:extLst>
        </xdr:cNvPr>
        <xdr:cNvPicPr>
          <a:picLocks noChangeAspect="1"/>
        </xdr:cNvPicPr>
      </xdr:nvPicPr>
      <xdr:blipFill>
        <a:blip xmlns:r="http://schemas.openxmlformats.org/officeDocument/2006/relationships" r:embed="rId48"/>
        <a:stretch>
          <a:fillRect/>
        </a:stretch>
      </xdr:blipFill>
      <xdr:spPr>
        <a:xfrm>
          <a:off x="609600" y="62628780"/>
          <a:ext cx="1229360" cy="970915"/>
        </a:xfrm>
        <a:prstGeom prst="rect">
          <a:avLst/>
        </a:prstGeom>
        <a:noFill/>
        <a:ln w="9525">
          <a:noFill/>
        </a:ln>
      </xdr:spPr>
    </xdr:pic>
    <xdr:clientData/>
  </xdr:twoCellAnchor>
  <xdr:twoCellAnchor editAs="oneCell">
    <xdr:from>
      <xdr:col>1</xdr:col>
      <xdr:colOff>47625</xdr:colOff>
      <xdr:row>63</xdr:row>
      <xdr:rowOff>190500</xdr:rowOff>
    </xdr:from>
    <xdr:to>
      <xdr:col>1</xdr:col>
      <xdr:colOff>1287780</xdr:colOff>
      <xdr:row>63</xdr:row>
      <xdr:rowOff>982980</xdr:rowOff>
    </xdr:to>
    <xdr:pic>
      <xdr:nvPicPr>
        <xdr:cNvPr id="57" name="图片 1032">
          <a:extLst>
            <a:ext uri="{FF2B5EF4-FFF2-40B4-BE49-F238E27FC236}">
              <a16:creationId xmlns:a16="http://schemas.microsoft.com/office/drawing/2014/main" id="{00000000-0008-0000-AC00-000039000000}"/>
            </a:ext>
          </a:extLst>
        </xdr:cNvPr>
        <xdr:cNvPicPr>
          <a:picLocks noChangeAspect="1"/>
        </xdr:cNvPicPr>
      </xdr:nvPicPr>
      <xdr:blipFill>
        <a:blip xmlns:r="http://schemas.openxmlformats.org/officeDocument/2006/relationships" r:embed="rId49"/>
        <a:stretch>
          <a:fillRect/>
        </a:stretch>
      </xdr:blipFill>
      <xdr:spPr>
        <a:xfrm>
          <a:off x="619125" y="63867030"/>
          <a:ext cx="1240155" cy="792480"/>
        </a:xfrm>
        <a:prstGeom prst="rect">
          <a:avLst/>
        </a:prstGeom>
        <a:noFill/>
        <a:ln w="9525">
          <a:noFill/>
        </a:ln>
      </xdr:spPr>
    </xdr:pic>
    <xdr:clientData/>
  </xdr:twoCellAnchor>
  <xdr:twoCellAnchor editAs="oneCell">
    <xdr:from>
      <xdr:col>1</xdr:col>
      <xdr:colOff>57150</xdr:colOff>
      <xdr:row>65</xdr:row>
      <xdr:rowOff>104140</xdr:rowOff>
    </xdr:from>
    <xdr:to>
      <xdr:col>1</xdr:col>
      <xdr:colOff>1303655</xdr:colOff>
      <xdr:row>65</xdr:row>
      <xdr:rowOff>1026795</xdr:rowOff>
    </xdr:to>
    <xdr:pic>
      <xdr:nvPicPr>
        <xdr:cNvPr id="58" name="图片 1115">
          <a:extLst>
            <a:ext uri="{FF2B5EF4-FFF2-40B4-BE49-F238E27FC236}">
              <a16:creationId xmlns:a16="http://schemas.microsoft.com/office/drawing/2014/main" id="{00000000-0008-0000-AC00-00003A000000}"/>
            </a:ext>
          </a:extLst>
        </xdr:cNvPr>
        <xdr:cNvPicPr>
          <a:picLocks noChangeAspect="1"/>
        </xdr:cNvPicPr>
      </xdr:nvPicPr>
      <xdr:blipFill>
        <a:blip xmlns:r="http://schemas.openxmlformats.org/officeDocument/2006/relationships" r:embed="rId50"/>
        <a:stretch>
          <a:fillRect/>
        </a:stretch>
      </xdr:blipFill>
      <xdr:spPr>
        <a:xfrm>
          <a:off x="628650" y="65990470"/>
          <a:ext cx="1246505" cy="922655"/>
        </a:xfrm>
        <a:prstGeom prst="rect">
          <a:avLst/>
        </a:prstGeom>
        <a:noFill/>
        <a:ln w="9525">
          <a:noFill/>
        </a:ln>
      </xdr:spPr>
    </xdr:pic>
    <xdr:clientData/>
  </xdr:twoCellAnchor>
  <xdr:twoCellAnchor editAs="oneCell">
    <xdr:from>
      <xdr:col>1</xdr:col>
      <xdr:colOff>133350</xdr:colOff>
      <xdr:row>71</xdr:row>
      <xdr:rowOff>75565</xdr:rowOff>
    </xdr:from>
    <xdr:to>
      <xdr:col>1</xdr:col>
      <xdr:colOff>1151890</xdr:colOff>
      <xdr:row>71</xdr:row>
      <xdr:rowOff>1040130</xdr:rowOff>
    </xdr:to>
    <xdr:pic>
      <xdr:nvPicPr>
        <xdr:cNvPr id="59" name="图片 159">
          <a:extLst>
            <a:ext uri="{FF2B5EF4-FFF2-40B4-BE49-F238E27FC236}">
              <a16:creationId xmlns:a16="http://schemas.microsoft.com/office/drawing/2014/main" id="{00000000-0008-0000-AC00-00003B000000}"/>
            </a:ext>
          </a:extLst>
        </xdr:cNvPr>
        <xdr:cNvPicPr>
          <a:picLocks noChangeAspect="1"/>
        </xdr:cNvPicPr>
      </xdr:nvPicPr>
      <xdr:blipFill>
        <a:blip xmlns:r="http://schemas.openxmlformats.org/officeDocument/2006/relationships" r:embed="rId51"/>
        <a:stretch>
          <a:fillRect/>
        </a:stretch>
      </xdr:blipFill>
      <xdr:spPr>
        <a:xfrm>
          <a:off x="704850" y="72591295"/>
          <a:ext cx="1018540" cy="964565"/>
        </a:xfrm>
        <a:prstGeom prst="rect">
          <a:avLst/>
        </a:prstGeom>
        <a:noFill/>
        <a:ln w="9525">
          <a:noFill/>
        </a:ln>
      </xdr:spPr>
    </xdr:pic>
    <xdr:clientData/>
  </xdr:twoCellAnchor>
  <xdr:twoCellAnchor editAs="oneCell">
    <xdr:from>
      <xdr:col>1</xdr:col>
      <xdr:colOff>123825</xdr:colOff>
      <xdr:row>72</xdr:row>
      <xdr:rowOff>57150</xdr:rowOff>
    </xdr:from>
    <xdr:to>
      <xdr:col>1</xdr:col>
      <xdr:colOff>1232535</xdr:colOff>
      <xdr:row>72</xdr:row>
      <xdr:rowOff>1049020</xdr:rowOff>
    </xdr:to>
    <xdr:pic>
      <xdr:nvPicPr>
        <xdr:cNvPr id="60" name="图片 25">
          <a:extLst>
            <a:ext uri="{FF2B5EF4-FFF2-40B4-BE49-F238E27FC236}">
              <a16:creationId xmlns:a16="http://schemas.microsoft.com/office/drawing/2014/main" id="{00000000-0008-0000-AC00-00003C000000}"/>
            </a:ext>
          </a:extLst>
        </xdr:cNvPr>
        <xdr:cNvPicPr>
          <a:picLocks noChangeAspect="1"/>
        </xdr:cNvPicPr>
      </xdr:nvPicPr>
      <xdr:blipFill>
        <a:blip xmlns:r="http://schemas.openxmlformats.org/officeDocument/2006/relationships" r:embed="rId52"/>
        <a:stretch>
          <a:fillRect/>
        </a:stretch>
      </xdr:blipFill>
      <xdr:spPr>
        <a:xfrm>
          <a:off x="695325" y="73677780"/>
          <a:ext cx="1108710" cy="991870"/>
        </a:xfrm>
        <a:prstGeom prst="rect">
          <a:avLst/>
        </a:prstGeom>
        <a:noFill/>
        <a:ln w="9525">
          <a:noFill/>
        </a:ln>
      </xdr:spPr>
    </xdr:pic>
    <xdr:clientData/>
  </xdr:twoCellAnchor>
  <xdr:twoCellAnchor editAs="oneCell">
    <xdr:from>
      <xdr:col>1</xdr:col>
      <xdr:colOff>171450</xdr:colOff>
      <xdr:row>73</xdr:row>
      <xdr:rowOff>83185</xdr:rowOff>
    </xdr:from>
    <xdr:to>
      <xdr:col>1</xdr:col>
      <xdr:colOff>1219835</xdr:colOff>
      <xdr:row>73</xdr:row>
      <xdr:rowOff>1074420</xdr:rowOff>
    </xdr:to>
    <xdr:pic>
      <xdr:nvPicPr>
        <xdr:cNvPr id="61" name="图片 84">
          <a:extLst>
            <a:ext uri="{FF2B5EF4-FFF2-40B4-BE49-F238E27FC236}">
              <a16:creationId xmlns:a16="http://schemas.microsoft.com/office/drawing/2014/main" id="{00000000-0008-0000-AC00-00003D000000}"/>
            </a:ext>
          </a:extLst>
        </xdr:cNvPr>
        <xdr:cNvPicPr>
          <a:picLocks noChangeAspect="1"/>
        </xdr:cNvPicPr>
      </xdr:nvPicPr>
      <xdr:blipFill>
        <a:blip xmlns:r="http://schemas.openxmlformats.org/officeDocument/2006/relationships" r:embed="rId53"/>
        <a:stretch>
          <a:fillRect/>
        </a:stretch>
      </xdr:blipFill>
      <xdr:spPr>
        <a:xfrm>
          <a:off x="742950" y="74808715"/>
          <a:ext cx="1048385" cy="991235"/>
        </a:xfrm>
        <a:prstGeom prst="rect">
          <a:avLst/>
        </a:prstGeom>
        <a:noFill/>
        <a:ln w="9525">
          <a:noFill/>
        </a:ln>
      </xdr:spPr>
    </xdr:pic>
    <xdr:clientData/>
  </xdr:twoCellAnchor>
  <xdr:twoCellAnchor editAs="oneCell">
    <xdr:from>
      <xdr:col>1</xdr:col>
      <xdr:colOff>132080</xdr:colOff>
      <xdr:row>74</xdr:row>
      <xdr:rowOff>59055</xdr:rowOff>
    </xdr:from>
    <xdr:to>
      <xdr:col>1</xdr:col>
      <xdr:colOff>1189990</xdr:colOff>
      <xdr:row>74</xdr:row>
      <xdr:rowOff>1037590</xdr:rowOff>
    </xdr:to>
    <xdr:pic>
      <xdr:nvPicPr>
        <xdr:cNvPr id="62" name="图片 139">
          <a:extLst>
            <a:ext uri="{FF2B5EF4-FFF2-40B4-BE49-F238E27FC236}">
              <a16:creationId xmlns:a16="http://schemas.microsoft.com/office/drawing/2014/main" id="{00000000-0008-0000-AC00-00003E000000}"/>
            </a:ext>
          </a:extLst>
        </xdr:cNvPr>
        <xdr:cNvPicPr>
          <a:picLocks noChangeAspect="1"/>
        </xdr:cNvPicPr>
      </xdr:nvPicPr>
      <xdr:blipFill>
        <a:blip xmlns:r="http://schemas.openxmlformats.org/officeDocument/2006/relationships" r:embed="rId54"/>
        <a:stretch>
          <a:fillRect/>
        </a:stretch>
      </xdr:blipFill>
      <xdr:spPr>
        <a:xfrm>
          <a:off x="703580" y="75889485"/>
          <a:ext cx="1057910" cy="978535"/>
        </a:xfrm>
        <a:prstGeom prst="rect">
          <a:avLst/>
        </a:prstGeom>
        <a:noFill/>
        <a:ln w="9525">
          <a:noFill/>
        </a:ln>
      </xdr:spPr>
    </xdr:pic>
    <xdr:clientData/>
  </xdr:twoCellAnchor>
  <xdr:twoCellAnchor editAs="oneCell">
    <xdr:from>
      <xdr:col>1</xdr:col>
      <xdr:colOff>46355</xdr:colOff>
      <xdr:row>75</xdr:row>
      <xdr:rowOff>76200</xdr:rowOff>
    </xdr:from>
    <xdr:to>
      <xdr:col>1</xdr:col>
      <xdr:colOff>1238885</xdr:colOff>
      <xdr:row>75</xdr:row>
      <xdr:rowOff>982345</xdr:rowOff>
    </xdr:to>
    <xdr:pic>
      <xdr:nvPicPr>
        <xdr:cNvPr id="63" name="图片 248">
          <a:extLst>
            <a:ext uri="{FF2B5EF4-FFF2-40B4-BE49-F238E27FC236}">
              <a16:creationId xmlns:a16="http://schemas.microsoft.com/office/drawing/2014/main" id="{00000000-0008-0000-AC00-00003F000000}"/>
            </a:ext>
          </a:extLst>
        </xdr:cNvPr>
        <xdr:cNvPicPr>
          <a:picLocks noChangeAspect="1"/>
        </xdr:cNvPicPr>
      </xdr:nvPicPr>
      <xdr:blipFill>
        <a:blip xmlns:r="http://schemas.openxmlformats.org/officeDocument/2006/relationships" r:embed="rId55"/>
        <a:stretch>
          <a:fillRect/>
        </a:stretch>
      </xdr:blipFill>
      <xdr:spPr>
        <a:xfrm>
          <a:off x="617855" y="77011530"/>
          <a:ext cx="1192530" cy="906145"/>
        </a:xfrm>
        <a:prstGeom prst="rect">
          <a:avLst/>
        </a:prstGeom>
        <a:noFill/>
        <a:ln w="9525">
          <a:noFill/>
        </a:ln>
      </xdr:spPr>
    </xdr:pic>
    <xdr:clientData/>
  </xdr:twoCellAnchor>
  <xdr:twoCellAnchor editAs="oneCell">
    <xdr:from>
      <xdr:col>1</xdr:col>
      <xdr:colOff>276225</xdr:colOff>
      <xdr:row>76</xdr:row>
      <xdr:rowOff>85725</xdr:rowOff>
    </xdr:from>
    <xdr:to>
      <xdr:col>1</xdr:col>
      <xdr:colOff>1076325</xdr:colOff>
      <xdr:row>76</xdr:row>
      <xdr:rowOff>1035050</xdr:rowOff>
    </xdr:to>
    <xdr:pic>
      <xdr:nvPicPr>
        <xdr:cNvPr id="64" name="图片 301">
          <a:extLst>
            <a:ext uri="{FF2B5EF4-FFF2-40B4-BE49-F238E27FC236}">
              <a16:creationId xmlns:a16="http://schemas.microsoft.com/office/drawing/2014/main" id="{00000000-0008-0000-AC00-000040000000}"/>
            </a:ext>
          </a:extLst>
        </xdr:cNvPr>
        <xdr:cNvPicPr>
          <a:picLocks noChangeAspect="1"/>
        </xdr:cNvPicPr>
      </xdr:nvPicPr>
      <xdr:blipFill>
        <a:blip xmlns:r="http://schemas.openxmlformats.org/officeDocument/2006/relationships" r:embed="rId56"/>
        <a:stretch>
          <a:fillRect/>
        </a:stretch>
      </xdr:blipFill>
      <xdr:spPr>
        <a:xfrm>
          <a:off x="847725" y="78125955"/>
          <a:ext cx="800100" cy="949325"/>
        </a:xfrm>
        <a:prstGeom prst="rect">
          <a:avLst/>
        </a:prstGeom>
        <a:noFill/>
        <a:ln w="9525">
          <a:noFill/>
        </a:ln>
      </xdr:spPr>
    </xdr:pic>
    <xdr:clientData/>
  </xdr:twoCellAnchor>
  <xdr:twoCellAnchor editAs="oneCell">
    <xdr:from>
      <xdr:col>1</xdr:col>
      <xdr:colOff>153035</xdr:colOff>
      <xdr:row>79</xdr:row>
      <xdr:rowOff>50800</xdr:rowOff>
    </xdr:from>
    <xdr:to>
      <xdr:col>1</xdr:col>
      <xdr:colOff>1178560</xdr:colOff>
      <xdr:row>79</xdr:row>
      <xdr:rowOff>1035685</xdr:rowOff>
    </xdr:to>
    <xdr:pic>
      <xdr:nvPicPr>
        <xdr:cNvPr id="65" name="图片 326">
          <a:extLst>
            <a:ext uri="{FF2B5EF4-FFF2-40B4-BE49-F238E27FC236}">
              <a16:creationId xmlns:a16="http://schemas.microsoft.com/office/drawing/2014/main" id="{00000000-0008-0000-AC00-000041000000}"/>
            </a:ext>
          </a:extLst>
        </xdr:cNvPr>
        <xdr:cNvPicPr>
          <a:picLocks noChangeAspect="1"/>
        </xdr:cNvPicPr>
      </xdr:nvPicPr>
      <xdr:blipFill>
        <a:blip xmlns:r="http://schemas.openxmlformats.org/officeDocument/2006/relationships" r:embed="rId57"/>
        <a:stretch>
          <a:fillRect/>
        </a:stretch>
      </xdr:blipFill>
      <xdr:spPr>
        <a:xfrm>
          <a:off x="724535" y="81405730"/>
          <a:ext cx="1025525" cy="984885"/>
        </a:xfrm>
        <a:prstGeom prst="rect">
          <a:avLst/>
        </a:prstGeom>
        <a:noFill/>
        <a:ln w="9525">
          <a:noFill/>
        </a:ln>
      </xdr:spPr>
    </xdr:pic>
    <xdr:clientData/>
  </xdr:twoCellAnchor>
  <xdr:twoCellAnchor editAs="oneCell">
    <xdr:from>
      <xdr:col>1</xdr:col>
      <xdr:colOff>218440</xdr:colOff>
      <xdr:row>80</xdr:row>
      <xdr:rowOff>41275</xdr:rowOff>
    </xdr:from>
    <xdr:to>
      <xdr:col>1</xdr:col>
      <xdr:colOff>1125220</xdr:colOff>
      <xdr:row>80</xdr:row>
      <xdr:rowOff>1060450</xdr:rowOff>
    </xdr:to>
    <xdr:pic>
      <xdr:nvPicPr>
        <xdr:cNvPr id="66" name="图片 331">
          <a:extLst>
            <a:ext uri="{FF2B5EF4-FFF2-40B4-BE49-F238E27FC236}">
              <a16:creationId xmlns:a16="http://schemas.microsoft.com/office/drawing/2014/main" id="{00000000-0008-0000-AC00-000042000000}"/>
            </a:ext>
          </a:extLst>
        </xdr:cNvPr>
        <xdr:cNvPicPr>
          <a:picLocks noChangeAspect="1"/>
        </xdr:cNvPicPr>
      </xdr:nvPicPr>
      <xdr:blipFill>
        <a:blip xmlns:r="http://schemas.openxmlformats.org/officeDocument/2006/relationships" r:embed="rId58"/>
        <a:stretch>
          <a:fillRect/>
        </a:stretch>
      </xdr:blipFill>
      <xdr:spPr>
        <a:xfrm>
          <a:off x="789940" y="82501105"/>
          <a:ext cx="906780" cy="1019175"/>
        </a:xfrm>
        <a:prstGeom prst="rect">
          <a:avLst/>
        </a:prstGeom>
        <a:noFill/>
        <a:ln w="9525">
          <a:noFill/>
        </a:ln>
      </xdr:spPr>
    </xdr:pic>
    <xdr:clientData/>
  </xdr:twoCellAnchor>
  <xdr:twoCellAnchor editAs="oneCell">
    <xdr:from>
      <xdr:col>1</xdr:col>
      <xdr:colOff>133350</xdr:colOff>
      <xdr:row>81</xdr:row>
      <xdr:rowOff>52705</xdr:rowOff>
    </xdr:from>
    <xdr:to>
      <xdr:col>1</xdr:col>
      <xdr:colOff>1205865</xdr:colOff>
      <xdr:row>81</xdr:row>
      <xdr:rowOff>1066800</xdr:rowOff>
    </xdr:to>
    <xdr:pic>
      <xdr:nvPicPr>
        <xdr:cNvPr id="67" name="图片 416">
          <a:extLst>
            <a:ext uri="{FF2B5EF4-FFF2-40B4-BE49-F238E27FC236}">
              <a16:creationId xmlns:a16="http://schemas.microsoft.com/office/drawing/2014/main" id="{00000000-0008-0000-AC00-000043000000}"/>
            </a:ext>
          </a:extLst>
        </xdr:cNvPr>
        <xdr:cNvPicPr>
          <a:picLocks noChangeAspect="1"/>
        </xdr:cNvPicPr>
      </xdr:nvPicPr>
      <xdr:blipFill>
        <a:blip xmlns:r="http://schemas.openxmlformats.org/officeDocument/2006/relationships" r:embed="rId59"/>
        <a:stretch>
          <a:fillRect/>
        </a:stretch>
      </xdr:blipFill>
      <xdr:spPr>
        <a:xfrm>
          <a:off x="704850" y="83617435"/>
          <a:ext cx="1072515" cy="1014095"/>
        </a:xfrm>
        <a:prstGeom prst="rect">
          <a:avLst/>
        </a:prstGeom>
        <a:noFill/>
        <a:ln w="9525">
          <a:noFill/>
        </a:ln>
      </xdr:spPr>
    </xdr:pic>
    <xdr:clientData/>
  </xdr:twoCellAnchor>
  <xdr:twoCellAnchor editAs="oneCell">
    <xdr:from>
      <xdr:col>1</xdr:col>
      <xdr:colOff>85725</xdr:colOff>
      <xdr:row>82</xdr:row>
      <xdr:rowOff>61595</xdr:rowOff>
    </xdr:from>
    <xdr:to>
      <xdr:col>1</xdr:col>
      <xdr:colOff>1225550</xdr:colOff>
      <xdr:row>82</xdr:row>
      <xdr:rowOff>1030605</xdr:rowOff>
    </xdr:to>
    <xdr:pic>
      <xdr:nvPicPr>
        <xdr:cNvPr id="68" name="图片 574">
          <a:extLst>
            <a:ext uri="{FF2B5EF4-FFF2-40B4-BE49-F238E27FC236}">
              <a16:creationId xmlns:a16="http://schemas.microsoft.com/office/drawing/2014/main" id="{00000000-0008-0000-AC00-000044000000}"/>
            </a:ext>
          </a:extLst>
        </xdr:cNvPr>
        <xdr:cNvPicPr>
          <a:picLocks noChangeAspect="1"/>
        </xdr:cNvPicPr>
      </xdr:nvPicPr>
      <xdr:blipFill>
        <a:blip xmlns:r="http://schemas.openxmlformats.org/officeDocument/2006/relationships" r:embed="rId60"/>
        <a:stretch>
          <a:fillRect/>
        </a:stretch>
      </xdr:blipFill>
      <xdr:spPr>
        <a:xfrm>
          <a:off x="657225" y="84731225"/>
          <a:ext cx="1139825" cy="969010"/>
        </a:xfrm>
        <a:prstGeom prst="rect">
          <a:avLst/>
        </a:prstGeom>
        <a:noFill/>
        <a:ln w="9525">
          <a:noFill/>
        </a:ln>
      </xdr:spPr>
    </xdr:pic>
    <xdr:clientData/>
  </xdr:twoCellAnchor>
  <xdr:twoCellAnchor editAs="oneCell">
    <xdr:from>
      <xdr:col>1</xdr:col>
      <xdr:colOff>114935</xdr:colOff>
      <xdr:row>83</xdr:row>
      <xdr:rowOff>66675</xdr:rowOff>
    </xdr:from>
    <xdr:to>
      <xdr:col>1</xdr:col>
      <xdr:colOff>1234440</xdr:colOff>
      <xdr:row>83</xdr:row>
      <xdr:rowOff>1030605</xdr:rowOff>
    </xdr:to>
    <xdr:pic>
      <xdr:nvPicPr>
        <xdr:cNvPr id="69" name="图片 582" descr="1678069384449">
          <a:extLst>
            <a:ext uri="{FF2B5EF4-FFF2-40B4-BE49-F238E27FC236}">
              <a16:creationId xmlns:a16="http://schemas.microsoft.com/office/drawing/2014/main" id="{00000000-0008-0000-AC00-000045000000}"/>
            </a:ext>
          </a:extLst>
        </xdr:cNvPr>
        <xdr:cNvPicPr>
          <a:picLocks noChangeAspect="1"/>
        </xdr:cNvPicPr>
      </xdr:nvPicPr>
      <xdr:blipFill>
        <a:blip xmlns:r="http://schemas.openxmlformats.org/officeDocument/2006/relationships" r:embed="rId61"/>
        <a:stretch>
          <a:fillRect/>
        </a:stretch>
      </xdr:blipFill>
      <xdr:spPr>
        <a:xfrm>
          <a:off x="686435" y="85841205"/>
          <a:ext cx="1119505" cy="963930"/>
        </a:xfrm>
        <a:prstGeom prst="rect">
          <a:avLst/>
        </a:prstGeom>
      </xdr:spPr>
    </xdr:pic>
    <xdr:clientData/>
  </xdr:twoCellAnchor>
  <xdr:twoCellAnchor editAs="oneCell">
    <xdr:from>
      <xdr:col>1</xdr:col>
      <xdr:colOff>162560</xdr:colOff>
      <xdr:row>84</xdr:row>
      <xdr:rowOff>43815</xdr:rowOff>
    </xdr:from>
    <xdr:to>
      <xdr:col>1</xdr:col>
      <xdr:colOff>1181735</xdr:colOff>
      <xdr:row>84</xdr:row>
      <xdr:rowOff>1075690</xdr:rowOff>
    </xdr:to>
    <xdr:pic>
      <xdr:nvPicPr>
        <xdr:cNvPr id="70" name="图片 413">
          <a:extLst>
            <a:ext uri="{FF2B5EF4-FFF2-40B4-BE49-F238E27FC236}">
              <a16:creationId xmlns:a16="http://schemas.microsoft.com/office/drawing/2014/main" id="{00000000-0008-0000-AC00-000046000000}"/>
            </a:ext>
          </a:extLst>
        </xdr:cNvPr>
        <xdr:cNvPicPr>
          <a:picLocks noChangeAspect="1"/>
        </xdr:cNvPicPr>
      </xdr:nvPicPr>
      <xdr:blipFill>
        <a:blip xmlns:r="http://schemas.openxmlformats.org/officeDocument/2006/relationships" r:embed="rId62"/>
        <a:stretch>
          <a:fillRect/>
        </a:stretch>
      </xdr:blipFill>
      <xdr:spPr>
        <a:xfrm>
          <a:off x="734060" y="86923245"/>
          <a:ext cx="1019175" cy="1031875"/>
        </a:xfrm>
        <a:prstGeom prst="rect">
          <a:avLst/>
        </a:prstGeom>
        <a:noFill/>
        <a:ln w="9525">
          <a:noFill/>
        </a:ln>
      </xdr:spPr>
    </xdr:pic>
    <xdr:clientData/>
  </xdr:twoCellAnchor>
  <xdr:twoCellAnchor editAs="oneCell">
    <xdr:from>
      <xdr:col>1</xdr:col>
      <xdr:colOff>104775</xdr:colOff>
      <xdr:row>85</xdr:row>
      <xdr:rowOff>63500</xdr:rowOff>
    </xdr:from>
    <xdr:to>
      <xdr:col>1</xdr:col>
      <xdr:colOff>1233170</xdr:colOff>
      <xdr:row>85</xdr:row>
      <xdr:rowOff>1016635</xdr:rowOff>
    </xdr:to>
    <xdr:pic>
      <xdr:nvPicPr>
        <xdr:cNvPr id="71" name="图片 659">
          <a:extLst>
            <a:ext uri="{FF2B5EF4-FFF2-40B4-BE49-F238E27FC236}">
              <a16:creationId xmlns:a16="http://schemas.microsoft.com/office/drawing/2014/main" id="{00000000-0008-0000-AC00-000047000000}"/>
            </a:ext>
          </a:extLst>
        </xdr:cNvPr>
        <xdr:cNvPicPr>
          <a:picLocks noChangeAspect="1"/>
        </xdr:cNvPicPr>
      </xdr:nvPicPr>
      <xdr:blipFill>
        <a:blip xmlns:r="http://schemas.openxmlformats.org/officeDocument/2006/relationships" r:embed="rId63"/>
        <a:stretch>
          <a:fillRect/>
        </a:stretch>
      </xdr:blipFill>
      <xdr:spPr>
        <a:xfrm>
          <a:off x="676275" y="88047830"/>
          <a:ext cx="1128395" cy="953135"/>
        </a:xfrm>
        <a:prstGeom prst="rect">
          <a:avLst/>
        </a:prstGeom>
        <a:noFill/>
        <a:ln w="9525">
          <a:noFill/>
        </a:ln>
      </xdr:spPr>
    </xdr:pic>
    <xdr:clientData/>
  </xdr:twoCellAnchor>
  <xdr:twoCellAnchor editAs="oneCell">
    <xdr:from>
      <xdr:col>1</xdr:col>
      <xdr:colOff>66675</xdr:colOff>
      <xdr:row>9</xdr:row>
      <xdr:rowOff>171450</xdr:rowOff>
    </xdr:from>
    <xdr:to>
      <xdr:col>1</xdr:col>
      <xdr:colOff>1271270</xdr:colOff>
      <xdr:row>9</xdr:row>
      <xdr:rowOff>924560</xdr:rowOff>
    </xdr:to>
    <xdr:pic>
      <xdr:nvPicPr>
        <xdr:cNvPr id="72" name="图片 45">
          <a:extLst>
            <a:ext uri="{FF2B5EF4-FFF2-40B4-BE49-F238E27FC236}">
              <a16:creationId xmlns:a16="http://schemas.microsoft.com/office/drawing/2014/main" id="{00000000-0008-0000-AC00-000048000000}"/>
            </a:ext>
          </a:extLst>
        </xdr:cNvPr>
        <xdr:cNvPicPr>
          <a:picLocks noChangeAspect="1"/>
        </xdr:cNvPicPr>
      </xdr:nvPicPr>
      <xdr:blipFill>
        <a:blip xmlns:r="http://schemas.openxmlformats.org/officeDocument/2006/relationships" r:embed="rId3"/>
        <a:stretch>
          <a:fillRect/>
        </a:stretch>
      </xdr:blipFill>
      <xdr:spPr>
        <a:xfrm>
          <a:off x="638175" y="4183380"/>
          <a:ext cx="1204595" cy="753110"/>
        </a:xfrm>
        <a:prstGeom prst="rect">
          <a:avLst/>
        </a:prstGeom>
        <a:noFill/>
        <a:ln w="9525">
          <a:noFill/>
        </a:ln>
      </xdr:spPr>
    </xdr:pic>
    <xdr:clientData/>
  </xdr:twoCellAnchor>
  <xdr:twoCellAnchor editAs="oneCell">
    <xdr:from>
      <xdr:col>1</xdr:col>
      <xdr:colOff>57150</xdr:colOff>
      <xdr:row>20</xdr:row>
      <xdr:rowOff>114935</xdr:rowOff>
    </xdr:from>
    <xdr:to>
      <xdr:col>1</xdr:col>
      <xdr:colOff>1265555</xdr:colOff>
      <xdr:row>20</xdr:row>
      <xdr:rowOff>962025</xdr:rowOff>
    </xdr:to>
    <xdr:pic>
      <xdr:nvPicPr>
        <xdr:cNvPr id="73" name="图片 302">
          <a:extLst>
            <a:ext uri="{FF2B5EF4-FFF2-40B4-BE49-F238E27FC236}">
              <a16:creationId xmlns:a16="http://schemas.microsoft.com/office/drawing/2014/main" id="{00000000-0008-0000-AC00-000049000000}"/>
            </a:ext>
          </a:extLst>
        </xdr:cNvPr>
        <xdr:cNvPicPr>
          <a:picLocks noChangeAspect="1"/>
        </xdr:cNvPicPr>
      </xdr:nvPicPr>
      <xdr:blipFill>
        <a:blip xmlns:r="http://schemas.openxmlformats.org/officeDocument/2006/relationships" r:embed="rId64"/>
        <a:stretch>
          <a:fillRect/>
        </a:stretch>
      </xdr:blipFill>
      <xdr:spPr>
        <a:xfrm>
          <a:off x="628650" y="16280765"/>
          <a:ext cx="1208405" cy="847090"/>
        </a:xfrm>
        <a:prstGeom prst="rect">
          <a:avLst/>
        </a:prstGeom>
        <a:noFill/>
        <a:ln w="9525">
          <a:noFill/>
        </a:ln>
      </xdr:spPr>
    </xdr:pic>
    <xdr:clientData/>
  </xdr:twoCellAnchor>
  <xdr:twoCellAnchor editAs="oneCell">
    <xdr:from>
      <xdr:col>1</xdr:col>
      <xdr:colOff>47625</xdr:colOff>
      <xdr:row>37</xdr:row>
      <xdr:rowOff>114300</xdr:rowOff>
    </xdr:from>
    <xdr:to>
      <xdr:col>1</xdr:col>
      <xdr:colOff>1287145</xdr:colOff>
      <xdr:row>37</xdr:row>
      <xdr:rowOff>1008380</xdr:rowOff>
    </xdr:to>
    <xdr:pic>
      <xdr:nvPicPr>
        <xdr:cNvPr id="74" name="图片 442">
          <a:extLst>
            <a:ext uri="{FF2B5EF4-FFF2-40B4-BE49-F238E27FC236}">
              <a16:creationId xmlns:a16="http://schemas.microsoft.com/office/drawing/2014/main" id="{00000000-0008-0000-AC00-00004A000000}"/>
            </a:ext>
          </a:extLst>
        </xdr:cNvPr>
        <xdr:cNvPicPr>
          <a:picLocks noChangeAspect="1"/>
        </xdr:cNvPicPr>
      </xdr:nvPicPr>
      <xdr:blipFill>
        <a:blip xmlns:r="http://schemas.openxmlformats.org/officeDocument/2006/relationships" r:embed="rId65"/>
        <a:stretch>
          <a:fillRect/>
        </a:stretch>
      </xdr:blipFill>
      <xdr:spPr>
        <a:xfrm>
          <a:off x="619125" y="35063430"/>
          <a:ext cx="1239520" cy="894080"/>
        </a:xfrm>
        <a:prstGeom prst="rect">
          <a:avLst/>
        </a:prstGeom>
        <a:noFill/>
        <a:ln w="9525">
          <a:noFill/>
        </a:ln>
      </xdr:spPr>
    </xdr:pic>
    <xdr:clientData/>
  </xdr:twoCellAnchor>
  <xdr:twoCellAnchor editAs="oneCell">
    <xdr:from>
      <xdr:col>1</xdr:col>
      <xdr:colOff>69215</xdr:colOff>
      <xdr:row>45</xdr:row>
      <xdr:rowOff>208915</xdr:rowOff>
    </xdr:from>
    <xdr:to>
      <xdr:col>1</xdr:col>
      <xdr:colOff>1295400</xdr:colOff>
      <xdr:row>45</xdr:row>
      <xdr:rowOff>930910</xdr:rowOff>
    </xdr:to>
    <xdr:pic>
      <xdr:nvPicPr>
        <xdr:cNvPr id="75" name="图片 74">
          <a:extLst>
            <a:ext uri="{FF2B5EF4-FFF2-40B4-BE49-F238E27FC236}">
              <a16:creationId xmlns:a16="http://schemas.microsoft.com/office/drawing/2014/main" id="{00000000-0008-0000-AC00-00004B000000}"/>
            </a:ext>
          </a:extLst>
        </xdr:cNvPr>
        <xdr:cNvPicPr>
          <a:picLocks noChangeAspect="1"/>
        </xdr:cNvPicPr>
      </xdr:nvPicPr>
      <xdr:blipFill>
        <a:blip xmlns:r="http://schemas.openxmlformats.org/officeDocument/2006/relationships" r:embed="rId66"/>
        <a:stretch>
          <a:fillRect/>
        </a:stretch>
      </xdr:blipFill>
      <xdr:spPr>
        <a:xfrm>
          <a:off x="640715" y="43997245"/>
          <a:ext cx="1226185" cy="721995"/>
        </a:xfrm>
        <a:prstGeom prst="rect">
          <a:avLst/>
        </a:prstGeom>
        <a:noFill/>
        <a:ln w="9525">
          <a:noFill/>
        </a:ln>
      </xdr:spPr>
    </xdr:pic>
    <xdr:clientData/>
  </xdr:twoCellAnchor>
  <xdr:twoCellAnchor editAs="oneCell">
    <xdr:from>
      <xdr:col>1</xdr:col>
      <xdr:colOff>28575</xdr:colOff>
      <xdr:row>46</xdr:row>
      <xdr:rowOff>171450</xdr:rowOff>
    </xdr:from>
    <xdr:to>
      <xdr:col>1</xdr:col>
      <xdr:colOff>1309370</xdr:colOff>
      <xdr:row>46</xdr:row>
      <xdr:rowOff>943610</xdr:rowOff>
    </xdr:to>
    <xdr:pic>
      <xdr:nvPicPr>
        <xdr:cNvPr id="76" name="图片 75">
          <a:extLst>
            <a:ext uri="{FF2B5EF4-FFF2-40B4-BE49-F238E27FC236}">
              <a16:creationId xmlns:a16="http://schemas.microsoft.com/office/drawing/2014/main" id="{00000000-0008-0000-AC00-00004C000000}"/>
            </a:ext>
          </a:extLst>
        </xdr:cNvPr>
        <xdr:cNvPicPr>
          <a:picLocks noChangeAspect="1"/>
        </xdr:cNvPicPr>
      </xdr:nvPicPr>
      <xdr:blipFill>
        <a:blip xmlns:r="http://schemas.openxmlformats.org/officeDocument/2006/relationships" r:embed="rId67"/>
        <a:stretch>
          <a:fillRect/>
        </a:stretch>
      </xdr:blipFill>
      <xdr:spPr>
        <a:xfrm>
          <a:off x="600075" y="45064680"/>
          <a:ext cx="1280795" cy="772160"/>
        </a:xfrm>
        <a:prstGeom prst="rect">
          <a:avLst/>
        </a:prstGeom>
        <a:noFill/>
        <a:ln w="9525">
          <a:noFill/>
        </a:ln>
      </xdr:spPr>
    </xdr:pic>
    <xdr:clientData/>
  </xdr:twoCellAnchor>
  <xdr:twoCellAnchor editAs="oneCell">
    <xdr:from>
      <xdr:col>1</xdr:col>
      <xdr:colOff>57150</xdr:colOff>
      <xdr:row>51</xdr:row>
      <xdr:rowOff>133350</xdr:rowOff>
    </xdr:from>
    <xdr:to>
      <xdr:col>1</xdr:col>
      <xdr:colOff>1248410</xdr:colOff>
      <xdr:row>51</xdr:row>
      <xdr:rowOff>979170</xdr:rowOff>
    </xdr:to>
    <xdr:pic>
      <xdr:nvPicPr>
        <xdr:cNvPr id="77" name="图片 76">
          <a:extLst>
            <a:ext uri="{FF2B5EF4-FFF2-40B4-BE49-F238E27FC236}">
              <a16:creationId xmlns:a16="http://schemas.microsoft.com/office/drawing/2014/main" id="{00000000-0008-0000-AC00-00004D000000}"/>
            </a:ext>
          </a:extLst>
        </xdr:cNvPr>
        <xdr:cNvPicPr>
          <a:picLocks noChangeAspect="1"/>
        </xdr:cNvPicPr>
      </xdr:nvPicPr>
      <xdr:blipFill>
        <a:blip xmlns:r="http://schemas.openxmlformats.org/officeDocument/2006/relationships" r:embed="rId68"/>
        <a:stretch>
          <a:fillRect/>
        </a:stretch>
      </xdr:blipFill>
      <xdr:spPr>
        <a:xfrm>
          <a:off x="628650" y="50551080"/>
          <a:ext cx="1191260" cy="845820"/>
        </a:xfrm>
        <a:prstGeom prst="rect">
          <a:avLst/>
        </a:prstGeom>
        <a:noFill/>
        <a:ln w="9525">
          <a:noFill/>
        </a:ln>
      </xdr:spPr>
    </xdr:pic>
    <xdr:clientData/>
  </xdr:twoCellAnchor>
  <xdr:twoCellAnchor editAs="oneCell">
    <xdr:from>
      <xdr:col>1</xdr:col>
      <xdr:colOff>180340</xdr:colOff>
      <xdr:row>56</xdr:row>
      <xdr:rowOff>67310</xdr:rowOff>
    </xdr:from>
    <xdr:to>
      <xdr:col>1</xdr:col>
      <xdr:colOff>1115060</xdr:colOff>
      <xdr:row>56</xdr:row>
      <xdr:rowOff>1035050</xdr:rowOff>
    </xdr:to>
    <xdr:pic>
      <xdr:nvPicPr>
        <xdr:cNvPr id="78" name="图片 337">
          <a:extLst>
            <a:ext uri="{FF2B5EF4-FFF2-40B4-BE49-F238E27FC236}">
              <a16:creationId xmlns:a16="http://schemas.microsoft.com/office/drawing/2014/main" id="{00000000-0008-0000-AC00-00004E000000}"/>
            </a:ext>
          </a:extLst>
        </xdr:cNvPr>
        <xdr:cNvPicPr>
          <a:picLocks noChangeAspect="1"/>
        </xdr:cNvPicPr>
      </xdr:nvPicPr>
      <xdr:blipFill>
        <a:blip xmlns:r="http://schemas.openxmlformats.org/officeDocument/2006/relationships" r:embed="rId69"/>
        <a:stretch>
          <a:fillRect/>
        </a:stretch>
      </xdr:blipFill>
      <xdr:spPr>
        <a:xfrm>
          <a:off x="751840" y="56009540"/>
          <a:ext cx="934720" cy="967740"/>
        </a:xfrm>
        <a:prstGeom prst="rect">
          <a:avLst/>
        </a:prstGeom>
        <a:noFill/>
        <a:ln w="9525">
          <a:noFill/>
        </a:ln>
      </xdr:spPr>
    </xdr:pic>
    <xdr:clientData/>
  </xdr:twoCellAnchor>
  <xdr:twoCellAnchor editAs="oneCell">
    <xdr:from>
      <xdr:col>1</xdr:col>
      <xdr:colOff>66675</xdr:colOff>
      <xdr:row>61</xdr:row>
      <xdr:rowOff>66675</xdr:rowOff>
    </xdr:from>
    <xdr:to>
      <xdr:col>1</xdr:col>
      <xdr:colOff>1279525</xdr:colOff>
      <xdr:row>61</xdr:row>
      <xdr:rowOff>1038860</xdr:rowOff>
    </xdr:to>
    <xdr:pic>
      <xdr:nvPicPr>
        <xdr:cNvPr id="79" name="图片 78">
          <a:extLst>
            <a:ext uri="{FF2B5EF4-FFF2-40B4-BE49-F238E27FC236}">
              <a16:creationId xmlns:a16="http://schemas.microsoft.com/office/drawing/2014/main" id="{00000000-0008-0000-AC00-00004F000000}"/>
            </a:ext>
          </a:extLst>
        </xdr:cNvPr>
        <xdr:cNvPicPr>
          <a:picLocks noChangeAspect="1"/>
        </xdr:cNvPicPr>
      </xdr:nvPicPr>
      <xdr:blipFill>
        <a:blip xmlns:r="http://schemas.openxmlformats.org/officeDocument/2006/relationships" r:embed="rId70"/>
        <a:stretch>
          <a:fillRect/>
        </a:stretch>
      </xdr:blipFill>
      <xdr:spPr>
        <a:xfrm>
          <a:off x="638175" y="61533405"/>
          <a:ext cx="1212850" cy="972185"/>
        </a:xfrm>
        <a:prstGeom prst="rect">
          <a:avLst/>
        </a:prstGeom>
        <a:noFill/>
        <a:ln w="9525">
          <a:noFill/>
        </a:ln>
      </xdr:spPr>
    </xdr:pic>
    <xdr:clientData/>
  </xdr:twoCellAnchor>
  <xdr:twoCellAnchor editAs="oneCell">
    <xdr:from>
      <xdr:col>1</xdr:col>
      <xdr:colOff>38100</xdr:colOff>
      <xdr:row>64</xdr:row>
      <xdr:rowOff>142875</xdr:rowOff>
    </xdr:from>
    <xdr:to>
      <xdr:col>1</xdr:col>
      <xdr:colOff>1275080</xdr:colOff>
      <xdr:row>64</xdr:row>
      <xdr:rowOff>991870</xdr:rowOff>
    </xdr:to>
    <xdr:pic>
      <xdr:nvPicPr>
        <xdr:cNvPr id="80" name="图片 79">
          <a:extLst>
            <a:ext uri="{FF2B5EF4-FFF2-40B4-BE49-F238E27FC236}">
              <a16:creationId xmlns:a16="http://schemas.microsoft.com/office/drawing/2014/main" id="{00000000-0008-0000-AC00-000050000000}"/>
            </a:ext>
          </a:extLst>
        </xdr:cNvPr>
        <xdr:cNvPicPr>
          <a:picLocks noChangeAspect="1"/>
        </xdr:cNvPicPr>
      </xdr:nvPicPr>
      <xdr:blipFill>
        <a:blip xmlns:r="http://schemas.openxmlformats.org/officeDocument/2006/relationships" r:embed="rId71"/>
        <a:stretch>
          <a:fillRect/>
        </a:stretch>
      </xdr:blipFill>
      <xdr:spPr>
        <a:xfrm>
          <a:off x="609600" y="64924305"/>
          <a:ext cx="1236980" cy="848995"/>
        </a:xfrm>
        <a:prstGeom prst="rect">
          <a:avLst/>
        </a:prstGeom>
        <a:noFill/>
        <a:ln w="9525">
          <a:noFill/>
        </a:ln>
      </xdr:spPr>
    </xdr:pic>
    <xdr:clientData/>
  </xdr:twoCellAnchor>
  <xdr:twoCellAnchor editAs="oneCell">
    <xdr:from>
      <xdr:col>1</xdr:col>
      <xdr:colOff>66675</xdr:colOff>
      <xdr:row>66</xdr:row>
      <xdr:rowOff>142875</xdr:rowOff>
    </xdr:from>
    <xdr:to>
      <xdr:col>1</xdr:col>
      <xdr:colOff>1248410</xdr:colOff>
      <xdr:row>66</xdr:row>
      <xdr:rowOff>944245</xdr:rowOff>
    </xdr:to>
    <xdr:pic>
      <xdr:nvPicPr>
        <xdr:cNvPr id="81" name="图片 80">
          <a:extLst>
            <a:ext uri="{FF2B5EF4-FFF2-40B4-BE49-F238E27FC236}">
              <a16:creationId xmlns:a16="http://schemas.microsoft.com/office/drawing/2014/main" id="{00000000-0008-0000-AC00-000051000000}"/>
            </a:ext>
          </a:extLst>
        </xdr:cNvPr>
        <xdr:cNvPicPr>
          <a:picLocks noChangeAspect="1"/>
        </xdr:cNvPicPr>
      </xdr:nvPicPr>
      <xdr:blipFill>
        <a:blip xmlns:r="http://schemas.openxmlformats.org/officeDocument/2006/relationships" r:embed="rId72"/>
        <a:stretch>
          <a:fillRect/>
        </a:stretch>
      </xdr:blipFill>
      <xdr:spPr>
        <a:xfrm>
          <a:off x="638175" y="67134105"/>
          <a:ext cx="1181735" cy="801370"/>
        </a:xfrm>
        <a:prstGeom prst="rect">
          <a:avLst/>
        </a:prstGeom>
        <a:noFill/>
        <a:ln w="9525">
          <a:noFill/>
        </a:ln>
      </xdr:spPr>
    </xdr:pic>
    <xdr:clientData/>
  </xdr:twoCellAnchor>
  <xdr:twoCellAnchor editAs="oneCell">
    <xdr:from>
      <xdr:col>1</xdr:col>
      <xdr:colOff>123825</xdr:colOff>
      <xdr:row>67</xdr:row>
      <xdr:rowOff>95250</xdr:rowOff>
    </xdr:from>
    <xdr:to>
      <xdr:col>1</xdr:col>
      <xdr:colOff>1250315</xdr:colOff>
      <xdr:row>67</xdr:row>
      <xdr:rowOff>1057910</xdr:rowOff>
    </xdr:to>
    <xdr:pic>
      <xdr:nvPicPr>
        <xdr:cNvPr id="82" name="图片 81">
          <a:extLst>
            <a:ext uri="{FF2B5EF4-FFF2-40B4-BE49-F238E27FC236}">
              <a16:creationId xmlns:a16="http://schemas.microsoft.com/office/drawing/2014/main" id="{00000000-0008-0000-AC00-000052000000}"/>
            </a:ext>
          </a:extLst>
        </xdr:cNvPr>
        <xdr:cNvPicPr>
          <a:picLocks noChangeAspect="1"/>
        </xdr:cNvPicPr>
      </xdr:nvPicPr>
      <xdr:blipFill>
        <a:blip xmlns:r="http://schemas.openxmlformats.org/officeDocument/2006/relationships" r:embed="rId73"/>
        <a:stretch>
          <a:fillRect/>
        </a:stretch>
      </xdr:blipFill>
      <xdr:spPr>
        <a:xfrm>
          <a:off x="695325" y="68191380"/>
          <a:ext cx="1126490" cy="962660"/>
        </a:xfrm>
        <a:prstGeom prst="rect">
          <a:avLst/>
        </a:prstGeom>
        <a:noFill/>
        <a:ln w="9525">
          <a:noFill/>
        </a:ln>
      </xdr:spPr>
    </xdr:pic>
    <xdr:clientData/>
  </xdr:twoCellAnchor>
  <xdr:twoCellAnchor editAs="oneCell">
    <xdr:from>
      <xdr:col>1</xdr:col>
      <xdr:colOff>76200</xdr:colOff>
      <xdr:row>68</xdr:row>
      <xdr:rowOff>47625</xdr:rowOff>
    </xdr:from>
    <xdr:to>
      <xdr:col>1</xdr:col>
      <xdr:colOff>1256665</xdr:colOff>
      <xdr:row>68</xdr:row>
      <xdr:rowOff>1038225</xdr:rowOff>
    </xdr:to>
    <xdr:pic>
      <xdr:nvPicPr>
        <xdr:cNvPr id="83" name="图片 82">
          <a:extLst>
            <a:ext uri="{FF2B5EF4-FFF2-40B4-BE49-F238E27FC236}">
              <a16:creationId xmlns:a16="http://schemas.microsoft.com/office/drawing/2014/main" id="{00000000-0008-0000-AC00-000053000000}"/>
            </a:ext>
          </a:extLst>
        </xdr:cNvPr>
        <xdr:cNvPicPr>
          <a:picLocks noChangeAspect="1"/>
        </xdr:cNvPicPr>
      </xdr:nvPicPr>
      <xdr:blipFill>
        <a:blip xmlns:r="http://schemas.openxmlformats.org/officeDocument/2006/relationships" r:embed="rId74"/>
        <a:stretch>
          <a:fillRect/>
        </a:stretch>
      </xdr:blipFill>
      <xdr:spPr>
        <a:xfrm>
          <a:off x="647700" y="69248655"/>
          <a:ext cx="1180465" cy="990600"/>
        </a:xfrm>
        <a:prstGeom prst="rect">
          <a:avLst/>
        </a:prstGeom>
        <a:noFill/>
        <a:ln w="9525">
          <a:noFill/>
        </a:ln>
      </xdr:spPr>
    </xdr:pic>
    <xdr:clientData/>
  </xdr:twoCellAnchor>
  <xdr:twoCellAnchor editAs="oneCell">
    <xdr:from>
      <xdr:col>1</xdr:col>
      <xdr:colOff>66675</xdr:colOff>
      <xdr:row>69</xdr:row>
      <xdr:rowOff>123825</xdr:rowOff>
    </xdr:from>
    <xdr:to>
      <xdr:col>1</xdr:col>
      <xdr:colOff>1282065</xdr:colOff>
      <xdr:row>69</xdr:row>
      <xdr:rowOff>942975</xdr:rowOff>
    </xdr:to>
    <xdr:pic>
      <xdr:nvPicPr>
        <xdr:cNvPr id="84" name="图片 83">
          <a:extLst>
            <a:ext uri="{FF2B5EF4-FFF2-40B4-BE49-F238E27FC236}">
              <a16:creationId xmlns:a16="http://schemas.microsoft.com/office/drawing/2014/main" id="{00000000-0008-0000-AC00-000054000000}"/>
            </a:ext>
          </a:extLst>
        </xdr:cNvPr>
        <xdr:cNvPicPr>
          <a:picLocks noChangeAspect="1"/>
        </xdr:cNvPicPr>
      </xdr:nvPicPr>
      <xdr:blipFill>
        <a:blip xmlns:r="http://schemas.openxmlformats.org/officeDocument/2006/relationships" r:embed="rId75"/>
        <a:stretch>
          <a:fillRect/>
        </a:stretch>
      </xdr:blipFill>
      <xdr:spPr>
        <a:xfrm>
          <a:off x="638175" y="70429755"/>
          <a:ext cx="1215390" cy="819150"/>
        </a:xfrm>
        <a:prstGeom prst="rect">
          <a:avLst/>
        </a:prstGeom>
        <a:noFill/>
        <a:ln w="9525">
          <a:noFill/>
        </a:ln>
      </xdr:spPr>
    </xdr:pic>
    <xdr:clientData/>
  </xdr:twoCellAnchor>
  <xdr:twoCellAnchor editAs="oneCell">
    <xdr:from>
      <xdr:col>1</xdr:col>
      <xdr:colOff>200025</xdr:colOff>
      <xdr:row>70</xdr:row>
      <xdr:rowOff>66675</xdr:rowOff>
    </xdr:from>
    <xdr:to>
      <xdr:col>1</xdr:col>
      <xdr:colOff>1137285</xdr:colOff>
      <xdr:row>70</xdr:row>
      <xdr:rowOff>1038225</xdr:rowOff>
    </xdr:to>
    <xdr:pic>
      <xdr:nvPicPr>
        <xdr:cNvPr id="85" name="图片 84">
          <a:extLst>
            <a:ext uri="{FF2B5EF4-FFF2-40B4-BE49-F238E27FC236}">
              <a16:creationId xmlns:a16="http://schemas.microsoft.com/office/drawing/2014/main" id="{00000000-0008-0000-AC00-000055000000}"/>
            </a:ext>
          </a:extLst>
        </xdr:cNvPr>
        <xdr:cNvPicPr>
          <a:picLocks noChangeAspect="1"/>
        </xdr:cNvPicPr>
      </xdr:nvPicPr>
      <xdr:blipFill>
        <a:blip xmlns:r="http://schemas.openxmlformats.org/officeDocument/2006/relationships" r:embed="rId76"/>
        <a:stretch>
          <a:fillRect/>
        </a:stretch>
      </xdr:blipFill>
      <xdr:spPr>
        <a:xfrm>
          <a:off x="771525" y="71477505"/>
          <a:ext cx="937260" cy="971550"/>
        </a:xfrm>
        <a:prstGeom prst="rect">
          <a:avLst/>
        </a:prstGeom>
        <a:noFill/>
        <a:ln w="9525">
          <a:noFill/>
        </a:ln>
      </xdr:spPr>
    </xdr:pic>
    <xdr:clientData/>
  </xdr:twoCellAnchor>
  <xdr:twoCellAnchor editAs="oneCell">
    <xdr:from>
      <xdr:col>1</xdr:col>
      <xdr:colOff>66675</xdr:colOff>
      <xdr:row>77</xdr:row>
      <xdr:rowOff>76200</xdr:rowOff>
    </xdr:from>
    <xdr:to>
      <xdr:col>1</xdr:col>
      <xdr:colOff>1247140</xdr:colOff>
      <xdr:row>77</xdr:row>
      <xdr:rowOff>962660</xdr:rowOff>
    </xdr:to>
    <xdr:pic>
      <xdr:nvPicPr>
        <xdr:cNvPr id="86" name="图片 85">
          <a:extLst>
            <a:ext uri="{FF2B5EF4-FFF2-40B4-BE49-F238E27FC236}">
              <a16:creationId xmlns:a16="http://schemas.microsoft.com/office/drawing/2014/main" id="{00000000-0008-0000-AC00-000056000000}"/>
            </a:ext>
          </a:extLst>
        </xdr:cNvPr>
        <xdr:cNvPicPr>
          <a:picLocks noChangeAspect="1"/>
        </xdr:cNvPicPr>
      </xdr:nvPicPr>
      <xdr:blipFill>
        <a:blip xmlns:r="http://schemas.openxmlformats.org/officeDocument/2006/relationships" r:embed="rId77"/>
        <a:stretch>
          <a:fillRect/>
        </a:stretch>
      </xdr:blipFill>
      <xdr:spPr>
        <a:xfrm>
          <a:off x="638175" y="79221330"/>
          <a:ext cx="1180465" cy="886460"/>
        </a:xfrm>
        <a:prstGeom prst="rect">
          <a:avLst/>
        </a:prstGeom>
        <a:noFill/>
        <a:ln w="9525">
          <a:noFill/>
        </a:ln>
      </xdr:spPr>
    </xdr:pic>
    <xdr:clientData/>
  </xdr:twoCellAnchor>
  <xdr:twoCellAnchor editAs="oneCell">
    <xdr:from>
      <xdr:col>1</xdr:col>
      <xdr:colOff>123825</xdr:colOff>
      <xdr:row>78</xdr:row>
      <xdr:rowOff>57150</xdr:rowOff>
    </xdr:from>
    <xdr:to>
      <xdr:col>1</xdr:col>
      <xdr:colOff>1256665</xdr:colOff>
      <xdr:row>78</xdr:row>
      <xdr:rowOff>1057275</xdr:rowOff>
    </xdr:to>
    <xdr:pic>
      <xdr:nvPicPr>
        <xdr:cNvPr id="87" name="图片 86">
          <a:extLst>
            <a:ext uri="{FF2B5EF4-FFF2-40B4-BE49-F238E27FC236}">
              <a16:creationId xmlns:a16="http://schemas.microsoft.com/office/drawing/2014/main" id="{00000000-0008-0000-AC00-000057000000}"/>
            </a:ext>
          </a:extLst>
        </xdr:cNvPr>
        <xdr:cNvPicPr>
          <a:picLocks noChangeAspect="1"/>
        </xdr:cNvPicPr>
      </xdr:nvPicPr>
      <xdr:blipFill>
        <a:blip xmlns:r="http://schemas.openxmlformats.org/officeDocument/2006/relationships" r:embed="rId78"/>
        <a:stretch>
          <a:fillRect/>
        </a:stretch>
      </xdr:blipFill>
      <xdr:spPr>
        <a:xfrm>
          <a:off x="695325" y="80307180"/>
          <a:ext cx="1132840" cy="1000125"/>
        </a:xfrm>
        <a:prstGeom prst="rect">
          <a:avLst/>
        </a:prstGeom>
        <a:noFill/>
        <a:ln w="9525">
          <a:noFill/>
        </a:ln>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9525</xdr:colOff>
      <xdr:row>0</xdr:row>
      <xdr:rowOff>9525</xdr:rowOff>
    </xdr:from>
    <xdr:to>
      <xdr:col>0</xdr:col>
      <xdr:colOff>715010</xdr:colOff>
      <xdr:row>0</xdr:row>
      <xdr:rowOff>720725</xdr:rowOff>
    </xdr:to>
    <xdr:pic>
      <xdr:nvPicPr>
        <xdr:cNvPr id="2" name="图片 1" descr="7ae054d913a6a8141d6a032e9c43607">
          <a:extLst>
            <a:ext uri="{FF2B5EF4-FFF2-40B4-BE49-F238E27FC236}">
              <a16:creationId xmlns:a16="http://schemas.microsoft.com/office/drawing/2014/main" id="{00000000-0008-0000-AD00-000002000000}"/>
            </a:ext>
          </a:extLst>
        </xdr:cNvPr>
        <xdr:cNvPicPr>
          <a:picLocks noChangeAspect="1"/>
        </xdr:cNvPicPr>
      </xdr:nvPicPr>
      <xdr:blipFill>
        <a:blip xmlns:r="http://schemas.openxmlformats.org/officeDocument/2006/relationships" r:embed="rId1"/>
        <a:stretch>
          <a:fillRect/>
        </a:stretch>
      </xdr:blipFill>
      <xdr:spPr>
        <a:xfrm>
          <a:off x="9525" y="9525"/>
          <a:ext cx="705485" cy="711200"/>
        </a:xfrm>
        <a:prstGeom prst="rect">
          <a:avLst/>
        </a:prstGeom>
      </xdr:spPr>
    </xdr:pic>
    <xdr:clientData/>
  </xdr:twoCellAnchor>
  <xdr:twoCellAnchor editAs="oneCell">
    <xdr:from>
      <xdr:col>0</xdr:col>
      <xdr:colOff>635</xdr:colOff>
      <xdr:row>112</xdr:row>
      <xdr:rowOff>130175</xdr:rowOff>
    </xdr:from>
    <xdr:to>
      <xdr:col>0</xdr:col>
      <xdr:colOff>2116455</xdr:colOff>
      <xdr:row>112</xdr:row>
      <xdr:rowOff>1774825</xdr:rowOff>
    </xdr:to>
    <xdr:pic>
      <xdr:nvPicPr>
        <xdr:cNvPr id="5" name="图片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35" y="180833395"/>
          <a:ext cx="2115820" cy="1644650"/>
        </a:xfrm>
        <a:prstGeom prst="rect">
          <a:avLst/>
        </a:prstGeom>
        <a:noFill/>
        <a:ln w="9525">
          <a:noFill/>
        </a:ln>
      </xdr:spPr>
    </xdr:pic>
    <xdr:clientData/>
  </xdr:twoCellAnchor>
  <xdr:twoCellAnchor editAs="oneCell">
    <xdr:from>
      <xdr:col>0</xdr:col>
      <xdr:colOff>635</xdr:colOff>
      <xdr:row>111</xdr:row>
      <xdr:rowOff>219075</xdr:rowOff>
    </xdr:from>
    <xdr:to>
      <xdr:col>0</xdr:col>
      <xdr:colOff>2157095</xdr:colOff>
      <xdr:row>111</xdr:row>
      <xdr:rowOff>1627505</xdr:rowOff>
    </xdr:to>
    <xdr:pic>
      <xdr:nvPicPr>
        <xdr:cNvPr id="6" name="图片 5">
          <a:extLst>
            <a:ext uri="{FF2B5EF4-FFF2-40B4-BE49-F238E27FC236}">
              <a16:creationId xmlns:a16="http://schemas.microsoft.com/office/drawing/2014/main" id="{00000000-0008-0000-AD00-000006000000}"/>
            </a:ext>
          </a:extLst>
        </xdr:cNvPr>
        <xdr:cNvPicPr>
          <a:picLocks noChangeAspect="1"/>
        </xdr:cNvPicPr>
      </xdr:nvPicPr>
      <xdr:blipFill>
        <a:blip xmlns:r="http://schemas.openxmlformats.org/officeDocument/2006/relationships" r:embed="rId3"/>
        <a:stretch>
          <a:fillRect/>
        </a:stretch>
      </xdr:blipFill>
      <xdr:spPr>
        <a:xfrm>
          <a:off x="635" y="179017295"/>
          <a:ext cx="2156460" cy="1408430"/>
        </a:xfrm>
        <a:prstGeom prst="rect">
          <a:avLst/>
        </a:prstGeom>
        <a:noFill/>
        <a:ln w="9525">
          <a:noFill/>
        </a:ln>
      </xdr:spPr>
    </xdr:pic>
    <xdr:clientData/>
  </xdr:twoCellAnchor>
  <xdr:twoCellAnchor editAs="oneCell">
    <xdr:from>
      <xdr:col>0</xdr:col>
      <xdr:colOff>26670</xdr:colOff>
      <xdr:row>113</xdr:row>
      <xdr:rowOff>270510</xdr:rowOff>
    </xdr:from>
    <xdr:to>
      <xdr:col>0</xdr:col>
      <xdr:colOff>2167890</xdr:colOff>
      <xdr:row>113</xdr:row>
      <xdr:rowOff>1714500</xdr:rowOff>
    </xdr:to>
    <xdr:pic>
      <xdr:nvPicPr>
        <xdr:cNvPr id="8" name="图片 7">
          <a:extLst>
            <a:ext uri="{FF2B5EF4-FFF2-40B4-BE49-F238E27FC236}">
              <a16:creationId xmlns:a16="http://schemas.microsoft.com/office/drawing/2014/main" id="{00000000-0008-0000-AD00-000008000000}"/>
            </a:ext>
          </a:extLst>
        </xdr:cNvPr>
        <xdr:cNvPicPr>
          <a:picLocks noChangeAspect="1"/>
        </xdr:cNvPicPr>
      </xdr:nvPicPr>
      <xdr:blipFill>
        <a:blip xmlns:r="http://schemas.openxmlformats.org/officeDocument/2006/relationships" r:embed="rId4"/>
        <a:stretch>
          <a:fillRect/>
        </a:stretch>
      </xdr:blipFill>
      <xdr:spPr>
        <a:xfrm>
          <a:off x="26670" y="182878730"/>
          <a:ext cx="2141220" cy="1443990"/>
        </a:xfrm>
        <a:prstGeom prst="rect">
          <a:avLst/>
        </a:prstGeom>
        <a:noFill/>
        <a:ln w="9525">
          <a:noFill/>
        </a:ln>
      </xdr:spPr>
    </xdr:pic>
    <xdr:clientData/>
  </xdr:twoCellAnchor>
  <xdr:twoCellAnchor editAs="oneCell">
    <xdr:from>
      <xdr:col>0</xdr:col>
      <xdr:colOff>635</xdr:colOff>
      <xdr:row>115</xdr:row>
      <xdr:rowOff>177800</xdr:rowOff>
    </xdr:from>
    <xdr:to>
      <xdr:col>0</xdr:col>
      <xdr:colOff>2125345</xdr:colOff>
      <xdr:row>115</xdr:row>
      <xdr:rowOff>1673860</xdr:rowOff>
    </xdr:to>
    <xdr:pic>
      <xdr:nvPicPr>
        <xdr:cNvPr id="9" name="图片 8">
          <a:extLst>
            <a:ext uri="{FF2B5EF4-FFF2-40B4-BE49-F238E27FC236}">
              <a16:creationId xmlns:a16="http://schemas.microsoft.com/office/drawing/2014/main" id="{00000000-0008-0000-AD00-000009000000}"/>
            </a:ext>
          </a:extLst>
        </xdr:cNvPr>
        <xdr:cNvPicPr>
          <a:picLocks noChangeAspect="1"/>
        </xdr:cNvPicPr>
      </xdr:nvPicPr>
      <xdr:blipFill>
        <a:blip xmlns:r="http://schemas.openxmlformats.org/officeDocument/2006/relationships" r:embed="rId5"/>
        <a:stretch>
          <a:fillRect/>
        </a:stretch>
      </xdr:blipFill>
      <xdr:spPr>
        <a:xfrm>
          <a:off x="635" y="186596020"/>
          <a:ext cx="2124710" cy="1496060"/>
        </a:xfrm>
        <a:prstGeom prst="rect">
          <a:avLst/>
        </a:prstGeom>
        <a:noFill/>
        <a:ln w="9525">
          <a:noFill/>
        </a:ln>
      </xdr:spPr>
    </xdr:pic>
    <xdr:clientData/>
  </xdr:twoCellAnchor>
  <xdr:twoCellAnchor editAs="oneCell">
    <xdr:from>
      <xdr:col>0</xdr:col>
      <xdr:colOff>9525</xdr:colOff>
      <xdr:row>117</xdr:row>
      <xdr:rowOff>206375</xdr:rowOff>
    </xdr:from>
    <xdr:to>
      <xdr:col>0</xdr:col>
      <xdr:colOff>2143125</xdr:colOff>
      <xdr:row>117</xdr:row>
      <xdr:rowOff>1718310</xdr:rowOff>
    </xdr:to>
    <xdr:pic>
      <xdr:nvPicPr>
        <xdr:cNvPr id="10" name="图片 9">
          <a:extLst>
            <a:ext uri="{FF2B5EF4-FFF2-40B4-BE49-F238E27FC236}">
              <a16:creationId xmlns:a16="http://schemas.microsoft.com/office/drawing/2014/main" id="{00000000-0008-0000-AD00-00000A000000}"/>
            </a:ext>
          </a:extLst>
        </xdr:cNvPr>
        <xdr:cNvPicPr>
          <a:picLocks noChangeAspect="1"/>
        </xdr:cNvPicPr>
      </xdr:nvPicPr>
      <xdr:blipFill>
        <a:blip xmlns:r="http://schemas.openxmlformats.org/officeDocument/2006/relationships" r:embed="rId6"/>
        <a:stretch>
          <a:fillRect/>
        </a:stretch>
      </xdr:blipFill>
      <xdr:spPr>
        <a:xfrm>
          <a:off x="9525" y="190434595"/>
          <a:ext cx="2133600" cy="1511935"/>
        </a:xfrm>
        <a:prstGeom prst="rect">
          <a:avLst/>
        </a:prstGeom>
        <a:noFill/>
        <a:ln w="9525">
          <a:noFill/>
        </a:ln>
      </xdr:spPr>
    </xdr:pic>
    <xdr:clientData/>
  </xdr:twoCellAnchor>
  <xdr:twoCellAnchor editAs="oneCell">
    <xdr:from>
      <xdr:col>0</xdr:col>
      <xdr:colOff>635</xdr:colOff>
      <xdr:row>116</xdr:row>
      <xdr:rowOff>244475</xdr:rowOff>
    </xdr:from>
    <xdr:to>
      <xdr:col>0</xdr:col>
      <xdr:colOff>2153920</xdr:colOff>
      <xdr:row>116</xdr:row>
      <xdr:rowOff>1644650</xdr:rowOff>
    </xdr:to>
    <xdr:pic>
      <xdr:nvPicPr>
        <xdr:cNvPr id="11" name="图片 10">
          <a:extLst>
            <a:ext uri="{FF2B5EF4-FFF2-40B4-BE49-F238E27FC236}">
              <a16:creationId xmlns:a16="http://schemas.microsoft.com/office/drawing/2014/main" id="{00000000-0008-0000-AD00-00000B000000}"/>
            </a:ext>
          </a:extLst>
        </xdr:cNvPr>
        <xdr:cNvPicPr>
          <a:picLocks noChangeAspect="1"/>
        </xdr:cNvPicPr>
      </xdr:nvPicPr>
      <xdr:blipFill>
        <a:blip xmlns:r="http://schemas.openxmlformats.org/officeDocument/2006/relationships" r:embed="rId7"/>
        <a:stretch>
          <a:fillRect/>
        </a:stretch>
      </xdr:blipFill>
      <xdr:spPr>
        <a:xfrm>
          <a:off x="635" y="188567695"/>
          <a:ext cx="2153285" cy="1400175"/>
        </a:xfrm>
        <a:prstGeom prst="rect">
          <a:avLst/>
        </a:prstGeom>
        <a:noFill/>
        <a:ln w="9525">
          <a:noFill/>
        </a:ln>
      </xdr:spPr>
    </xdr:pic>
    <xdr:clientData/>
  </xdr:twoCellAnchor>
  <xdr:twoCellAnchor editAs="oneCell">
    <xdr:from>
      <xdr:col>0</xdr:col>
      <xdr:colOff>9525</xdr:colOff>
      <xdr:row>118</xdr:row>
      <xdr:rowOff>245110</xdr:rowOff>
    </xdr:from>
    <xdr:to>
      <xdr:col>0</xdr:col>
      <xdr:colOff>2124075</xdr:colOff>
      <xdr:row>118</xdr:row>
      <xdr:rowOff>1694815</xdr:rowOff>
    </xdr:to>
    <xdr:pic>
      <xdr:nvPicPr>
        <xdr:cNvPr id="12" name="图片 11">
          <a:extLst>
            <a:ext uri="{FF2B5EF4-FFF2-40B4-BE49-F238E27FC236}">
              <a16:creationId xmlns:a16="http://schemas.microsoft.com/office/drawing/2014/main" id="{00000000-0008-0000-AD00-00000C000000}"/>
            </a:ext>
          </a:extLst>
        </xdr:cNvPr>
        <xdr:cNvPicPr>
          <a:picLocks noChangeAspect="1"/>
        </xdr:cNvPicPr>
      </xdr:nvPicPr>
      <xdr:blipFill>
        <a:blip xmlns:r="http://schemas.openxmlformats.org/officeDocument/2006/relationships" r:embed="rId8"/>
        <a:stretch>
          <a:fillRect/>
        </a:stretch>
      </xdr:blipFill>
      <xdr:spPr>
        <a:xfrm>
          <a:off x="9525" y="192378330"/>
          <a:ext cx="2114550" cy="1449705"/>
        </a:xfrm>
        <a:prstGeom prst="rect">
          <a:avLst/>
        </a:prstGeom>
        <a:noFill/>
        <a:ln w="9525">
          <a:noFill/>
        </a:ln>
      </xdr:spPr>
    </xdr:pic>
    <xdr:clientData/>
  </xdr:twoCellAnchor>
  <xdr:twoCellAnchor editAs="oneCell">
    <xdr:from>
      <xdr:col>0</xdr:col>
      <xdr:colOff>0</xdr:colOff>
      <xdr:row>291</xdr:row>
      <xdr:rowOff>0</xdr:rowOff>
    </xdr:from>
    <xdr:to>
      <xdr:col>0</xdr:col>
      <xdr:colOff>0</xdr:colOff>
      <xdr:row>291</xdr:row>
      <xdr:rowOff>587375</xdr:rowOff>
    </xdr:to>
    <xdr:pic>
      <xdr:nvPicPr>
        <xdr:cNvPr id="25" name="图片 24" descr="739489496145948511">
          <a:extLst>
            <a:ext uri="{FF2B5EF4-FFF2-40B4-BE49-F238E27FC236}">
              <a16:creationId xmlns:a16="http://schemas.microsoft.com/office/drawing/2014/main" id="{00000000-0008-0000-AD00-000019000000}"/>
            </a:ext>
          </a:extLst>
        </xdr:cNvPr>
        <xdr:cNvPicPr>
          <a:picLocks noChangeAspect="1"/>
        </xdr:cNvPicPr>
      </xdr:nvPicPr>
      <xdr:blipFill>
        <a:blip xmlns:r="http://schemas.openxmlformats.org/officeDocument/2006/relationships" r:embed="rId9" cstate="print"/>
        <a:srcRect t="22882"/>
        <a:stretch>
          <a:fillRect/>
        </a:stretch>
      </xdr:blipFill>
      <xdr:spPr>
        <a:xfrm>
          <a:off x="0" y="521698220"/>
          <a:ext cx="0" cy="587375"/>
        </a:xfrm>
        <a:prstGeom prst="rect">
          <a:avLst/>
        </a:prstGeom>
      </xdr:spPr>
    </xdr:pic>
    <xdr:clientData/>
  </xdr:twoCellAnchor>
  <xdr:twoCellAnchor editAs="oneCell">
    <xdr:from>
      <xdr:col>0</xdr:col>
      <xdr:colOff>152400</xdr:colOff>
      <xdr:row>291</xdr:row>
      <xdr:rowOff>0</xdr:rowOff>
    </xdr:from>
    <xdr:to>
      <xdr:col>0</xdr:col>
      <xdr:colOff>152400</xdr:colOff>
      <xdr:row>291</xdr:row>
      <xdr:rowOff>587375</xdr:rowOff>
    </xdr:to>
    <xdr:pic>
      <xdr:nvPicPr>
        <xdr:cNvPr id="26" name="图片 25" descr="739489496145948511">
          <a:extLst>
            <a:ext uri="{FF2B5EF4-FFF2-40B4-BE49-F238E27FC236}">
              <a16:creationId xmlns:a16="http://schemas.microsoft.com/office/drawing/2014/main" id="{00000000-0008-0000-AD00-00001A000000}"/>
            </a:ext>
          </a:extLst>
        </xdr:cNvPr>
        <xdr:cNvPicPr>
          <a:picLocks noChangeAspect="1"/>
        </xdr:cNvPicPr>
      </xdr:nvPicPr>
      <xdr:blipFill>
        <a:blip xmlns:r="http://schemas.openxmlformats.org/officeDocument/2006/relationships" r:embed="rId9" cstate="print"/>
        <a:srcRect t="22882"/>
        <a:stretch>
          <a:fillRect/>
        </a:stretch>
      </xdr:blipFill>
      <xdr:spPr>
        <a:xfrm>
          <a:off x="152400" y="521698220"/>
          <a:ext cx="0" cy="587375"/>
        </a:xfrm>
        <a:prstGeom prst="rect">
          <a:avLst/>
        </a:prstGeom>
      </xdr:spPr>
    </xdr:pic>
    <xdr:clientData/>
  </xdr:twoCellAnchor>
  <xdr:twoCellAnchor editAs="oneCell">
    <xdr:from>
      <xdr:col>0</xdr:col>
      <xdr:colOff>304800</xdr:colOff>
      <xdr:row>291</xdr:row>
      <xdr:rowOff>0</xdr:rowOff>
    </xdr:from>
    <xdr:to>
      <xdr:col>0</xdr:col>
      <xdr:colOff>304800</xdr:colOff>
      <xdr:row>291</xdr:row>
      <xdr:rowOff>587375</xdr:rowOff>
    </xdr:to>
    <xdr:pic>
      <xdr:nvPicPr>
        <xdr:cNvPr id="27" name="图片 26" descr="739489496145948511">
          <a:extLst>
            <a:ext uri="{FF2B5EF4-FFF2-40B4-BE49-F238E27FC236}">
              <a16:creationId xmlns:a16="http://schemas.microsoft.com/office/drawing/2014/main" id="{00000000-0008-0000-AD00-00001B000000}"/>
            </a:ext>
          </a:extLst>
        </xdr:cNvPr>
        <xdr:cNvPicPr>
          <a:picLocks noChangeAspect="1"/>
        </xdr:cNvPicPr>
      </xdr:nvPicPr>
      <xdr:blipFill>
        <a:blip xmlns:r="http://schemas.openxmlformats.org/officeDocument/2006/relationships" r:embed="rId9" cstate="print"/>
        <a:srcRect t="22882"/>
        <a:stretch>
          <a:fillRect/>
        </a:stretch>
      </xdr:blipFill>
      <xdr:spPr>
        <a:xfrm>
          <a:off x="304800" y="521698220"/>
          <a:ext cx="0" cy="587375"/>
        </a:xfrm>
        <a:prstGeom prst="rect">
          <a:avLst/>
        </a:prstGeom>
      </xdr:spPr>
    </xdr:pic>
    <xdr:clientData/>
  </xdr:twoCellAnchor>
  <xdr:twoCellAnchor editAs="oneCell">
    <xdr:from>
      <xdr:col>0</xdr:col>
      <xdr:colOff>457200</xdr:colOff>
      <xdr:row>291</xdr:row>
      <xdr:rowOff>0</xdr:rowOff>
    </xdr:from>
    <xdr:to>
      <xdr:col>0</xdr:col>
      <xdr:colOff>457200</xdr:colOff>
      <xdr:row>291</xdr:row>
      <xdr:rowOff>587375</xdr:rowOff>
    </xdr:to>
    <xdr:pic>
      <xdr:nvPicPr>
        <xdr:cNvPr id="28" name="图片 27" descr="739489496145948511">
          <a:extLst>
            <a:ext uri="{FF2B5EF4-FFF2-40B4-BE49-F238E27FC236}">
              <a16:creationId xmlns:a16="http://schemas.microsoft.com/office/drawing/2014/main" id="{00000000-0008-0000-AD00-00001C000000}"/>
            </a:ext>
          </a:extLst>
        </xdr:cNvPr>
        <xdr:cNvPicPr>
          <a:picLocks noChangeAspect="1"/>
        </xdr:cNvPicPr>
      </xdr:nvPicPr>
      <xdr:blipFill>
        <a:blip xmlns:r="http://schemas.openxmlformats.org/officeDocument/2006/relationships" r:embed="rId9" cstate="print"/>
        <a:srcRect t="22882"/>
        <a:stretch>
          <a:fillRect/>
        </a:stretch>
      </xdr:blipFill>
      <xdr:spPr>
        <a:xfrm>
          <a:off x="457200" y="521698220"/>
          <a:ext cx="0" cy="587375"/>
        </a:xfrm>
        <a:prstGeom prst="rect">
          <a:avLst/>
        </a:prstGeom>
      </xdr:spPr>
    </xdr:pic>
    <xdr:clientData/>
  </xdr:twoCellAnchor>
  <xdr:twoCellAnchor editAs="oneCell">
    <xdr:from>
      <xdr:col>0</xdr:col>
      <xdr:colOff>609600</xdr:colOff>
      <xdr:row>291</xdr:row>
      <xdr:rowOff>0</xdr:rowOff>
    </xdr:from>
    <xdr:to>
      <xdr:col>0</xdr:col>
      <xdr:colOff>609600</xdr:colOff>
      <xdr:row>291</xdr:row>
      <xdr:rowOff>587375</xdr:rowOff>
    </xdr:to>
    <xdr:pic>
      <xdr:nvPicPr>
        <xdr:cNvPr id="29" name="图片 28" descr="739489496145948511">
          <a:extLst>
            <a:ext uri="{FF2B5EF4-FFF2-40B4-BE49-F238E27FC236}">
              <a16:creationId xmlns:a16="http://schemas.microsoft.com/office/drawing/2014/main" id="{00000000-0008-0000-AD00-00001D000000}"/>
            </a:ext>
          </a:extLst>
        </xdr:cNvPr>
        <xdr:cNvPicPr>
          <a:picLocks noChangeAspect="1"/>
        </xdr:cNvPicPr>
      </xdr:nvPicPr>
      <xdr:blipFill>
        <a:blip xmlns:r="http://schemas.openxmlformats.org/officeDocument/2006/relationships" r:embed="rId9" cstate="print"/>
        <a:srcRect t="22882"/>
        <a:stretch>
          <a:fillRect/>
        </a:stretch>
      </xdr:blipFill>
      <xdr:spPr>
        <a:xfrm>
          <a:off x="609600" y="521698220"/>
          <a:ext cx="0" cy="587375"/>
        </a:xfrm>
        <a:prstGeom prst="rect">
          <a:avLst/>
        </a:prstGeom>
      </xdr:spPr>
    </xdr:pic>
    <xdr:clientData/>
  </xdr:twoCellAnchor>
  <xdr:twoCellAnchor editAs="oneCell">
    <xdr:from>
      <xdr:col>0</xdr:col>
      <xdr:colOff>0</xdr:colOff>
      <xdr:row>291</xdr:row>
      <xdr:rowOff>0</xdr:rowOff>
    </xdr:from>
    <xdr:to>
      <xdr:col>0</xdr:col>
      <xdr:colOff>0</xdr:colOff>
      <xdr:row>291</xdr:row>
      <xdr:rowOff>582930</xdr:rowOff>
    </xdr:to>
    <xdr:pic>
      <xdr:nvPicPr>
        <xdr:cNvPr id="30" name="图片 29" descr="704780827674585369">
          <a:extLst>
            <a:ext uri="{FF2B5EF4-FFF2-40B4-BE49-F238E27FC236}">
              <a16:creationId xmlns:a16="http://schemas.microsoft.com/office/drawing/2014/main" id="{00000000-0008-0000-AD00-00001E000000}"/>
            </a:ext>
          </a:extLst>
        </xdr:cNvPr>
        <xdr:cNvPicPr>
          <a:picLocks noChangeAspect="1"/>
        </xdr:cNvPicPr>
      </xdr:nvPicPr>
      <xdr:blipFill>
        <a:blip xmlns:r="http://schemas.openxmlformats.org/officeDocument/2006/relationships" r:embed="rId10" cstate="print"/>
        <a:stretch>
          <a:fillRect/>
        </a:stretch>
      </xdr:blipFill>
      <xdr:spPr>
        <a:xfrm>
          <a:off x="0" y="521698220"/>
          <a:ext cx="0" cy="582930"/>
        </a:xfrm>
        <a:prstGeom prst="rect">
          <a:avLst/>
        </a:prstGeom>
      </xdr:spPr>
    </xdr:pic>
    <xdr:clientData/>
  </xdr:twoCellAnchor>
  <xdr:twoCellAnchor editAs="oneCell">
    <xdr:from>
      <xdr:col>0</xdr:col>
      <xdr:colOff>635</xdr:colOff>
      <xdr:row>122</xdr:row>
      <xdr:rowOff>66675</xdr:rowOff>
    </xdr:from>
    <xdr:to>
      <xdr:col>0</xdr:col>
      <xdr:colOff>2162175</xdr:colOff>
      <xdr:row>122</xdr:row>
      <xdr:rowOff>1840865</xdr:rowOff>
    </xdr:to>
    <xdr:pic>
      <xdr:nvPicPr>
        <xdr:cNvPr id="61" name="图片 60" descr="1677212390245">
          <a:extLst>
            <a:ext uri="{FF2B5EF4-FFF2-40B4-BE49-F238E27FC236}">
              <a16:creationId xmlns:a16="http://schemas.microsoft.com/office/drawing/2014/main" id="{00000000-0008-0000-AD00-00003D000000}"/>
            </a:ext>
          </a:extLst>
        </xdr:cNvPr>
        <xdr:cNvPicPr>
          <a:picLocks noChangeAspect="1"/>
        </xdr:cNvPicPr>
      </xdr:nvPicPr>
      <xdr:blipFill>
        <a:blip xmlns:r="http://schemas.openxmlformats.org/officeDocument/2006/relationships" r:embed="rId11"/>
        <a:stretch>
          <a:fillRect/>
        </a:stretch>
      </xdr:blipFill>
      <xdr:spPr>
        <a:xfrm>
          <a:off x="635" y="199819895"/>
          <a:ext cx="2161540" cy="1774190"/>
        </a:xfrm>
        <a:prstGeom prst="rect">
          <a:avLst/>
        </a:prstGeom>
      </xdr:spPr>
    </xdr:pic>
    <xdr:clientData/>
  </xdr:twoCellAnchor>
  <xdr:twoCellAnchor editAs="oneCell">
    <xdr:from>
      <xdr:col>0</xdr:col>
      <xdr:colOff>9525</xdr:colOff>
      <xdr:row>123</xdr:row>
      <xdr:rowOff>359410</xdr:rowOff>
    </xdr:from>
    <xdr:to>
      <xdr:col>0</xdr:col>
      <xdr:colOff>2153920</xdr:colOff>
      <xdr:row>123</xdr:row>
      <xdr:rowOff>1679575</xdr:rowOff>
    </xdr:to>
    <xdr:pic>
      <xdr:nvPicPr>
        <xdr:cNvPr id="62" name="图片 61" descr="1677212383563">
          <a:extLst>
            <a:ext uri="{FF2B5EF4-FFF2-40B4-BE49-F238E27FC236}">
              <a16:creationId xmlns:a16="http://schemas.microsoft.com/office/drawing/2014/main" id="{00000000-0008-0000-AD00-00003E000000}"/>
            </a:ext>
          </a:extLst>
        </xdr:cNvPr>
        <xdr:cNvPicPr>
          <a:picLocks noChangeAspect="1"/>
        </xdr:cNvPicPr>
      </xdr:nvPicPr>
      <xdr:blipFill>
        <a:blip xmlns:r="http://schemas.openxmlformats.org/officeDocument/2006/relationships" r:embed="rId12"/>
        <a:stretch>
          <a:fillRect/>
        </a:stretch>
      </xdr:blipFill>
      <xdr:spPr>
        <a:xfrm>
          <a:off x="9525" y="202017630"/>
          <a:ext cx="2144395" cy="1320165"/>
        </a:xfrm>
        <a:prstGeom prst="rect">
          <a:avLst/>
        </a:prstGeom>
      </xdr:spPr>
    </xdr:pic>
    <xdr:clientData/>
  </xdr:twoCellAnchor>
  <xdr:twoCellAnchor editAs="oneCell">
    <xdr:from>
      <xdr:col>0</xdr:col>
      <xdr:colOff>228600</xdr:colOff>
      <xdr:row>124</xdr:row>
      <xdr:rowOff>38100</xdr:rowOff>
    </xdr:from>
    <xdr:to>
      <xdr:col>0</xdr:col>
      <xdr:colOff>1877060</xdr:colOff>
      <xdr:row>124</xdr:row>
      <xdr:rowOff>1884045</xdr:rowOff>
    </xdr:to>
    <xdr:pic>
      <xdr:nvPicPr>
        <xdr:cNvPr id="93" name="图片 92">
          <a:extLst>
            <a:ext uri="{FF2B5EF4-FFF2-40B4-BE49-F238E27FC236}">
              <a16:creationId xmlns:a16="http://schemas.microsoft.com/office/drawing/2014/main" id="{00000000-0008-0000-AD00-00005D000000}"/>
            </a:ext>
          </a:extLst>
        </xdr:cNvPr>
        <xdr:cNvPicPr>
          <a:picLocks noChangeAspect="1"/>
        </xdr:cNvPicPr>
      </xdr:nvPicPr>
      <xdr:blipFill>
        <a:blip xmlns:r="http://schemas.openxmlformats.org/officeDocument/2006/relationships" r:embed="rId13"/>
        <a:stretch>
          <a:fillRect/>
        </a:stretch>
      </xdr:blipFill>
      <xdr:spPr>
        <a:xfrm>
          <a:off x="228600" y="203601320"/>
          <a:ext cx="1648460" cy="1845945"/>
        </a:xfrm>
        <a:prstGeom prst="rect">
          <a:avLst/>
        </a:prstGeom>
        <a:noFill/>
        <a:ln w="9525">
          <a:noFill/>
        </a:ln>
      </xdr:spPr>
    </xdr:pic>
    <xdr:clientData/>
  </xdr:twoCellAnchor>
  <xdr:twoCellAnchor editAs="oneCell">
    <xdr:from>
      <xdr:col>0</xdr:col>
      <xdr:colOff>9525</xdr:colOff>
      <xdr:row>125</xdr:row>
      <xdr:rowOff>177800</xdr:rowOff>
    </xdr:from>
    <xdr:to>
      <xdr:col>0</xdr:col>
      <xdr:colOff>2150110</xdr:colOff>
      <xdr:row>125</xdr:row>
      <xdr:rowOff>1760220</xdr:rowOff>
    </xdr:to>
    <xdr:pic>
      <xdr:nvPicPr>
        <xdr:cNvPr id="133" name="图片 132">
          <a:extLst>
            <a:ext uri="{FF2B5EF4-FFF2-40B4-BE49-F238E27FC236}">
              <a16:creationId xmlns:a16="http://schemas.microsoft.com/office/drawing/2014/main" id="{00000000-0008-0000-AD00-000085000000}"/>
            </a:ext>
          </a:extLst>
        </xdr:cNvPr>
        <xdr:cNvPicPr>
          <a:picLocks noChangeAspect="1"/>
        </xdr:cNvPicPr>
      </xdr:nvPicPr>
      <xdr:blipFill>
        <a:blip xmlns:r="http://schemas.openxmlformats.org/officeDocument/2006/relationships" r:embed="rId14"/>
        <a:stretch>
          <a:fillRect/>
        </a:stretch>
      </xdr:blipFill>
      <xdr:spPr>
        <a:xfrm>
          <a:off x="9525" y="205646020"/>
          <a:ext cx="2140585" cy="1582420"/>
        </a:xfrm>
        <a:prstGeom prst="rect">
          <a:avLst/>
        </a:prstGeom>
        <a:noFill/>
        <a:ln w="9525">
          <a:noFill/>
        </a:ln>
      </xdr:spPr>
    </xdr:pic>
    <xdr:clientData/>
  </xdr:twoCellAnchor>
  <xdr:twoCellAnchor editAs="oneCell">
    <xdr:from>
      <xdr:col>0</xdr:col>
      <xdr:colOff>38100</xdr:colOff>
      <xdr:row>127</xdr:row>
      <xdr:rowOff>187325</xdr:rowOff>
    </xdr:from>
    <xdr:to>
      <xdr:col>0</xdr:col>
      <xdr:colOff>2155825</xdr:colOff>
      <xdr:row>127</xdr:row>
      <xdr:rowOff>1743075</xdr:rowOff>
    </xdr:to>
    <xdr:pic>
      <xdr:nvPicPr>
        <xdr:cNvPr id="134" name="图片 133">
          <a:extLst>
            <a:ext uri="{FF2B5EF4-FFF2-40B4-BE49-F238E27FC236}">
              <a16:creationId xmlns:a16="http://schemas.microsoft.com/office/drawing/2014/main" id="{00000000-0008-0000-AD00-000086000000}"/>
            </a:ext>
          </a:extLst>
        </xdr:cNvPr>
        <xdr:cNvPicPr>
          <a:picLocks noChangeAspect="1"/>
        </xdr:cNvPicPr>
      </xdr:nvPicPr>
      <xdr:blipFill>
        <a:blip xmlns:r="http://schemas.openxmlformats.org/officeDocument/2006/relationships" r:embed="rId15"/>
        <a:stretch>
          <a:fillRect/>
        </a:stretch>
      </xdr:blipFill>
      <xdr:spPr>
        <a:xfrm>
          <a:off x="38100" y="209465545"/>
          <a:ext cx="2117725" cy="1555750"/>
        </a:xfrm>
        <a:prstGeom prst="rect">
          <a:avLst/>
        </a:prstGeom>
        <a:noFill/>
        <a:ln w="9525">
          <a:noFill/>
        </a:ln>
      </xdr:spPr>
    </xdr:pic>
    <xdr:clientData/>
  </xdr:twoCellAnchor>
  <xdr:twoCellAnchor editAs="oneCell">
    <xdr:from>
      <xdr:col>0</xdr:col>
      <xdr:colOff>19050</xdr:colOff>
      <xdr:row>126</xdr:row>
      <xdr:rowOff>158750</xdr:rowOff>
    </xdr:from>
    <xdr:to>
      <xdr:col>0</xdr:col>
      <xdr:colOff>2134235</xdr:colOff>
      <xdr:row>126</xdr:row>
      <xdr:rowOff>1782445</xdr:rowOff>
    </xdr:to>
    <xdr:pic>
      <xdr:nvPicPr>
        <xdr:cNvPr id="135" name="图片 134">
          <a:extLst>
            <a:ext uri="{FF2B5EF4-FFF2-40B4-BE49-F238E27FC236}">
              <a16:creationId xmlns:a16="http://schemas.microsoft.com/office/drawing/2014/main" id="{00000000-0008-0000-AD00-000087000000}"/>
            </a:ext>
          </a:extLst>
        </xdr:cNvPr>
        <xdr:cNvPicPr>
          <a:picLocks noChangeAspect="1"/>
        </xdr:cNvPicPr>
      </xdr:nvPicPr>
      <xdr:blipFill>
        <a:blip xmlns:r="http://schemas.openxmlformats.org/officeDocument/2006/relationships" r:embed="rId16"/>
        <a:stretch>
          <a:fillRect/>
        </a:stretch>
      </xdr:blipFill>
      <xdr:spPr>
        <a:xfrm>
          <a:off x="19050" y="207531970"/>
          <a:ext cx="2115185" cy="1623695"/>
        </a:xfrm>
        <a:prstGeom prst="rect">
          <a:avLst/>
        </a:prstGeom>
        <a:noFill/>
        <a:ln w="9525">
          <a:noFill/>
        </a:ln>
      </xdr:spPr>
    </xdr:pic>
    <xdr:clientData/>
  </xdr:twoCellAnchor>
  <xdr:twoCellAnchor editAs="oneCell">
    <xdr:from>
      <xdr:col>0</xdr:col>
      <xdr:colOff>9525</xdr:colOff>
      <xdr:row>131</xdr:row>
      <xdr:rowOff>225425</xdr:rowOff>
    </xdr:from>
    <xdr:to>
      <xdr:col>0</xdr:col>
      <xdr:colOff>2144395</xdr:colOff>
      <xdr:row>131</xdr:row>
      <xdr:rowOff>1647825</xdr:rowOff>
    </xdr:to>
    <xdr:pic>
      <xdr:nvPicPr>
        <xdr:cNvPr id="136" name="图片 135">
          <a:extLst>
            <a:ext uri="{FF2B5EF4-FFF2-40B4-BE49-F238E27FC236}">
              <a16:creationId xmlns:a16="http://schemas.microsoft.com/office/drawing/2014/main" id="{00000000-0008-0000-AD00-000088000000}"/>
            </a:ext>
          </a:extLst>
        </xdr:cNvPr>
        <xdr:cNvPicPr>
          <a:picLocks noChangeAspect="1"/>
        </xdr:cNvPicPr>
      </xdr:nvPicPr>
      <xdr:blipFill>
        <a:blip xmlns:r="http://schemas.openxmlformats.org/officeDocument/2006/relationships" r:embed="rId17"/>
        <a:stretch>
          <a:fillRect/>
        </a:stretch>
      </xdr:blipFill>
      <xdr:spPr>
        <a:xfrm>
          <a:off x="9525" y="217123645"/>
          <a:ext cx="2134870" cy="1422400"/>
        </a:xfrm>
        <a:prstGeom prst="rect">
          <a:avLst/>
        </a:prstGeom>
        <a:noFill/>
        <a:ln w="9525">
          <a:noFill/>
        </a:ln>
      </xdr:spPr>
    </xdr:pic>
    <xdr:clientData/>
  </xdr:twoCellAnchor>
  <xdr:twoCellAnchor editAs="oneCell">
    <xdr:from>
      <xdr:col>0</xdr:col>
      <xdr:colOff>9525</xdr:colOff>
      <xdr:row>130</xdr:row>
      <xdr:rowOff>158750</xdr:rowOff>
    </xdr:from>
    <xdr:to>
      <xdr:col>0</xdr:col>
      <xdr:colOff>2151380</xdr:colOff>
      <xdr:row>130</xdr:row>
      <xdr:rowOff>1720850</xdr:rowOff>
    </xdr:to>
    <xdr:pic>
      <xdr:nvPicPr>
        <xdr:cNvPr id="138" name="图片 137">
          <a:extLst>
            <a:ext uri="{FF2B5EF4-FFF2-40B4-BE49-F238E27FC236}">
              <a16:creationId xmlns:a16="http://schemas.microsoft.com/office/drawing/2014/main" id="{00000000-0008-0000-AD00-00008A000000}"/>
            </a:ext>
          </a:extLst>
        </xdr:cNvPr>
        <xdr:cNvPicPr>
          <a:picLocks noChangeAspect="1"/>
        </xdr:cNvPicPr>
      </xdr:nvPicPr>
      <xdr:blipFill>
        <a:blip xmlns:r="http://schemas.openxmlformats.org/officeDocument/2006/relationships" r:embed="rId18"/>
        <a:stretch>
          <a:fillRect/>
        </a:stretch>
      </xdr:blipFill>
      <xdr:spPr>
        <a:xfrm>
          <a:off x="9525" y="215151970"/>
          <a:ext cx="2141855" cy="1562100"/>
        </a:xfrm>
        <a:prstGeom prst="rect">
          <a:avLst/>
        </a:prstGeom>
        <a:noFill/>
        <a:ln w="9525">
          <a:noFill/>
        </a:ln>
      </xdr:spPr>
    </xdr:pic>
    <xdr:clientData/>
  </xdr:twoCellAnchor>
  <xdr:twoCellAnchor editAs="oneCell">
    <xdr:from>
      <xdr:col>0</xdr:col>
      <xdr:colOff>635</xdr:colOff>
      <xdr:row>144</xdr:row>
      <xdr:rowOff>244475</xdr:rowOff>
    </xdr:from>
    <xdr:to>
      <xdr:col>0</xdr:col>
      <xdr:colOff>2130425</xdr:colOff>
      <xdr:row>144</xdr:row>
      <xdr:rowOff>1711325</xdr:rowOff>
    </xdr:to>
    <xdr:pic>
      <xdr:nvPicPr>
        <xdr:cNvPr id="148" name="图片 147">
          <a:extLst>
            <a:ext uri="{FF2B5EF4-FFF2-40B4-BE49-F238E27FC236}">
              <a16:creationId xmlns:a16="http://schemas.microsoft.com/office/drawing/2014/main" id="{00000000-0008-0000-AD00-000094000000}"/>
            </a:ext>
          </a:extLst>
        </xdr:cNvPr>
        <xdr:cNvPicPr>
          <a:picLocks noChangeAspect="1"/>
        </xdr:cNvPicPr>
      </xdr:nvPicPr>
      <xdr:blipFill>
        <a:blip xmlns:r="http://schemas.openxmlformats.org/officeDocument/2006/relationships" r:embed="rId19"/>
        <a:stretch>
          <a:fillRect/>
        </a:stretch>
      </xdr:blipFill>
      <xdr:spPr>
        <a:xfrm>
          <a:off x="635" y="241907695"/>
          <a:ext cx="2129790" cy="1466850"/>
        </a:xfrm>
        <a:prstGeom prst="rect">
          <a:avLst/>
        </a:prstGeom>
        <a:noFill/>
        <a:ln w="9525">
          <a:noFill/>
        </a:ln>
      </xdr:spPr>
    </xdr:pic>
    <xdr:clientData/>
  </xdr:twoCellAnchor>
  <xdr:twoCellAnchor editAs="oneCell">
    <xdr:from>
      <xdr:col>0</xdr:col>
      <xdr:colOff>9525</xdr:colOff>
      <xdr:row>145</xdr:row>
      <xdr:rowOff>186690</xdr:rowOff>
    </xdr:from>
    <xdr:to>
      <xdr:col>0</xdr:col>
      <xdr:colOff>2150110</xdr:colOff>
      <xdr:row>145</xdr:row>
      <xdr:rowOff>1697990</xdr:rowOff>
    </xdr:to>
    <xdr:pic>
      <xdr:nvPicPr>
        <xdr:cNvPr id="149" name="图片 148">
          <a:extLst>
            <a:ext uri="{FF2B5EF4-FFF2-40B4-BE49-F238E27FC236}">
              <a16:creationId xmlns:a16="http://schemas.microsoft.com/office/drawing/2014/main" id="{00000000-0008-0000-AD00-000095000000}"/>
            </a:ext>
          </a:extLst>
        </xdr:cNvPr>
        <xdr:cNvPicPr>
          <a:picLocks noChangeAspect="1"/>
        </xdr:cNvPicPr>
      </xdr:nvPicPr>
      <xdr:blipFill>
        <a:blip xmlns:r="http://schemas.openxmlformats.org/officeDocument/2006/relationships" r:embed="rId20"/>
        <a:stretch>
          <a:fillRect/>
        </a:stretch>
      </xdr:blipFill>
      <xdr:spPr>
        <a:xfrm>
          <a:off x="9525" y="243754910"/>
          <a:ext cx="2140585" cy="1511300"/>
        </a:xfrm>
        <a:prstGeom prst="rect">
          <a:avLst/>
        </a:prstGeom>
        <a:noFill/>
        <a:ln w="9525">
          <a:noFill/>
        </a:ln>
      </xdr:spPr>
    </xdr:pic>
    <xdr:clientData/>
  </xdr:twoCellAnchor>
  <xdr:twoCellAnchor editAs="oneCell">
    <xdr:from>
      <xdr:col>0</xdr:col>
      <xdr:colOff>9525</xdr:colOff>
      <xdr:row>146</xdr:row>
      <xdr:rowOff>225425</xdr:rowOff>
    </xdr:from>
    <xdr:to>
      <xdr:col>0</xdr:col>
      <xdr:colOff>2157730</xdr:colOff>
      <xdr:row>146</xdr:row>
      <xdr:rowOff>1694180</xdr:rowOff>
    </xdr:to>
    <xdr:pic>
      <xdr:nvPicPr>
        <xdr:cNvPr id="150" name="图片 149">
          <a:extLst>
            <a:ext uri="{FF2B5EF4-FFF2-40B4-BE49-F238E27FC236}">
              <a16:creationId xmlns:a16="http://schemas.microsoft.com/office/drawing/2014/main" id="{00000000-0008-0000-AD00-000096000000}"/>
            </a:ext>
          </a:extLst>
        </xdr:cNvPr>
        <xdr:cNvPicPr>
          <a:picLocks noChangeAspect="1"/>
        </xdr:cNvPicPr>
      </xdr:nvPicPr>
      <xdr:blipFill>
        <a:blip xmlns:r="http://schemas.openxmlformats.org/officeDocument/2006/relationships" r:embed="rId21"/>
        <a:stretch>
          <a:fillRect/>
        </a:stretch>
      </xdr:blipFill>
      <xdr:spPr>
        <a:xfrm>
          <a:off x="9525" y="245698645"/>
          <a:ext cx="2148205" cy="1468755"/>
        </a:xfrm>
        <a:prstGeom prst="rect">
          <a:avLst/>
        </a:prstGeom>
        <a:noFill/>
        <a:ln w="9525">
          <a:noFill/>
        </a:ln>
      </xdr:spPr>
    </xdr:pic>
    <xdr:clientData/>
  </xdr:twoCellAnchor>
  <xdr:twoCellAnchor editAs="oneCell">
    <xdr:from>
      <xdr:col>0</xdr:col>
      <xdr:colOff>9525</xdr:colOff>
      <xdr:row>147</xdr:row>
      <xdr:rowOff>225425</xdr:rowOff>
    </xdr:from>
    <xdr:to>
      <xdr:col>0</xdr:col>
      <xdr:colOff>2144395</xdr:colOff>
      <xdr:row>147</xdr:row>
      <xdr:rowOff>1711960</xdr:rowOff>
    </xdr:to>
    <xdr:pic>
      <xdr:nvPicPr>
        <xdr:cNvPr id="151" name="图片 150">
          <a:extLst>
            <a:ext uri="{FF2B5EF4-FFF2-40B4-BE49-F238E27FC236}">
              <a16:creationId xmlns:a16="http://schemas.microsoft.com/office/drawing/2014/main" id="{00000000-0008-0000-AD00-000097000000}"/>
            </a:ext>
          </a:extLst>
        </xdr:cNvPr>
        <xdr:cNvPicPr>
          <a:picLocks noChangeAspect="1"/>
        </xdr:cNvPicPr>
      </xdr:nvPicPr>
      <xdr:blipFill>
        <a:blip xmlns:r="http://schemas.openxmlformats.org/officeDocument/2006/relationships" r:embed="rId22"/>
        <a:stretch>
          <a:fillRect/>
        </a:stretch>
      </xdr:blipFill>
      <xdr:spPr>
        <a:xfrm>
          <a:off x="9525" y="247603645"/>
          <a:ext cx="2134870" cy="1486535"/>
        </a:xfrm>
        <a:prstGeom prst="rect">
          <a:avLst/>
        </a:prstGeom>
        <a:noFill/>
        <a:ln w="9525">
          <a:noFill/>
        </a:ln>
      </xdr:spPr>
    </xdr:pic>
    <xdr:clientData/>
  </xdr:twoCellAnchor>
  <xdr:twoCellAnchor editAs="oneCell">
    <xdr:from>
      <xdr:col>0</xdr:col>
      <xdr:colOff>9525</xdr:colOff>
      <xdr:row>148</xdr:row>
      <xdr:rowOff>216535</xdr:rowOff>
    </xdr:from>
    <xdr:to>
      <xdr:col>0</xdr:col>
      <xdr:colOff>2146935</xdr:colOff>
      <xdr:row>148</xdr:row>
      <xdr:rowOff>1729740</xdr:rowOff>
    </xdr:to>
    <xdr:pic>
      <xdr:nvPicPr>
        <xdr:cNvPr id="152" name="图片 151">
          <a:extLst>
            <a:ext uri="{FF2B5EF4-FFF2-40B4-BE49-F238E27FC236}">
              <a16:creationId xmlns:a16="http://schemas.microsoft.com/office/drawing/2014/main" id="{00000000-0008-0000-AD00-000098000000}"/>
            </a:ext>
          </a:extLst>
        </xdr:cNvPr>
        <xdr:cNvPicPr>
          <a:picLocks noChangeAspect="1"/>
        </xdr:cNvPicPr>
      </xdr:nvPicPr>
      <xdr:blipFill>
        <a:blip xmlns:r="http://schemas.openxmlformats.org/officeDocument/2006/relationships" r:embed="rId23"/>
        <a:stretch>
          <a:fillRect/>
        </a:stretch>
      </xdr:blipFill>
      <xdr:spPr>
        <a:xfrm>
          <a:off x="9525" y="249499755"/>
          <a:ext cx="2137410" cy="1513205"/>
        </a:xfrm>
        <a:prstGeom prst="rect">
          <a:avLst/>
        </a:prstGeom>
        <a:noFill/>
        <a:ln w="9525">
          <a:noFill/>
        </a:ln>
      </xdr:spPr>
    </xdr:pic>
    <xdr:clientData/>
  </xdr:twoCellAnchor>
  <xdr:twoCellAnchor editAs="oneCell">
    <xdr:from>
      <xdr:col>0</xdr:col>
      <xdr:colOff>635</xdr:colOff>
      <xdr:row>149</xdr:row>
      <xdr:rowOff>234950</xdr:rowOff>
    </xdr:from>
    <xdr:to>
      <xdr:col>0</xdr:col>
      <xdr:colOff>2155190</xdr:colOff>
      <xdr:row>149</xdr:row>
      <xdr:rowOff>1739900</xdr:rowOff>
    </xdr:to>
    <xdr:pic>
      <xdr:nvPicPr>
        <xdr:cNvPr id="153" name="图片 152">
          <a:extLst>
            <a:ext uri="{FF2B5EF4-FFF2-40B4-BE49-F238E27FC236}">
              <a16:creationId xmlns:a16="http://schemas.microsoft.com/office/drawing/2014/main" id="{00000000-0008-0000-AD00-000099000000}"/>
            </a:ext>
          </a:extLst>
        </xdr:cNvPr>
        <xdr:cNvPicPr>
          <a:picLocks noChangeAspect="1"/>
        </xdr:cNvPicPr>
      </xdr:nvPicPr>
      <xdr:blipFill>
        <a:blip xmlns:r="http://schemas.openxmlformats.org/officeDocument/2006/relationships" r:embed="rId24"/>
        <a:stretch>
          <a:fillRect/>
        </a:stretch>
      </xdr:blipFill>
      <xdr:spPr>
        <a:xfrm>
          <a:off x="635" y="251423170"/>
          <a:ext cx="2154555" cy="1504950"/>
        </a:xfrm>
        <a:prstGeom prst="rect">
          <a:avLst/>
        </a:prstGeom>
        <a:noFill/>
        <a:ln w="9525">
          <a:noFill/>
        </a:ln>
      </xdr:spPr>
    </xdr:pic>
    <xdr:clientData/>
  </xdr:twoCellAnchor>
  <xdr:twoCellAnchor editAs="oneCell">
    <xdr:from>
      <xdr:col>0</xdr:col>
      <xdr:colOff>9525</xdr:colOff>
      <xdr:row>150</xdr:row>
      <xdr:rowOff>168275</xdr:rowOff>
    </xdr:from>
    <xdr:to>
      <xdr:col>0</xdr:col>
      <xdr:colOff>2084705</xdr:colOff>
      <xdr:row>150</xdr:row>
      <xdr:rowOff>1768475</xdr:rowOff>
    </xdr:to>
    <xdr:pic>
      <xdr:nvPicPr>
        <xdr:cNvPr id="154" name="图片 153">
          <a:extLst>
            <a:ext uri="{FF2B5EF4-FFF2-40B4-BE49-F238E27FC236}">
              <a16:creationId xmlns:a16="http://schemas.microsoft.com/office/drawing/2014/main" id="{00000000-0008-0000-AD00-00009A000000}"/>
            </a:ext>
          </a:extLst>
        </xdr:cNvPr>
        <xdr:cNvPicPr>
          <a:picLocks noChangeAspect="1"/>
        </xdr:cNvPicPr>
      </xdr:nvPicPr>
      <xdr:blipFill>
        <a:blip xmlns:r="http://schemas.openxmlformats.org/officeDocument/2006/relationships" r:embed="rId25"/>
        <a:stretch>
          <a:fillRect/>
        </a:stretch>
      </xdr:blipFill>
      <xdr:spPr>
        <a:xfrm>
          <a:off x="9525" y="253261495"/>
          <a:ext cx="2075180" cy="1600200"/>
        </a:xfrm>
        <a:prstGeom prst="rect">
          <a:avLst/>
        </a:prstGeom>
        <a:noFill/>
        <a:ln w="9525">
          <a:noFill/>
        </a:ln>
      </xdr:spPr>
    </xdr:pic>
    <xdr:clientData/>
  </xdr:twoCellAnchor>
  <xdr:twoCellAnchor editAs="oneCell">
    <xdr:from>
      <xdr:col>0</xdr:col>
      <xdr:colOff>9525</xdr:colOff>
      <xdr:row>151</xdr:row>
      <xdr:rowOff>206375</xdr:rowOff>
    </xdr:from>
    <xdr:to>
      <xdr:col>0</xdr:col>
      <xdr:colOff>2108200</xdr:colOff>
      <xdr:row>151</xdr:row>
      <xdr:rowOff>1720215</xdr:rowOff>
    </xdr:to>
    <xdr:pic>
      <xdr:nvPicPr>
        <xdr:cNvPr id="155" name="图片 154">
          <a:extLst>
            <a:ext uri="{FF2B5EF4-FFF2-40B4-BE49-F238E27FC236}">
              <a16:creationId xmlns:a16="http://schemas.microsoft.com/office/drawing/2014/main" id="{00000000-0008-0000-AD00-00009B000000}"/>
            </a:ext>
          </a:extLst>
        </xdr:cNvPr>
        <xdr:cNvPicPr>
          <a:picLocks noChangeAspect="1"/>
        </xdr:cNvPicPr>
      </xdr:nvPicPr>
      <xdr:blipFill>
        <a:blip xmlns:r="http://schemas.openxmlformats.org/officeDocument/2006/relationships" r:embed="rId26"/>
        <a:stretch>
          <a:fillRect/>
        </a:stretch>
      </xdr:blipFill>
      <xdr:spPr>
        <a:xfrm>
          <a:off x="9525" y="255204595"/>
          <a:ext cx="2098675" cy="1513840"/>
        </a:xfrm>
        <a:prstGeom prst="rect">
          <a:avLst/>
        </a:prstGeom>
        <a:noFill/>
        <a:ln w="9525">
          <a:noFill/>
        </a:ln>
      </xdr:spPr>
    </xdr:pic>
    <xdr:clientData/>
  </xdr:twoCellAnchor>
  <xdr:twoCellAnchor editAs="oneCell">
    <xdr:from>
      <xdr:col>0</xdr:col>
      <xdr:colOff>9525</xdr:colOff>
      <xdr:row>152</xdr:row>
      <xdr:rowOff>129540</xdr:rowOff>
    </xdr:from>
    <xdr:to>
      <xdr:col>0</xdr:col>
      <xdr:colOff>2094230</xdr:colOff>
      <xdr:row>152</xdr:row>
      <xdr:rowOff>1781810</xdr:rowOff>
    </xdr:to>
    <xdr:pic>
      <xdr:nvPicPr>
        <xdr:cNvPr id="156" name="图片 155">
          <a:extLst>
            <a:ext uri="{FF2B5EF4-FFF2-40B4-BE49-F238E27FC236}">
              <a16:creationId xmlns:a16="http://schemas.microsoft.com/office/drawing/2014/main" id="{00000000-0008-0000-AD00-00009C000000}"/>
            </a:ext>
          </a:extLst>
        </xdr:cNvPr>
        <xdr:cNvPicPr>
          <a:picLocks noChangeAspect="1"/>
        </xdr:cNvPicPr>
      </xdr:nvPicPr>
      <xdr:blipFill>
        <a:blip xmlns:r="http://schemas.openxmlformats.org/officeDocument/2006/relationships" r:embed="rId27"/>
        <a:stretch>
          <a:fillRect/>
        </a:stretch>
      </xdr:blipFill>
      <xdr:spPr>
        <a:xfrm>
          <a:off x="9525" y="257032760"/>
          <a:ext cx="2084705" cy="1652270"/>
        </a:xfrm>
        <a:prstGeom prst="rect">
          <a:avLst/>
        </a:prstGeom>
        <a:noFill/>
        <a:ln w="9525">
          <a:noFill/>
        </a:ln>
      </xdr:spPr>
    </xdr:pic>
    <xdr:clientData/>
  </xdr:twoCellAnchor>
  <xdr:twoCellAnchor editAs="oneCell">
    <xdr:from>
      <xdr:col>0</xdr:col>
      <xdr:colOff>9525</xdr:colOff>
      <xdr:row>153</xdr:row>
      <xdr:rowOff>236220</xdr:rowOff>
    </xdr:from>
    <xdr:to>
      <xdr:col>0</xdr:col>
      <xdr:colOff>2125980</xdr:colOff>
      <xdr:row>153</xdr:row>
      <xdr:rowOff>1695450</xdr:rowOff>
    </xdr:to>
    <xdr:pic>
      <xdr:nvPicPr>
        <xdr:cNvPr id="157" name="图片 156">
          <a:extLst>
            <a:ext uri="{FF2B5EF4-FFF2-40B4-BE49-F238E27FC236}">
              <a16:creationId xmlns:a16="http://schemas.microsoft.com/office/drawing/2014/main" id="{00000000-0008-0000-AD00-00009D000000}"/>
            </a:ext>
          </a:extLst>
        </xdr:cNvPr>
        <xdr:cNvPicPr>
          <a:picLocks noChangeAspect="1"/>
        </xdr:cNvPicPr>
      </xdr:nvPicPr>
      <xdr:blipFill>
        <a:blip xmlns:r="http://schemas.openxmlformats.org/officeDocument/2006/relationships" r:embed="rId28"/>
        <a:stretch>
          <a:fillRect/>
        </a:stretch>
      </xdr:blipFill>
      <xdr:spPr>
        <a:xfrm>
          <a:off x="9525" y="259044440"/>
          <a:ext cx="2116455" cy="1459230"/>
        </a:xfrm>
        <a:prstGeom prst="rect">
          <a:avLst/>
        </a:prstGeom>
        <a:noFill/>
        <a:ln w="9525">
          <a:noFill/>
        </a:ln>
      </xdr:spPr>
    </xdr:pic>
    <xdr:clientData/>
  </xdr:twoCellAnchor>
  <xdr:twoCellAnchor editAs="oneCell">
    <xdr:from>
      <xdr:col>0</xdr:col>
      <xdr:colOff>9525</xdr:colOff>
      <xdr:row>154</xdr:row>
      <xdr:rowOff>153670</xdr:rowOff>
    </xdr:from>
    <xdr:to>
      <xdr:col>0</xdr:col>
      <xdr:colOff>2125980</xdr:colOff>
      <xdr:row>154</xdr:row>
      <xdr:rowOff>1762125</xdr:rowOff>
    </xdr:to>
    <xdr:pic>
      <xdr:nvPicPr>
        <xdr:cNvPr id="158" name="图片 157">
          <a:extLst>
            <a:ext uri="{FF2B5EF4-FFF2-40B4-BE49-F238E27FC236}">
              <a16:creationId xmlns:a16="http://schemas.microsoft.com/office/drawing/2014/main" id="{00000000-0008-0000-AD00-00009E000000}"/>
            </a:ext>
          </a:extLst>
        </xdr:cNvPr>
        <xdr:cNvPicPr>
          <a:picLocks noChangeAspect="1"/>
        </xdr:cNvPicPr>
      </xdr:nvPicPr>
      <xdr:blipFill>
        <a:blip xmlns:r="http://schemas.openxmlformats.org/officeDocument/2006/relationships" r:embed="rId29"/>
        <a:stretch>
          <a:fillRect/>
        </a:stretch>
      </xdr:blipFill>
      <xdr:spPr>
        <a:xfrm>
          <a:off x="9525" y="260866890"/>
          <a:ext cx="2116455" cy="1608455"/>
        </a:xfrm>
        <a:prstGeom prst="rect">
          <a:avLst/>
        </a:prstGeom>
        <a:noFill/>
        <a:ln w="9525">
          <a:noFill/>
        </a:ln>
      </xdr:spPr>
    </xdr:pic>
    <xdr:clientData/>
  </xdr:twoCellAnchor>
  <xdr:twoCellAnchor editAs="oneCell">
    <xdr:from>
      <xdr:col>0</xdr:col>
      <xdr:colOff>9525</xdr:colOff>
      <xdr:row>155</xdr:row>
      <xdr:rowOff>167640</xdr:rowOff>
    </xdr:from>
    <xdr:to>
      <xdr:col>0</xdr:col>
      <xdr:colOff>2115820</xdr:colOff>
      <xdr:row>155</xdr:row>
      <xdr:rowOff>1714500</xdr:rowOff>
    </xdr:to>
    <xdr:pic>
      <xdr:nvPicPr>
        <xdr:cNvPr id="159" name="图片 158">
          <a:extLst>
            <a:ext uri="{FF2B5EF4-FFF2-40B4-BE49-F238E27FC236}">
              <a16:creationId xmlns:a16="http://schemas.microsoft.com/office/drawing/2014/main" id="{00000000-0008-0000-AD00-00009F000000}"/>
            </a:ext>
          </a:extLst>
        </xdr:cNvPr>
        <xdr:cNvPicPr>
          <a:picLocks noChangeAspect="1"/>
        </xdr:cNvPicPr>
      </xdr:nvPicPr>
      <xdr:blipFill>
        <a:blip xmlns:r="http://schemas.openxmlformats.org/officeDocument/2006/relationships" r:embed="rId30"/>
        <a:stretch>
          <a:fillRect/>
        </a:stretch>
      </xdr:blipFill>
      <xdr:spPr>
        <a:xfrm>
          <a:off x="9525" y="262785860"/>
          <a:ext cx="2106295" cy="1546860"/>
        </a:xfrm>
        <a:prstGeom prst="rect">
          <a:avLst/>
        </a:prstGeom>
        <a:noFill/>
        <a:ln w="9525">
          <a:noFill/>
        </a:ln>
      </xdr:spPr>
    </xdr:pic>
    <xdr:clientData/>
  </xdr:twoCellAnchor>
  <xdr:twoCellAnchor editAs="oneCell">
    <xdr:from>
      <xdr:col>0</xdr:col>
      <xdr:colOff>635</xdr:colOff>
      <xdr:row>156</xdr:row>
      <xdr:rowOff>34925</xdr:rowOff>
    </xdr:from>
    <xdr:to>
      <xdr:col>0</xdr:col>
      <xdr:colOff>2127250</xdr:colOff>
      <xdr:row>156</xdr:row>
      <xdr:rowOff>1826260</xdr:rowOff>
    </xdr:to>
    <xdr:pic>
      <xdr:nvPicPr>
        <xdr:cNvPr id="160" name="图片 159">
          <a:extLst>
            <a:ext uri="{FF2B5EF4-FFF2-40B4-BE49-F238E27FC236}">
              <a16:creationId xmlns:a16="http://schemas.microsoft.com/office/drawing/2014/main" id="{00000000-0008-0000-AD00-0000A0000000}"/>
            </a:ext>
          </a:extLst>
        </xdr:cNvPr>
        <xdr:cNvPicPr>
          <a:picLocks noChangeAspect="1"/>
        </xdr:cNvPicPr>
      </xdr:nvPicPr>
      <xdr:blipFill>
        <a:blip xmlns:r="http://schemas.openxmlformats.org/officeDocument/2006/relationships" r:embed="rId31"/>
        <a:stretch>
          <a:fillRect/>
        </a:stretch>
      </xdr:blipFill>
      <xdr:spPr>
        <a:xfrm>
          <a:off x="635" y="264558145"/>
          <a:ext cx="2126615" cy="1791335"/>
        </a:xfrm>
        <a:prstGeom prst="rect">
          <a:avLst/>
        </a:prstGeom>
        <a:noFill/>
        <a:ln w="9525">
          <a:noFill/>
        </a:ln>
      </xdr:spPr>
    </xdr:pic>
    <xdr:clientData/>
  </xdr:twoCellAnchor>
  <xdr:twoCellAnchor editAs="oneCell">
    <xdr:from>
      <xdr:col>0</xdr:col>
      <xdr:colOff>9525</xdr:colOff>
      <xdr:row>157</xdr:row>
      <xdr:rowOff>91440</xdr:rowOff>
    </xdr:from>
    <xdr:to>
      <xdr:col>0</xdr:col>
      <xdr:colOff>2143760</xdr:colOff>
      <xdr:row>157</xdr:row>
      <xdr:rowOff>1837690</xdr:rowOff>
    </xdr:to>
    <xdr:pic>
      <xdr:nvPicPr>
        <xdr:cNvPr id="161" name="图片 160">
          <a:extLst>
            <a:ext uri="{FF2B5EF4-FFF2-40B4-BE49-F238E27FC236}">
              <a16:creationId xmlns:a16="http://schemas.microsoft.com/office/drawing/2014/main" id="{00000000-0008-0000-AD00-0000A1000000}"/>
            </a:ext>
          </a:extLst>
        </xdr:cNvPr>
        <xdr:cNvPicPr>
          <a:picLocks noChangeAspect="1"/>
        </xdr:cNvPicPr>
      </xdr:nvPicPr>
      <xdr:blipFill>
        <a:blip xmlns:r="http://schemas.openxmlformats.org/officeDocument/2006/relationships" r:embed="rId32"/>
        <a:stretch>
          <a:fillRect/>
        </a:stretch>
      </xdr:blipFill>
      <xdr:spPr>
        <a:xfrm>
          <a:off x="9525" y="266519660"/>
          <a:ext cx="2134235" cy="1746250"/>
        </a:xfrm>
        <a:prstGeom prst="rect">
          <a:avLst/>
        </a:prstGeom>
        <a:noFill/>
        <a:ln w="9525">
          <a:noFill/>
        </a:ln>
      </xdr:spPr>
    </xdr:pic>
    <xdr:clientData/>
  </xdr:twoCellAnchor>
  <xdr:twoCellAnchor editAs="oneCell">
    <xdr:from>
      <xdr:col>0</xdr:col>
      <xdr:colOff>28575</xdr:colOff>
      <xdr:row>158</xdr:row>
      <xdr:rowOff>243205</xdr:rowOff>
    </xdr:from>
    <xdr:to>
      <xdr:col>0</xdr:col>
      <xdr:colOff>2162810</xdr:colOff>
      <xdr:row>158</xdr:row>
      <xdr:rowOff>1790065</xdr:rowOff>
    </xdr:to>
    <xdr:pic>
      <xdr:nvPicPr>
        <xdr:cNvPr id="162" name="图片 161">
          <a:extLst>
            <a:ext uri="{FF2B5EF4-FFF2-40B4-BE49-F238E27FC236}">
              <a16:creationId xmlns:a16="http://schemas.microsoft.com/office/drawing/2014/main" id="{00000000-0008-0000-AD00-0000A2000000}"/>
            </a:ext>
          </a:extLst>
        </xdr:cNvPr>
        <xdr:cNvPicPr>
          <a:picLocks noChangeAspect="1"/>
        </xdr:cNvPicPr>
      </xdr:nvPicPr>
      <xdr:blipFill>
        <a:blip xmlns:r="http://schemas.openxmlformats.org/officeDocument/2006/relationships" r:embed="rId33"/>
        <a:stretch>
          <a:fillRect/>
        </a:stretch>
      </xdr:blipFill>
      <xdr:spPr>
        <a:xfrm>
          <a:off x="28575" y="268576425"/>
          <a:ext cx="2134235" cy="1546860"/>
        </a:xfrm>
        <a:prstGeom prst="rect">
          <a:avLst/>
        </a:prstGeom>
        <a:noFill/>
        <a:ln w="9525">
          <a:noFill/>
        </a:ln>
      </xdr:spPr>
    </xdr:pic>
    <xdr:clientData/>
  </xdr:twoCellAnchor>
  <xdr:twoCellAnchor editAs="oneCell">
    <xdr:from>
      <xdr:col>0</xdr:col>
      <xdr:colOff>28575</xdr:colOff>
      <xdr:row>159</xdr:row>
      <xdr:rowOff>177800</xdr:rowOff>
    </xdr:from>
    <xdr:to>
      <xdr:col>0</xdr:col>
      <xdr:colOff>2173605</xdr:colOff>
      <xdr:row>159</xdr:row>
      <xdr:rowOff>1694180</xdr:rowOff>
    </xdr:to>
    <xdr:pic>
      <xdr:nvPicPr>
        <xdr:cNvPr id="165" name="图片 164">
          <a:extLst>
            <a:ext uri="{FF2B5EF4-FFF2-40B4-BE49-F238E27FC236}">
              <a16:creationId xmlns:a16="http://schemas.microsoft.com/office/drawing/2014/main" id="{00000000-0008-0000-AD00-0000A5000000}"/>
            </a:ext>
          </a:extLst>
        </xdr:cNvPr>
        <xdr:cNvPicPr>
          <a:picLocks noChangeAspect="1"/>
        </xdr:cNvPicPr>
      </xdr:nvPicPr>
      <xdr:blipFill>
        <a:blip xmlns:r="http://schemas.openxmlformats.org/officeDocument/2006/relationships" r:embed="rId34"/>
        <a:stretch>
          <a:fillRect/>
        </a:stretch>
      </xdr:blipFill>
      <xdr:spPr>
        <a:xfrm>
          <a:off x="28575" y="270416020"/>
          <a:ext cx="2145030" cy="1516380"/>
        </a:xfrm>
        <a:prstGeom prst="rect">
          <a:avLst/>
        </a:prstGeom>
        <a:noFill/>
        <a:ln w="9525">
          <a:noFill/>
        </a:ln>
      </xdr:spPr>
    </xdr:pic>
    <xdr:clientData/>
  </xdr:twoCellAnchor>
  <xdr:twoCellAnchor editAs="oneCell">
    <xdr:from>
      <xdr:col>0</xdr:col>
      <xdr:colOff>9525</xdr:colOff>
      <xdr:row>162</xdr:row>
      <xdr:rowOff>179070</xdr:rowOff>
    </xdr:from>
    <xdr:to>
      <xdr:col>0</xdr:col>
      <xdr:colOff>2150745</xdr:colOff>
      <xdr:row>162</xdr:row>
      <xdr:rowOff>1771650</xdr:rowOff>
    </xdr:to>
    <xdr:pic>
      <xdr:nvPicPr>
        <xdr:cNvPr id="166" name="图片 165">
          <a:extLst>
            <a:ext uri="{FF2B5EF4-FFF2-40B4-BE49-F238E27FC236}">
              <a16:creationId xmlns:a16="http://schemas.microsoft.com/office/drawing/2014/main" id="{00000000-0008-0000-AD00-0000A6000000}"/>
            </a:ext>
          </a:extLst>
        </xdr:cNvPr>
        <xdr:cNvPicPr>
          <a:picLocks noChangeAspect="1"/>
        </xdr:cNvPicPr>
      </xdr:nvPicPr>
      <xdr:blipFill>
        <a:blip xmlns:r="http://schemas.openxmlformats.org/officeDocument/2006/relationships" r:embed="rId35"/>
        <a:stretch>
          <a:fillRect/>
        </a:stretch>
      </xdr:blipFill>
      <xdr:spPr>
        <a:xfrm>
          <a:off x="9525" y="276132290"/>
          <a:ext cx="2141220" cy="1592580"/>
        </a:xfrm>
        <a:prstGeom prst="rect">
          <a:avLst/>
        </a:prstGeom>
        <a:noFill/>
        <a:ln w="9525">
          <a:noFill/>
        </a:ln>
      </xdr:spPr>
    </xdr:pic>
    <xdr:clientData/>
  </xdr:twoCellAnchor>
  <xdr:twoCellAnchor editAs="oneCell">
    <xdr:from>
      <xdr:col>0</xdr:col>
      <xdr:colOff>9525</xdr:colOff>
      <xdr:row>163</xdr:row>
      <xdr:rowOff>206375</xdr:rowOff>
    </xdr:from>
    <xdr:to>
      <xdr:col>0</xdr:col>
      <xdr:colOff>2146935</xdr:colOff>
      <xdr:row>163</xdr:row>
      <xdr:rowOff>1720215</xdr:rowOff>
    </xdr:to>
    <xdr:pic>
      <xdr:nvPicPr>
        <xdr:cNvPr id="167" name="图片 166">
          <a:extLst>
            <a:ext uri="{FF2B5EF4-FFF2-40B4-BE49-F238E27FC236}">
              <a16:creationId xmlns:a16="http://schemas.microsoft.com/office/drawing/2014/main" id="{00000000-0008-0000-AD00-0000A7000000}"/>
            </a:ext>
          </a:extLst>
        </xdr:cNvPr>
        <xdr:cNvPicPr>
          <a:picLocks noChangeAspect="1"/>
        </xdr:cNvPicPr>
      </xdr:nvPicPr>
      <xdr:blipFill>
        <a:blip xmlns:r="http://schemas.openxmlformats.org/officeDocument/2006/relationships" r:embed="rId36"/>
        <a:stretch>
          <a:fillRect/>
        </a:stretch>
      </xdr:blipFill>
      <xdr:spPr>
        <a:xfrm>
          <a:off x="9525" y="278064595"/>
          <a:ext cx="2137410" cy="1513840"/>
        </a:xfrm>
        <a:prstGeom prst="rect">
          <a:avLst/>
        </a:prstGeom>
        <a:noFill/>
        <a:ln w="9525">
          <a:noFill/>
        </a:ln>
      </xdr:spPr>
    </xdr:pic>
    <xdr:clientData/>
  </xdr:twoCellAnchor>
  <xdr:twoCellAnchor editAs="oneCell">
    <xdr:from>
      <xdr:col>0</xdr:col>
      <xdr:colOff>9525</xdr:colOff>
      <xdr:row>164</xdr:row>
      <xdr:rowOff>111125</xdr:rowOff>
    </xdr:from>
    <xdr:to>
      <xdr:col>0</xdr:col>
      <xdr:colOff>2131695</xdr:colOff>
      <xdr:row>164</xdr:row>
      <xdr:rowOff>1725930</xdr:rowOff>
    </xdr:to>
    <xdr:pic>
      <xdr:nvPicPr>
        <xdr:cNvPr id="168" name="图片 167">
          <a:extLst>
            <a:ext uri="{FF2B5EF4-FFF2-40B4-BE49-F238E27FC236}">
              <a16:creationId xmlns:a16="http://schemas.microsoft.com/office/drawing/2014/main" id="{00000000-0008-0000-AD00-0000A8000000}"/>
            </a:ext>
          </a:extLst>
        </xdr:cNvPr>
        <xdr:cNvPicPr>
          <a:picLocks noChangeAspect="1"/>
        </xdr:cNvPicPr>
      </xdr:nvPicPr>
      <xdr:blipFill>
        <a:blip xmlns:r="http://schemas.openxmlformats.org/officeDocument/2006/relationships" r:embed="rId37"/>
        <a:stretch>
          <a:fillRect/>
        </a:stretch>
      </xdr:blipFill>
      <xdr:spPr>
        <a:xfrm>
          <a:off x="9525" y="279874345"/>
          <a:ext cx="2122170" cy="1614805"/>
        </a:xfrm>
        <a:prstGeom prst="rect">
          <a:avLst/>
        </a:prstGeom>
        <a:noFill/>
        <a:ln w="9525">
          <a:noFill/>
        </a:ln>
      </xdr:spPr>
    </xdr:pic>
    <xdr:clientData/>
  </xdr:twoCellAnchor>
  <xdr:twoCellAnchor editAs="oneCell">
    <xdr:from>
      <xdr:col>0</xdr:col>
      <xdr:colOff>635</xdr:colOff>
      <xdr:row>165</xdr:row>
      <xdr:rowOff>234315</xdr:rowOff>
    </xdr:from>
    <xdr:to>
      <xdr:col>0</xdr:col>
      <xdr:colOff>2148205</xdr:colOff>
      <xdr:row>165</xdr:row>
      <xdr:rowOff>1742440</xdr:rowOff>
    </xdr:to>
    <xdr:pic>
      <xdr:nvPicPr>
        <xdr:cNvPr id="169" name="图片 168">
          <a:extLst>
            <a:ext uri="{FF2B5EF4-FFF2-40B4-BE49-F238E27FC236}">
              <a16:creationId xmlns:a16="http://schemas.microsoft.com/office/drawing/2014/main" id="{00000000-0008-0000-AD00-0000A9000000}"/>
            </a:ext>
          </a:extLst>
        </xdr:cNvPr>
        <xdr:cNvPicPr>
          <a:picLocks noChangeAspect="1"/>
        </xdr:cNvPicPr>
      </xdr:nvPicPr>
      <xdr:blipFill>
        <a:blip xmlns:r="http://schemas.openxmlformats.org/officeDocument/2006/relationships" r:embed="rId38"/>
        <a:stretch>
          <a:fillRect/>
        </a:stretch>
      </xdr:blipFill>
      <xdr:spPr>
        <a:xfrm>
          <a:off x="635" y="281902535"/>
          <a:ext cx="2147570" cy="1508125"/>
        </a:xfrm>
        <a:prstGeom prst="rect">
          <a:avLst/>
        </a:prstGeom>
        <a:noFill/>
        <a:ln w="9525">
          <a:noFill/>
        </a:ln>
      </xdr:spPr>
    </xdr:pic>
    <xdr:clientData/>
  </xdr:twoCellAnchor>
  <xdr:twoCellAnchor editAs="oneCell">
    <xdr:from>
      <xdr:col>0</xdr:col>
      <xdr:colOff>9525</xdr:colOff>
      <xdr:row>166</xdr:row>
      <xdr:rowOff>177800</xdr:rowOff>
    </xdr:from>
    <xdr:to>
      <xdr:col>0</xdr:col>
      <xdr:colOff>2132330</xdr:colOff>
      <xdr:row>166</xdr:row>
      <xdr:rowOff>1713865</xdr:rowOff>
    </xdr:to>
    <xdr:pic>
      <xdr:nvPicPr>
        <xdr:cNvPr id="170" name="图片 169">
          <a:extLst>
            <a:ext uri="{FF2B5EF4-FFF2-40B4-BE49-F238E27FC236}">
              <a16:creationId xmlns:a16="http://schemas.microsoft.com/office/drawing/2014/main" id="{00000000-0008-0000-AD00-0000AA000000}"/>
            </a:ext>
          </a:extLst>
        </xdr:cNvPr>
        <xdr:cNvPicPr>
          <a:picLocks noChangeAspect="1"/>
        </xdr:cNvPicPr>
      </xdr:nvPicPr>
      <xdr:blipFill>
        <a:blip xmlns:r="http://schemas.openxmlformats.org/officeDocument/2006/relationships" r:embed="rId39"/>
        <a:stretch>
          <a:fillRect/>
        </a:stretch>
      </xdr:blipFill>
      <xdr:spPr>
        <a:xfrm>
          <a:off x="9525" y="283751020"/>
          <a:ext cx="2122805" cy="1536065"/>
        </a:xfrm>
        <a:prstGeom prst="rect">
          <a:avLst/>
        </a:prstGeom>
        <a:noFill/>
        <a:ln w="9525">
          <a:noFill/>
        </a:ln>
      </xdr:spPr>
    </xdr:pic>
    <xdr:clientData/>
  </xdr:twoCellAnchor>
  <xdr:twoCellAnchor editAs="oneCell">
    <xdr:from>
      <xdr:col>0</xdr:col>
      <xdr:colOff>19050</xdr:colOff>
      <xdr:row>168</xdr:row>
      <xdr:rowOff>24130</xdr:rowOff>
    </xdr:from>
    <xdr:to>
      <xdr:col>0</xdr:col>
      <xdr:colOff>2108200</xdr:colOff>
      <xdr:row>168</xdr:row>
      <xdr:rowOff>1838325</xdr:rowOff>
    </xdr:to>
    <xdr:pic>
      <xdr:nvPicPr>
        <xdr:cNvPr id="171" name="图片 170">
          <a:extLst>
            <a:ext uri="{FF2B5EF4-FFF2-40B4-BE49-F238E27FC236}">
              <a16:creationId xmlns:a16="http://schemas.microsoft.com/office/drawing/2014/main" id="{00000000-0008-0000-AD00-0000AB000000}"/>
            </a:ext>
          </a:extLst>
        </xdr:cNvPr>
        <xdr:cNvPicPr>
          <a:picLocks noChangeAspect="1"/>
        </xdr:cNvPicPr>
      </xdr:nvPicPr>
      <xdr:blipFill>
        <a:blip xmlns:r="http://schemas.openxmlformats.org/officeDocument/2006/relationships" r:embed="rId40"/>
        <a:stretch>
          <a:fillRect/>
        </a:stretch>
      </xdr:blipFill>
      <xdr:spPr>
        <a:xfrm>
          <a:off x="19050" y="287407350"/>
          <a:ext cx="2089150" cy="1814195"/>
        </a:xfrm>
        <a:prstGeom prst="rect">
          <a:avLst/>
        </a:prstGeom>
        <a:noFill/>
        <a:ln w="9525">
          <a:noFill/>
        </a:ln>
      </xdr:spPr>
    </xdr:pic>
    <xdr:clientData/>
  </xdr:twoCellAnchor>
  <xdr:twoCellAnchor editAs="oneCell">
    <xdr:from>
      <xdr:col>0</xdr:col>
      <xdr:colOff>635</xdr:colOff>
      <xdr:row>167</xdr:row>
      <xdr:rowOff>95250</xdr:rowOff>
    </xdr:from>
    <xdr:to>
      <xdr:col>0</xdr:col>
      <xdr:colOff>2153285</xdr:colOff>
      <xdr:row>167</xdr:row>
      <xdr:rowOff>1857375</xdr:rowOff>
    </xdr:to>
    <xdr:pic>
      <xdr:nvPicPr>
        <xdr:cNvPr id="172" name="图片 171">
          <a:extLst>
            <a:ext uri="{FF2B5EF4-FFF2-40B4-BE49-F238E27FC236}">
              <a16:creationId xmlns:a16="http://schemas.microsoft.com/office/drawing/2014/main" id="{00000000-0008-0000-AD00-0000AC000000}"/>
            </a:ext>
          </a:extLst>
        </xdr:cNvPr>
        <xdr:cNvPicPr>
          <a:picLocks noChangeAspect="1"/>
        </xdr:cNvPicPr>
      </xdr:nvPicPr>
      <xdr:blipFill>
        <a:blip xmlns:r="http://schemas.openxmlformats.org/officeDocument/2006/relationships" r:embed="rId41"/>
        <a:stretch>
          <a:fillRect/>
        </a:stretch>
      </xdr:blipFill>
      <xdr:spPr>
        <a:xfrm>
          <a:off x="635" y="285573470"/>
          <a:ext cx="2152650" cy="1762125"/>
        </a:xfrm>
        <a:prstGeom prst="rect">
          <a:avLst/>
        </a:prstGeom>
        <a:noFill/>
        <a:ln w="9525">
          <a:noFill/>
        </a:ln>
      </xdr:spPr>
    </xdr:pic>
    <xdr:clientData/>
  </xdr:twoCellAnchor>
  <xdr:twoCellAnchor editAs="oneCell">
    <xdr:from>
      <xdr:col>0</xdr:col>
      <xdr:colOff>38100</xdr:colOff>
      <xdr:row>169</xdr:row>
      <xdr:rowOff>62230</xdr:rowOff>
    </xdr:from>
    <xdr:to>
      <xdr:col>0</xdr:col>
      <xdr:colOff>2101215</xdr:colOff>
      <xdr:row>169</xdr:row>
      <xdr:rowOff>1853565</xdr:rowOff>
    </xdr:to>
    <xdr:pic>
      <xdr:nvPicPr>
        <xdr:cNvPr id="173" name="图片 172">
          <a:extLst>
            <a:ext uri="{FF2B5EF4-FFF2-40B4-BE49-F238E27FC236}">
              <a16:creationId xmlns:a16="http://schemas.microsoft.com/office/drawing/2014/main" id="{00000000-0008-0000-AD00-0000AD000000}"/>
            </a:ext>
          </a:extLst>
        </xdr:cNvPr>
        <xdr:cNvPicPr>
          <a:picLocks noChangeAspect="1"/>
        </xdr:cNvPicPr>
      </xdr:nvPicPr>
      <xdr:blipFill>
        <a:blip xmlns:r="http://schemas.openxmlformats.org/officeDocument/2006/relationships" r:embed="rId40"/>
        <a:stretch>
          <a:fillRect/>
        </a:stretch>
      </xdr:blipFill>
      <xdr:spPr>
        <a:xfrm>
          <a:off x="38100" y="289350450"/>
          <a:ext cx="2063115" cy="1791335"/>
        </a:xfrm>
        <a:prstGeom prst="rect">
          <a:avLst/>
        </a:prstGeom>
        <a:noFill/>
        <a:ln w="9525">
          <a:noFill/>
        </a:ln>
      </xdr:spPr>
    </xdr:pic>
    <xdr:clientData/>
  </xdr:twoCellAnchor>
  <xdr:twoCellAnchor editAs="oneCell">
    <xdr:from>
      <xdr:col>0</xdr:col>
      <xdr:colOff>635</xdr:colOff>
      <xdr:row>170</xdr:row>
      <xdr:rowOff>63500</xdr:rowOff>
    </xdr:from>
    <xdr:to>
      <xdr:col>0</xdr:col>
      <xdr:colOff>2156460</xdr:colOff>
      <xdr:row>170</xdr:row>
      <xdr:rowOff>1836420</xdr:rowOff>
    </xdr:to>
    <xdr:pic>
      <xdr:nvPicPr>
        <xdr:cNvPr id="174" name="图片 173">
          <a:extLst>
            <a:ext uri="{FF2B5EF4-FFF2-40B4-BE49-F238E27FC236}">
              <a16:creationId xmlns:a16="http://schemas.microsoft.com/office/drawing/2014/main" id="{00000000-0008-0000-AD00-0000AE000000}"/>
            </a:ext>
          </a:extLst>
        </xdr:cNvPr>
        <xdr:cNvPicPr>
          <a:picLocks noChangeAspect="1"/>
        </xdr:cNvPicPr>
      </xdr:nvPicPr>
      <xdr:blipFill>
        <a:blip xmlns:r="http://schemas.openxmlformats.org/officeDocument/2006/relationships" r:embed="rId42"/>
        <a:stretch>
          <a:fillRect/>
        </a:stretch>
      </xdr:blipFill>
      <xdr:spPr>
        <a:xfrm>
          <a:off x="635" y="291256720"/>
          <a:ext cx="2155825" cy="1772920"/>
        </a:xfrm>
        <a:prstGeom prst="rect">
          <a:avLst/>
        </a:prstGeom>
        <a:noFill/>
        <a:ln w="9525">
          <a:noFill/>
        </a:ln>
      </xdr:spPr>
    </xdr:pic>
    <xdr:clientData/>
  </xdr:twoCellAnchor>
  <xdr:twoCellAnchor editAs="oneCell">
    <xdr:from>
      <xdr:col>0</xdr:col>
      <xdr:colOff>9525</xdr:colOff>
      <xdr:row>171</xdr:row>
      <xdr:rowOff>73025</xdr:rowOff>
    </xdr:from>
    <xdr:to>
      <xdr:col>0</xdr:col>
      <xdr:colOff>2125980</xdr:colOff>
      <xdr:row>171</xdr:row>
      <xdr:rowOff>1768475</xdr:rowOff>
    </xdr:to>
    <xdr:pic>
      <xdr:nvPicPr>
        <xdr:cNvPr id="175" name="图片 174">
          <a:extLst>
            <a:ext uri="{FF2B5EF4-FFF2-40B4-BE49-F238E27FC236}">
              <a16:creationId xmlns:a16="http://schemas.microsoft.com/office/drawing/2014/main" id="{00000000-0008-0000-AD00-0000AF000000}"/>
            </a:ext>
          </a:extLst>
        </xdr:cNvPr>
        <xdr:cNvPicPr>
          <a:picLocks noChangeAspect="1"/>
        </xdr:cNvPicPr>
      </xdr:nvPicPr>
      <xdr:blipFill>
        <a:blip xmlns:r="http://schemas.openxmlformats.org/officeDocument/2006/relationships" r:embed="rId43"/>
        <a:stretch>
          <a:fillRect/>
        </a:stretch>
      </xdr:blipFill>
      <xdr:spPr>
        <a:xfrm>
          <a:off x="9525" y="293171245"/>
          <a:ext cx="2116455" cy="1695450"/>
        </a:xfrm>
        <a:prstGeom prst="rect">
          <a:avLst/>
        </a:prstGeom>
        <a:noFill/>
        <a:ln w="9525">
          <a:noFill/>
        </a:ln>
      </xdr:spPr>
    </xdr:pic>
    <xdr:clientData/>
  </xdr:twoCellAnchor>
  <xdr:twoCellAnchor editAs="oneCell">
    <xdr:from>
      <xdr:col>0</xdr:col>
      <xdr:colOff>9525</xdr:colOff>
      <xdr:row>175</xdr:row>
      <xdr:rowOff>50800</xdr:rowOff>
    </xdr:from>
    <xdr:to>
      <xdr:col>0</xdr:col>
      <xdr:colOff>2134870</xdr:colOff>
      <xdr:row>175</xdr:row>
      <xdr:rowOff>1847215</xdr:rowOff>
    </xdr:to>
    <xdr:pic>
      <xdr:nvPicPr>
        <xdr:cNvPr id="177" name="图片 176">
          <a:extLst>
            <a:ext uri="{FF2B5EF4-FFF2-40B4-BE49-F238E27FC236}">
              <a16:creationId xmlns:a16="http://schemas.microsoft.com/office/drawing/2014/main" id="{00000000-0008-0000-AD00-0000B1000000}"/>
            </a:ext>
          </a:extLst>
        </xdr:cNvPr>
        <xdr:cNvPicPr>
          <a:picLocks noChangeAspect="1"/>
        </xdr:cNvPicPr>
      </xdr:nvPicPr>
      <xdr:blipFill>
        <a:blip xmlns:r="http://schemas.openxmlformats.org/officeDocument/2006/relationships" r:embed="rId44"/>
        <a:stretch>
          <a:fillRect/>
        </a:stretch>
      </xdr:blipFill>
      <xdr:spPr>
        <a:xfrm>
          <a:off x="9525" y="300769020"/>
          <a:ext cx="2125345" cy="1796415"/>
        </a:xfrm>
        <a:prstGeom prst="rect">
          <a:avLst/>
        </a:prstGeom>
        <a:noFill/>
        <a:ln w="9525">
          <a:noFill/>
        </a:ln>
      </xdr:spPr>
    </xdr:pic>
    <xdr:clientData/>
  </xdr:twoCellAnchor>
  <xdr:twoCellAnchor editAs="oneCell">
    <xdr:from>
      <xdr:col>0</xdr:col>
      <xdr:colOff>635</xdr:colOff>
      <xdr:row>176</xdr:row>
      <xdr:rowOff>71755</xdr:rowOff>
    </xdr:from>
    <xdr:to>
      <xdr:col>0</xdr:col>
      <xdr:colOff>2145665</xdr:colOff>
      <xdr:row>176</xdr:row>
      <xdr:rowOff>1847215</xdr:rowOff>
    </xdr:to>
    <xdr:pic>
      <xdr:nvPicPr>
        <xdr:cNvPr id="178" name="图片 177">
          <a:extLst>
            <a:ext uri="{FF2B5EF4-FFF2-40B4-BE49-F238E27FC236}">
              <a16:creationId xmlns:a16="http://schemas.microsoft.com/office/drawing/2014/main" id="{00000000-0008-0000-AD00-0000B2000000}"/>
            </a:ext>
          </a:extLst>
        </xdr:cNvPr>
        <xdr:cNvPicPr>
          <a:picLocks noChangeAspect="1"/>
        </xdr:cNvPicPr>
      </xdr:nvPicPr>
      <xdr:blipFill>
        <a:blip xmlns:r="http://schemas.openxmlformats.org/officeDocument/2006/relationships" r:embed="rId45"/>
        <a:stretch>
          <a:fillRect/>
        </a:stretch>
      </xdr:blipFill>
      <xdr:spPr>
        <a:xfrm>
          <a:off x="635" y="302694975"/>
          <a:ext cx="2145030" cy="1775460"/>
        </a:xfrm>
        <a:prstGeom prst="rect">
          <a:avLst/>
        </a:prstGeom>
        <a:noFill/>
        <a:ln w="9525">
          <a:noFill/>
        </a:ln>
      </xdr:spPr>
    </xdr:pic>
    <xdr:clientData/>
  </xdr:twoCellAnchor>
  <xdr:twoCellAnchor editAs="oneCell">
    <xdr:from>
      <xdr:col>0</xdr:col>
      <xdr:colOff>38100</xdr:colOff>
      <xdr:row>172</xdr:row>
      <xdr:rowOff>68580</xdr:rowOff>
    </xdr:from>
    <xdr:to>
      <xdr:col>0</xdr:col>
      <xdr:colOff>2073275</xdr:colOff>
      <xdr:row>172</xdr:row>
      <xdr:rowOff>1847215</xdr:rowOff>
    </xdr:to>
    <xdr:pic>
      <xdr:nvPicPr>
        <xdr:cNvPr id="179" name="图片 178">
          <a:extLst>
            <a:ext uri="{FF2B5EF4-FFF2-40B4-BE49-F238E27FC236}">
              <a16:creationId xmlns:a16="http://schemas.microsoft.com/office/drawing/2014/main" id="{00000000-0008-0000-AD00-0000B3000000}"/>
            </a:ext>
          </a:extLst>
        </xdr:cNvPr>
        <xdr:cNvPicPr>
          <a:picLocks noChangeAspect="1"/>
        </xdr:cNvPicPr>
      </xdr:nvPicPr>
      <xdr:blipFill>
        <a:blip xmlns:r="http://schemas.openxmlformats.org/officeDocument/2006/relationships" r:embed="rId46"/>
        <a:stretch>
          <a:fillRect/>
        </a:stretch>
      </xdr:blipFill>
      <xdr:spPr>
        <a:xfrm>
          <a:off x="38100" y="295071800"/>
          <a:ext cx="2035175" cy="1778635"/>
        </a:xfrm>
        <a:prstGeom prst="rect">
          <a:avLst/>
        </a:prstGeom>
        <a:noFill/>
        <a:ln w="9525">
          <a:noFill/>
        </a:ln>
      </xdr:spPr>
    </xdr:pic>
    <xdr:clientData/>
  </xdr:twoCellAnchor>
  <xdr:twoCellAnchor editAs="oneCell">
    <xdr:from>
      <xdr:col>0</xdr:col>
      <xdr:colOff>9525</xdr:colOff>
      <xdr:row>173</xdr:row>
      <xdr:rowOff>102235</xdr:rowOff>
    </xdr:from>
    <xdr:to>
      <xdr:col>0</xdr:col>
      <xdr:colOff>2134870</xdr:colOff>
      <xdr:row>173</xdr:row>
      <xdr:rowOff>1790700</xdr:rowOff>
    </xdr:to>
    <xdr:pic>
      <xdr:nvPicPr>
        <xdr:cNvPr id="180" name="图片 179">
          <a:extLst>
            <a:ext uri="{FF2B5EF4-FFF2-40B4-BE49-F238E27FC236}">
              <a16:creationId xmlns:a16="http://schemas.microsoft.com/office/drawing/2014/main" id="{00000000-0008-0000-AD00-0000B4000000}"/>
            </a:ext>
          </a:extLst>
        </xdr:cNvPr>
        <xdr:cNvPicPr>
          <a:picLocks noChangeAspect="1"/>
        </xdr:cNvPicPr>
      </xdr:nvPicPr>
      <xdr:blipFill>
        <a:blip xmlns:r="http://schemas.openxmlformats.org/officeDocument/2006/relationships" r:embed="rId47"/>
        <a:stretch>
          <a:fillRect/>
        </a:stretch>
      </xdr:blipFill>
      <xdr:spPr>
        <a:xfrm>
          <a:off x="9525" y="297010455"/>
          <a:ext cx="2125345" cy="1688465"/>
        </a:xfrm>
        <a:prstGeom prst="rect">
          <a:avLst/>
        </a:prstGeom>
        <a:noFill/>
        <a:ln w="9525">
          <a:noFill/>
        </a:ln>
      </xdr:spPr>
    </xdr:pic>
    <xdr:clientData/>
  </xdr:twoCellAnchor>
  <xdr:twoCellAnchor editAs="oneCell">
    <xdr:from>
      <xdr:col>0</xdr:col>
      <xdr:colOff>9525</xdr:colOff>
      <xdr:row>174</xdr:row>
      <xdr:rowOff>139065</xdr:rowOff>
    </xdr:from>
    <xdr:to>
      <xdr:col>0</xdr:col>
      <xdr:colOff>2136140</xdr:colOff>
      <xdr:row>174</xdr:row>
      <xdr:rowOff>1828800</xdr:rowOff>
    </xdr:to>
    <xdr:pic>
      <xdr:nvPicPr>
        <xdr:cNvPr id="181" name="图片 180">
          <a:extLst>
            <a:ext uri="{FF2B5EF4-FFF2-40B4-BE49-F238E27FC236}">
              <a16:creationId xmlns:a16="http://schemas.microsoft.com/office/drawing/2014/main" id="{00000000-0008-0000-AD00-0000B5000000}"/>
            </a:ext>
          </a:extLst>
        </xdr:cNvPr>
        <xdr:cNvPicPr>
          <a:picLocks noChangeAspect="1"/>
        </xdr:cNvPicPr>
      </xdr:nvPicPr>
      <xdr:blipFill>
        <a:blip xmlns:r="http://schemas.openxmlformats.org/officeDocument/2006/relationships" r:embed="rId47"/>
        <a:stretch>
          <a:fillRect/>
        </a:stretch>
      </xdr:blipFill>
      <xdr:spPr>
        <a:xfrm>
          <a:off x="9525" y="298952285"/>
          <a:ext cx="2126615" cy="1689735"/>
        </a:xfrm>
        <a:prstGeom prst="rect">
          <a:avLst/>
        </a:prstGeom>
        <a:noFill/>
        <a:ln w="9525">
          <a:noFill/>
        </a:ln>
      </xdr:spPr>
    </xdr:pic>
    <xdr:clientData/>
  </xdr:twoCellAnchor>
  <xdr:twoCellAnchor editAs="oneCell">
    <xdr:from>
      <xdr:col>0</xdr:col>
      <xdr:colOff>9525</xdr:colOff>
      <xdr:row>177</xdr:row>
      <xdr:rowOff>92075</xdr:rowOff>
    </xdr:from>
    <xdr:to>
      <xdr:col>0</xdr:col>
      <xdr:colOff>2154555</xdr:colOff>
      <xdr:row>177</xdr:row>
      <xdr:rowOff>1849120</xdr:rowOff>
    </xdr:to>
    <xdr:pic>
      <xdr:nvPicPr>
        <xdr:cNvPr id="182" name="图片 181">
          <a:extLst>
            <a:ext uri="{FF2B5EF4-FFF2-40B4-BE49-F238E27FC236}">
              <a16:creationId xmlns:a16="http://schemas.microsoft.com/office/drawing/2014/main" id="{00000000-0008-0000-AD00-0000B6000000}"/>
            </a:ext>
          </a:extLst>
        </xdr:cNvPr>
        <xdr:cNvPicPr>
          <a:picLocks noChangeAspect="1"/>
        </xdr:cNvPicPr>
      </xdr:nvPicPr>
      <xdr:blipFill>
        <a:blip xmlns:r="http://schemas.openxmlformats.org/officeDocument/2006/relationships" r:embed="rId48"/>
        <a:stretch>
          <a:fillRect/>
        </a:stretch>
      </xdr:blipFill>
      <xdr:spPr>
        <a:xfrm>
          <a:off x="9525" y="304620295"/>
          <a:ext cx="2145030" cy="1757045"/>
        </a:xfrm>
        <a:prstGeom prst="rect">
          <a:avLst/>
        </a:prstGeom>
        <a:noFill/>
        <a:ln w="9525">
          <a:noFill/>
        </a:ln>
      </xdr:spPr>
    </xdr:pic>
    <xdr:clientData/>
  </xdr:twoCellAnchor>
  <xdr:twoCellAnchor editAs="oneCell">
    <xdr:from>
      <xdr:col>0</xdr:col>
      <xdr:colOff>28575</xdr:colOff>
      <xdr:row>178</xdr:row>
      <xdr:rowOff>64135</xdr:rowOff>
    </xdr:from>
    <xdr:to>
      <xdr:col>0</xdr:col>
      <xdr:colOff>2171065</xdr:colOff>
      <xdr:row>178</xdr:row>
      <xdr:rowOff>1840230</xdr:rowOff>
    </xdr:to>
    <xdr:pic>
      <xdr:nvPicPr>
        <xdr:cNvPr id="183" name="图片 182">
          <a:extLst>
            <a:ext uri="{FF2B5EF4-FFF2-40B4-BE49-F238E27FC236}">
              <a16:creationId xmlns:a16="http://schemas.microsoft.com/office/drawing/2014/main" id="{00000000-0008-0000-AD00-0000B7000000}"/>
            </a:ext>
          </a:extLst>
        </xdr:cNvPr>
        <xdr:cNvPicPr>
          <a:picLocks noChangeAspect="1"/>
        </xdr:cNvPicPr>
      </xdr:nvPicPr>
      <xdr:blipFill>
        <a:blip xmlns:r="http://schemas.openxmlformats.org/officeDocument/2006/relationships" r:embed="rId49"/>
        <a:stretch>
          <a:fillRect/>
        </a:stretch>
      </xdr:blipFill>
      <xdr:spPr>
        <a:xfrm>
          <a:off x="28575" y="306497355"/>
          <a:ext cx="2142490" cy="1776095"/>
        </a:xfrm>
        <a:prstGeom prst="rect">
          <a:avLst/>
        </a:prstGeom>
        <a:noFill/>
        <a:ln w="9525">
          <a:noFill/>
        </a:ln>
      </xdr:spPr>
    </xdr:pic>
    <xdr:clientData/>
  </xdr:twoCellAnchor>
  <xdr:twoCellAnchor editAs="oneCell">
    <xdr:from>
      <xdr:col>0</xdr:col>
      <xdr:colOff>123825</xdr:colOff>
      <xdr:row>179</xdr:row>
      <xdr:rowOff>43815</xdr:rowOff>
    </xdr:from>
    <xdr:to>
      <xdr:col>0</xdr:col>
      <xdr:colOff>2038350</xdr:colOff>
      <xdr:row>179</xdr:row>
      <xdr:rowOff>1856740</xdr:rowOff>
    </xdr:to>
    <xdr:pic>
      <xdr:nvPicPr>
        <xdr:cNvPr id="184" name="图片 183">
          <a:extLst>
            <a:ext uri="{FF2B5EF4-FFF2-40B4-BE49-F238E27FC236}">
              <a16:creationId xmlns:a16="http://schemas.microsoft.com/office/drawing/2014/main" id="{00000000-0008-0000-AD00-0000B8000000}"/>
            </a:ext>
          </a:extLst>
        </xdr:cNvPr>
        <xdr:cNvPicPr>
          <a:picLocks noChangeAspect="1"/>
        </xdr:cNvPicPr>
      </xdr:nvPicPr>
      <xdr:blipFill>
        <a:blip xmlns:r="http://schemas.openxmlformats.org/officeDocument/2006/relationships" r:embed="rId50"/>
        <a:stretch>
          <a:fillRect/>
        </a:stretch>
      </xdr:blipFill>
      <xdr:spPr>
        <a:xfrm>
          <a:off x="123825" y="308382035"/>
          <a:ext cx="1914525" cy="1812925"/>
        </a:xfrm>
        <a:prstGeom prst="rect">
          <a:avLst/>
        </a:prstGeom>
        <a:noFill/>
        <a:ln w="9525">
          <a:noFill/>
        </a:ln>
      </xdr:spPr>
    </xdr:pic>
    <xdr:clientData/>
  </xdr:twoCellAnchor>
  <xdr:twoCellAnchor editAs="oneCell">
    <xdr:from>
      <xdr:col>0</xdr:col>
      <xdr:colOff>635</xdr:colOff>
      <xdr:row>180</xdr:row>
      <xdr:rowOff>254000</xdr:rowOff>
    </xdr:from>
    <xdr:to>
      <xdr:col>0</xdr:col>
      <xdr:colOff>2145665</xdr:colOff>
      <xdr:row>180</xdr:row>
      <xdr:rowOff>1710690</xdr:rowOff>
    </xdr:to>
    <xdr:pic>
      <xdr:nvPicPr>
        <xdr:cNvPr id="185" name="图片 184">
          <a:extLst>
            <a:ext uri="{FF2B5EF4-FFF2-40B4-BE49-F238E27FC236}">
              <a16:creationId xmlns:a16="http://schemas.microsoft.com/office/drawing/2014/main" id="{00000000-0008-0000-AD00-0000B9000000}"/>
            </a:ext>
          </a:extLst>
        </xdr:cNvPr>
        <xdr:cNvPicPr>
          <a:picLocks noChangeAspect="1"/>
        </xdr:cNvPicPr>
      </xdr:nvPicPr>
      <xdr:blipFill>
        <a:blip xmlns:r="http://schemas.openxmlformats.org/officeDocument/2006/relationships" r:embed="rId51"/>
        <a:stretch>
          <a:fillRect/>
        </a:stretch>
      </xdr:blipFill>
      <xdr:spPr>
        <a:xfrm>
          <a:off x="635" y="310497220"/>
          <a:ext cx="2145030" cy="1456690"/>
        </a:xfrm>
        <a:prstGeom prst="rect">
          <a:avLst/>
        </a:prstGeom>
        <a:noFill/>
        <a:ln w="9525">
          <a:noFill/>
        </a:ln>
      </xdr:spPr>
    </xdr:pic>
    <xdr:clientData/>
  </xdr:twoCellAnchor>
  <xdr:twoCellAnchor editAs="oneCell">
    <xdr:from>
      <xdr:col>0</xdr:col>
      <xdr:colOff>635</xdr:colOff>
      <xdr:row>181</xdr:row>
      <xdr:rowOff>158750</xdr:rowOff>
    </xdr:from>
    <xdr:to>
      <xdr:col>0</xdr:col>
      <xdr:colOff>2147570</xdr:colOff>
      <xdr:row>181</xdr:row>
      <xdr:rowOff>1777365</xdr:rowOff>
    </xdr:to>
    <xdr:pic>
      <xdr:nvPicPr>
        <xdr:cNvPr id="186" name="图片 185">
          <a:extLst>
            <a:ext uri="{FF2B5EF4-FFF2-40B4-BE49-F238E27FC236}">
              <a16:creationId xmlns:a16="http://schemas.microsoft.com/office/drawing/2014/main" id="{00000000-0008-0000-AD00-0000BA000000}"/>
            </a:ext>
          </a:extLst>
        </xdr:cNvPr>
        <xdr:cNvPicPr>
          <a:picLocks noChangeAspect="1"/>
        </xdr:cNvPicPr>
      </xdr:nvPicPr>
      <xdr:blipFill>
        <a:blip xmlns:r="http://schemas.openxmlformats.org/officeDocument/2006/relationships" r:embed="rId52"/>
        <a:stretch>
          <a:fillRect/>
        </a:stretch>
      </xdr:blipFill>
      <xdr:spPr>
        <a:xfrm>
          <a:off x="635" y="312306970"/>
          <a:ext cx="2146935" cy="1618615"/>
        </a:xfrm>
        <a:prstGeom prst="rect">
          <a:avLst/>
        </a:prstGeom>
        <a:noFill/>
        <a:ln w="9525">
          <a:noFill/>
        </a:ln>
      </xdr:spPr>
    </xdr:pic>
    <xdr:clientData/>
  </xdr:twoCellAnchor>
  <xdr:twoCellAnchor editAs="oneCell">
    <xdr:from>
      <xdr:col>0</xdr:col>
      <xdr:colOff>9525</xdr:colOff>
      <xdr:row>182</xdr:row>
      <xdr:rowOff>206375</xdr:rowOff>
    </xdr:from>
    <xdr:to>
      <xdr:col>0</xdr:col>
      <xdr:colOff>2146300</xdr:colOff>
      <xdr:row>182</xdr:row>
      <xdr:rowOff>1740535</xdr:rowOff>
    </xdr:to>
    <xdr:pic>
      <xdr:nvPicPr>
        <xdr:cNvPr id="187" name="图片 186">
          <a:extLst>
            <a:ext uri="{FF2B5EF4-FFF2-40B4-BE49-F238E27FC236}">
              <a16:creationId xmlns:a16="http://schemas.microsoft.com/office/drawing/2014/main" id="{00000000-0008-0000-AD00-0000BB000000}"/>
            </a:ext>
          </a:extLst>
        </xdr:cNvPr>
        <xdr:cNvPicPr>
          <a:picLocks noChangeAspect="1"/>
        </xdr:cNvPicPr>
      </xdr:nvPicPr>
      <xdr:blipFill>
        <a:blip xmlns:r="http://schemas.openxmlformats.org/officeDocument/2006/relationships" r:embed="rId53"/>
        <a:stretch>
          <a:fillRect/>
        </a:stretch>
      </xdr:blipFill>
      <xdr:spPr>
        <a:xfrm>
          <a:off x="9525" y="314259595"/>
          <a:ext cx="2136775" cy="1534160"/>
        </a:xfrm>
        <a:prstGeom prst="rect">
          <a:avLst/>
        </a:prstGeom>
        <a:noFill/>
        <a:ln w="9525">
          <a:noFill/>
        </a:ln>
      </xdr:spPr>
    </xdr:pic>
    <xdr:clientData/>
  </xdr:twoCellAnchor>
  <xdr:twoCellAnchor editAs="oneCell">
    <xdr:from>
      <xdr:col>0</xdr:col>
      <xdr:colOff>19050</xdr:colOff>
      <xdr:row>183</xdr:row>
      <xdr:rowOff>53975</xdr:rowOff>
    </xdr:from>
    <xdr:to>
      <xdr:col>0</xdr:col>
      <xdr:colOff>2108200</xdr:colOff>
      <xdr:row>183</xdr:row>
      <xdr:rowOff>1809115</xdr:rowOff>
    </xdr:to>
    <xdr:pic>
      <xdr:nvPicPr>
        <xdr:cNvPr id="188" name="图片 187">
          <a:extLst>
            <a:ext uri="{FF2B5EF4-FFF2-40B4-BE49-F238E27FC236}">
              <a16:creationId xmlns:a16="http://schemas.microsoft.com/office/drawing/2014/main" id="{00000000-0008-0000-AD00-0000BC000000}"/>
            </a:ext>
          </a:extLst>
        </xdr:cNvPr>
        <xdr:cNvPicPr>
          <a:picLocks noChangeAspect="1"/>
        </xdr:cNvPicPr>
      </xdr:nvPicPr>
      <xdr:blipFill>
        <a:blip xmlns:r="http://schemas.openxmlformats.org/officeDocument/2006/relationships" r:embed="rId54"/>
        <a:stretch>
          <a:fillRect/>
        </a:stretch>
      </xdr:blipFill>
      <xdr:spPr>
        <a:xfrm>
          <a:off x="19050" y="316012195"/>
          <a:ext cx="2089150" cy="1755140"/>
        </a:xfrm>
        <a:prstGeom prst="rect">
          <a:avLst/>
        </a:prstGeom>
        <a:noFill/>
        <a:ln w="9525">
          <a:noFill/>
        </a:ln>
      </xdr:spPr>
    </xdr:pic>
    <xdr:clientData/>
  </xdr:twoCellAnchor>
  <xdr:twoCellAnchor editAs="oneCell">
    <xdr:from>
      <xdr:col>0</xdr:col>
      <xdr:colOff>95250</xdr:colOff>
      <xdr:row>184</xdr:row>
      <xdr:rowOff>34925</xdr:rowOff>
    </xdr:from>
    <xdr:to>
      <xdr:col>0</xdr:col>
      <xdr:colOff>2119630</xdr:colOff>
      <xdr:row>184</xdr:row>
      <xdr:rowOff>1866900</xdr:rowOff>
    </xdr:to>
    <xdr:pic>
      <xdr:nvPicPr>
        <xdr:cNvPr id="190" name="图片 189">
          <a:extLst>
            <a:ext uri="{FF2B5EF4-FFF2-40B4-BE49-F238E27FC236}">
              <a16:creationId xmlns:a16="http://schemas.microsoft.com/office/drawing/2014/main" id="{00000000-0008-0000-AD00-0000BE000000}"/>
            </a:ext>
          </a:extLst>
        </xdr:cNvPr>
        <xdr:cNvPicPr>
          <a:picLocks noChangeAspect="1"/>
        </xdr:cNvPicPr>
      </xdr:nvPicPr>
      <xdr:blipFill>
        <a:blip xmlns:r="http://schemas.openxmlformats.org/officeDocument/2006/relationships" r:embed="rId55"/>
        <a:stretch>
          <a:fillRect/>
        </a:stretch>
      </xdr:blipFill>
      <xdr:spPr>
        <a:xfrm>
          <a:off x="95250" y="317898145"/>
          <a:ext cx="2024380" cy="1831975"/>
        </a:xfrm>
        <a:prstGeom prst="rect">
          <a:avLst/>
        </a:prstGeom>
        <a:noFill/>
        <a:ln w="9525">
          <a:noFill/>
        </a:ln>
      </xdr:spPr>
    </xdr:pic>
    <xdr:clientData/>
  </xdr:twoCellAnchor>
  <xdr:twoCellAnchor editAs="oneCell">
    <xdr:from>
      <xdr:col>0</xdr:col>
      <xdr:colOff>9525</xdr:colOff>
      <xdr:row>187</xdr:row>
      <xdr:rowOff>63500</xdr:rowOff>
    </xdr:from>
    <xdr:to>
      <xdr:col>0</xdr:col>
      <xdr:colOff>2132330</xdr:colOff>
      <xdr:row>187</xdr:row>
      <xdr:rowOff>1834515</xdr:rowOff>
    </xdr:to>
    <xdr:pic>
      <xdr:nvPicPr>
        <xdr:cNvPr id="191" name="图片 190">
          <a:extLst>
            <a:ext uri="{FF2B5EF4-FFF2-40B4-BE49-F238E27FC236}">
              <a16:creationId xmlns:a16="http://schemas.microsoft.com/office/drawing/2014/main" id="{00000000-0008-0000-AD00-0000BF000000}"/>
            </a:ext>
          </a:extLst>
        </xdr:cNvPr>
        <xdr:cNvPicPr>
          <a:picLocks noChangeAspect="1"/>
        </xdr:cNvPicPr>
      </xdr:nvPicPr>
      <xdr:blipFill>
        <a:blip xmlns:r="http://schemas.openxmlformats.org/officeDocument/2006/relationships" r:embed="rId56"/>
        <a:stretch>
          <a:fillRect/>
        </a:stretch>
      </xdr:blipFill>
      <xdr:spPr>
        <a:xfrm>
          <a:off x="9525" y="323641720"/>
          <a:ext cx="2122805" cy="1771015"/>
        </a:xfrm>
        <a:prstGeom prst="rect">
          <a:avLst/>
        </a:prstGeom>
        <a:noFill/>
        <a:ln w="9525">
          <a:noFill/>
        </a:ln>
      </xdr:spPr>
    </xdr:pic>
    <xdr:clientData/>
  </xdr:twoCellAnchor>
  <xdr:twoCellAnchor editAs="oneCell">
    <xdr:from>
      <xdr:col>0</xdr:col>
      <xdr:colOff>9525</xdr:colOff>
      <xdr:row>186</xdr:row>
      <xdr:rowOff>82550</xdr:rowOff>
    </xdr:from>
    <xdr:to>
      <xdr:col>0</xdr:col>
      <xdr:colOff>2128520</xdr:colOff>
      <xdr:row>186</xdr:row>
      <xdr:rowOff>1816735</xdr:rowOff>
    </xdr:to>
    <xdr:pic>
      <xdr:nvPicPr>
        <xdr:cNvPr id="192" name="图片 191">
          <a:extLst>
            <a:ext uri="{FF2B5EF4-FFF2-40B4-BE49-F238E27FC236}">
              <a16:creationId xmlns:a16="http://schemas.microsoft.com/office/drawing/2014/main" id="{00000000-0008-0000-AD00-0000C0000000}"/>
            </a:ext>
          </a:extLst>
        </xdr:cNvPr>
        <xdr:cNvPicPr>
          <a:picLocks noChangeAspect="1"/>
        </xdr:cNvPicPr>
      </xdr:nvPicPr>
      <xdr:blipFill>
        <a:blip xmlns:r="http://schemas.openxmlformats.org/officeDocument/2006/relationships" r:embed="rId57"/>
        <a:stretch>
          <a:fillRect/>
        </a:stretch>
      </xdr:blipFill>
      <xdr:spPr>
        <a:xfrm>
          <a:off x="9525" y="321755770"/>
          <a:ext cx="2118995" cy="1734185"/>
        </a:xfrm>
        <a:prstGeom prst="rect">
          <a:avLst/>
        </a:prstGeom>
        <a:noFill/>
        <a:ln w="9525">
          <a:noFill/>
        </a:ln>
      </xdr:spPr>
    </xdr:pic>
    <xdr:clientData/>
  </xdr:twoCellAnchor>
  <xdr:twoCellAnchor editAs="oneCell">
    <xdr:from>
      <xdr:col>0</xdr:col>
      <xdr:colOff>20320</xdr:colOff>
      <xdr:row>185</xdr:row>
      <xdr:rowOff>44450</xdr:rowOff>
    </xdr:from>
    <xdr:to>
      <xdr:col>0</xdr:col>
      <xdr:colOff>2146300</xdr:colOff>
      <xdr:row>185</xdr:row>
      <xdr:rowOff>1826260</xdr:rowOff>
    </xdr:to>
    <xdr:pic>
      <xdr:nvPicPr>
        <xdr:cNvPr id="193" name="图片 192">
          <a:extLst>
            <a:ext uri="{FF2B5EF4-FFF2-40B4-BE49-F238E27FC236}">
              <a16:creationId xmlns:a16="http://schemas.microsoft.com/office/drawing/2014/main" id="{00000000-0008-0000-AD00-0000C1000000}"/>
            </a:ext>
          </a:extLst>
        </xdr:cNvPr>
        <xdr:cNvPicPr>
          <a:picLocks noChangeAspect="1"/>
        </xdr:cNvPicPr>
      </xdr:nvPicPr>
      <xdr:blipFill>
        <a:blip xmlns:r="http://schemas.openxmlformats.org/officeDocument/2006/relationships" r:embed="rId58"/>
        <a:stretch>
          <a:fillRect/>
        </a:stretch>
      </xdr:blipFill>
      <xdr:spPr>
        <a:xfrm>
          <a:off x="20320" y="319812670"/>
          <a:ext cx="2125980" cy="1781810"/>
        </a:xfrm>
        <a:prstGeom prst="rect">
          <a:avLst/>
        </a:prstGeom>
        <a:noFill/>
        <a:ln w="9525">
          <a:noFill/>
        </a:ln>
      </xdr:spPr>
    </xdr:pic>
    <xdr:clientData/>
  </xdr:twoCellAnchor>
  <xdr:twoCellAnchor editAs="oneCell">
    <xdr:from>
      <xdr:col>0</xdr:col>
      <xdr:colOff>635</xdr:colOff>
      <xdr:row>189</xdr:row>
      <xdr:rowOff>168275</xdr:rowOff>
    </xdr:from>
    <xdr:to>
      <xdr:col>0</xdr:col>
      <xdr:colOff>2154555</xdr:colOff>
      <xdr:row>189</xdr:row>
      <xdr:rowOff>1778000</xdr:rowOff>
    </xdr:to>
    <xdr:pic>
      <xdr:nvPicPr>
        <xdr:cNvPr id="194" name="图片 193">
          <a:extLst>
            <a:ext uri="{FF2B5EF4-FFF2-40B4-BE49-F238E27FC236}">
              <a16:creationId xmlns:a16="http://schemas.microsoft.com/office/drawing/2014/main" id="{00000000-0008-0000-AD00-0000C2000000}"/>
            </a:ext>
          </a:extLst>
        </xdr:cNvPr>
        <xdr:cNvPicPr>
          <a:picLocks noChangeAspect="1"/>
        </xdr:cNvPicPr>
      </xdr:nvPicPr>
      <xdr:blipFill>
        <a:blip xmlns:r="http://schemas.openxmlformats.org/officeDocument/2006/relationships" r:embed="rId59"/>
        <a:stretch>
          <a:fillRect/>
        </a:stretch>
      </xdr:blipFill>
      <xdr:spPr>
        <a:xfrm>
          <a:off x="635" y="327556495"/>
          <a:ext cx="2153920" cy="1609725"/>
        </a:xfrm>
        <a:prstGeom prst="rect">
          <a:avLst/>
        </a:prstGeom>
        <a:noFill/>
        <a:ln w="9525">
          <a:noFill/>
        </a:ln>
      </xdr:spPr>
    </xdr:pic>
    <xdr:clientData/>
  </xdr:twoCellAnchor>
  <xdr:twoCellAnchor editAs="oneCell">
    <xdr:from>
      <xdr:col>0</xdr:col>
      <xdr:colOff>635</xdr:colOff>
      <xdr:row>188</xdr:row>
      <xdr:rowOff>63500</xdr:rowOff>
    </xdr:from>
    <xdr:to>
      <xdr:col>0</xdr:col>
      <xdr:colOff>2156460</xdr:colOff>
      <xdr:row>188</xdr:row>
      <xdr:rowOff>1829435</xdr:rowOff>
    </xdr:to>
    <xdr:pic>
      <xdr:nvPicPr>
        <xdr:cNvPr id="195" name="图片 194">
          <a:extLst>
            <a:ext uri="{FF2B5EF4-FFF2-40B4-BE49-F238E27FC236}">
              <a16:creationId xmlns:a16="http://schemas.microsoft.com/office/drawing/2014/main" id="{00000000-0008-0000-AD00-0000C3000000}"/>
            </a:ext>
          </a:extLst>
        </xdr:cNvPr>
        <xdr:cNvPicPr>
          <a:picLocks noChangeAspect="1"/>
        </xdr:cNvPicPr>
      </xdr:nvPicPr>
      <xdr:blipFill>
        <a:blip xmlns:r="http://schemas.openxmlformats.org/officeDocument/2006/relationships" r:embed="rId60"/>
        <a:stretch>
          <a:fillRect/>
        </a:stretch>
      </xdr:blipFill>
      <xdr:spPr>
        <a:xfrm>
          <a:off x="635" y="325546720"/>
          <a:ext cx="2155825" cy="1765935"/>
        </a:xfrm>
        <a:prstGeom prst="rect">
          <a:avLst/>
        </a:prstGeom>
        <a:noFill/>
        <a:ln w="9525">
          <a:noFill/>
        </a:ln>
      </xdr:spPr>
    </xdr:pic>
    <xdr:clientData/>
  </xdr:twoCellAnchor>
  <xdr:twoCellAnchor editAs="oneCell">
    <xdr:from>
      <xdr:col>0</xdr:col>
      <xdr:colOff>635</xdr:colOff>
      <xdr:row>190</xdr:row>
      <xdr:rowOff>187325</xdr:rowOff>
    </xdr:from>
    <xdr:to>
      <xdr:col>0</xdr:col>
      <xdr:colOff>2143760</xdr:colOff>
      <xdr:row>190</xdr:row>
      <xdr:rowOff>1739900</xdr:rowOff>
    </xdr:to>
    <xdr:pic>
      <xdr:nvPicPr>
        <xdr:cNvPr id="197" name="图片 196">
          <a:extLst>
            <a:ext uri="{FF2B5EF4-FFF2-40B4-BE49-F238E27FC236}">
              <a16:creationId xmlns:a16="http://schemas.microsoft.com/office/drawing/2014/main" id="{00000000-0008-0000-AD00-0000C5000000}"/>
            </a:ext>
          </a:extLst>
        </xdr:cNvPr>
        <xdr:cNvPicPr>
          <a:picLocks noChangeAspect="1"/>
        </xdr:cNvPicPr>
      </xdr:nvPicPr>
      <xdr:blipFill>
        <a:blip xmlns:r="http://schemas.openxmlformats.org/officeDocument/2006/relationships" r:embed="rId61"/>
        <a:stretch>
          <a:fillRect/>
        </a:stretch>
      </xdr:blipFill>
      <xdr:spPr>
        <a:xfrm>
          <a:off x="635" y="329480545"/>
          <a:ext cx="2143125" cy="1552575"/>
        </a:xfrm>
        <a:prstGeom prst="rect">
          <a:avLst/>
        </a:prstGeom>
        <a:noFill/>
        <a:ln w="9525">
          <a:noFill/>
        </a:ln>
      </xdr:spPr>
    </xdr:pic>
    <xdr:clientData/>
  </xdr:twoCellAnchor>
  <xdr:twoCellAnchor editAs="oneCell">
    <xdr:from>
      <xdr:col>0</xdr:col>
      <xdr:colOff>635</xdr:colOff>
      <xdr:row>191</xdr:row>
      <xdr:rowOff>187325</xdr:rowOff>
    </xdr:from>
    <xdr:to>
      <xdr:col>0</xdr:col>
      <xdr:colOff>2131695</xdr:colOff>
      <xdr:row>191</xdr:row>
      <xdr:rowOff>1768475</xdr:rowOff>
    </xdr:to>
    <xdr:pic>
      <xdr:nvPicPr>
        <xdr:cNvPr id="198" name="图片 197">
          <a:extLst>
            <a:ext uri="{FF2B5EF4-FFF2-40B4-BE49-F238E27FC236}">
              <a16:creationId xmlns:a16="http://schemas.microsoft.com/office/drawing/2014/main" id="{00000000-0008-0000-AD00-0000C6000000}"/>
            </a:ext>
          </a:extLst>
        </xdr:cNvPr>
        <xdr:cNvPicPr>
          <a:picLocks noChangeAspect="1"/>
        </xdr:cNvPicPr>
      </xdr:nvPicPr>
      <xdr:blipFill>
        <a:blip xmlns:r="http://schemas.openxmlformats.org/officeDocument/2006/relationships" r:embed="rId62"/>
        <a:stretch>
          <a:fillRect/>
        </a:stretch>
      </xdr:blipFill>
      <xdr:spPr>
        <a:xfrm>
          <a:off x="635" y="331385545"/>
          <a:ext cx="2131060" cy="1581150"/>
        </a:xfrm>
        <a:prstGeom prst="rect">
          <a:avLst/>
        </a:prstGeom>
        <a:noFill/>
        <a:ln w="9525">
          <a:noFill/>
        </a:ln>
      </xdr:spPr>
    </xdr:pic>
    <xdr:clientData/>
  </xdr:twoCellAnchor>
  <xdr:twoCellAnchor editAs="oneCell">
    <xdr:from>
      <xdr:col>0</xdr:col>
      <xdr:colOff>123825</xdr:colOff>
      <xdr:row>192</xdr:row>
      <xdr:rowOff>52705</xdr:rowOff>
    </xdr:from>
    <xdr:to>
      <xdr:col>0</xdr:col>
      <xdr:colOff>2051685</xdr:colOff>
      <xdr:row>192</xdr:row>
      <xdr:rowOff>1879600</xdr:rowOff>
    </xdr:to>
    <xdr:pic>
      <xdr:nvPicPr>
        <xdr:cNvPr id="199" name="图片 198">
          <a:extLst>
            <a:ext uri="{FF2B5EF4-FFF2-40B4-BE49-F238E27FC236}">
              <a16:creationId xmlns:a16="http://schemas.microsoft.com/office/drawing/2014/main" id="{00000000-0008-0000-AD00-0000C7000000}"/>
            </a:ext>
          </a:extLst>
        </xdr:cNvPr>
        <xdr:cNvPicPr>
          <a:picLocks noChangeAspect="1"/>
        </xdr:cNvPicPr>
      </xdr:nvPicPr>
      <xdr:blipFill>
        <a:blip xmlns:r="http://schemas.openxmlformats.org/officeDocument/2006/relationships" r:embed="rId63"/>
        <a:stretch>
          <a:fillRect/>
        </a:stretch>
      </xdr:blipFill>
      <xdr:spPr>
        <a:xfrm>
          <a:off x="123825" y="333155925"/>
          <a:ext cx="1927860" cy="1826895"/>
        </a:xfrm>
        <a:prstGeom prst="rect">
          <a:avLst/>
        </a:prstGeom>
        <a:noFill/>
        <a:ln w="9525">
          <a:noFill/>
        </a:ln>
      </xdr:spPr>
    </xdr:pic>
    <xdr:clientData/>
  </xdr:twoCellAnchor>
  <xdr:twoCellAnchor editAs="oneCell">
    <xdr:from>
      <xdr:col>0</xdr:col>
      <xdr:colOff>10795</xdr:colOff>
      <xdr:row>194</xdr:row>
      <xdr:rowOff>52070</xdr:rowOff>
    </xdr:from>
    <xdr:to>
      <xdr:col>0</xdr:col>
      <xdr:colOff>2134235</xdr:colOff>
      <xdr:row>194</xdr:row>
      <xdr:rowOff>1867535</xdr:rowOff>
    </xdr:to>
    <xdr:pic>
      <xdr:nvPicPr>
        <xdr:cNvPr id="202" name="图片 201">
          <a:extLst>
            <a:ext uri="{FF2B5EF4-FFF2-40B4-BE49-F238E27FC236}">
              <a16:creationId xmlns:a16="http://schemas.microsoft.com/office/drawing/2014/main" id="{00000000-0008-0000-AD00-0000CA000000}"/>
            </a:ext>
          </a:extLst>
        </xdr:cNvPr>
        <xdr:cNvPicPr>
          <a:picLocks noChangeAspect="1"/>
        </xdr:cNvPicPr>
      </xdr:nvPicPr>
      <xdr:blipFill>
        <a:blip xmlns:r="http://schemas.openxmlformats.org/officeDocument/2006/relationships" r:embed="rId64"/>
        <a:stretch>
          <a:fillRect/>
        </a:stretch>
      </xdr:blipFill>
      <xdr:spPr>
        <a:xfrm>
          <a:off x="10795" y="336965290"/>
          <a:ext cx="2123440" cy="1815465"/>
        </a:xfrm>
        <a:prstGeom prst="rect">
          <a:avLst/>
        </a:prstGeom>
        <a:noFill/>
        <a:ln w="9525">
          <a:noFill/>
        </a:ln>
      </xdr:spPr>
    </xdr:pic>
    <xdr:clientData/>
  </xdr:twoCellAnchor>
  <xdr:twoCellAnchor editAs="oneCell">
    <xdr:from>
      <xdr:col>0</xdr:col>
      <xdr:colOff>9525</xdr:colOff>
      <xdr:row>195</xdr:row>
      <xdr:rowOff>111125</xdr:rowOff>
    </xdr:from>
    <xdr:to>
      <xdr:col>0</xdr:col>
      <xdr:colOff>2153285</xdr:colOff>
      <xdr:row>195</xdr:row>
      <xdr:rowOff>1797050</xdr:rowOff>
    </xdr:to>
    <xdr:pic>
      <xdr:nvPicPr>
        <xdr:cNvPr id="203" name="图片 202">
          <a:extLst>
            <a:ext uri="{FF2B5EF4-FFF2-40B4-BE49-F238E27FC236}">
              <a16:creationId xmlns:a16="http://schemas.microsoft.com/office/drawing/2014/main" id="{00000000-0008-0000-AD00-0000CB000000}"/>
            </a:ext>
          </a:extLst>
        </xdr:cNvPr>
        <xdr:cNvPicPr>
          <a:picLocks noChangeAspect="1"/>
        </xdr:cNvPicPr>
      </xdr:nvPicPr>
      <xdr:blipFill>
        <a:blip xmlns:r="http://schemas.openxmlformats.org/officeDocument/2006/relationships" r:embed="rId65"/>
        <a:stretch>
          <a:fillRect/>
        </a:stretch>
      </xdr:blipFill>
      <xdr:spPr>
        <a:xfrm>
          <a:off x="9525" y="338929345"/>
          <a:ext cx="2143760" cy="1685925"/>
        </a:xfrm>
        <a:prstGeom prst="rect">
          <a:avLst/>
        </a:prstGeom>
        <a:noFill/>
        <a:ln w="9525">
          <a:noFill/>
        </a:ln>
      </xdr:spPr>
    </xdr:pic>
    <xdr:clientData/>
  </xdr:twoCellAnchor>
  <xdr:twoCellAnchor editAs="oneCell">
    <xdr:from>
      <xdr:col>0</xdr:col>
      <xdr:colOff>20955</xdr:colOff>
      <xdr:row>212</xdr:row>
      <xdr:rowOff>273050</xdr:rowOff>
    </xdr:from>
    <xdr:to>
      <xdr:col>0</xdr:col>
      <xdr:colOff>2150745</xdr:colOff>
      <xdr:row>212</xdr:row>
      <xdr:rowOff>1501140</xdr:rowOff>
    </xdr:to>
    <xdr:pic>
      <xdr:nvPicPr>
        <xdr:cNvPr id="204" name="图片 203">
          <a:extLst>
            <a:ext uri="{FF2B5EF4-FFF2-40B4-BE49-F238E27FC236}">
              <a16:creationId xmlns:a16="http://schemas.microsoft.com/office/drawing/2014/main" id="{00000000-0008-0000-AD00-0000CC000000}"/>
            </a:ext>
          </a:extLst>
        </xdr:cNvPr>
        <xdr:cNvPicPr>
          <a:picLocks noChangeAspect="1"/>
        </xdr:cNvPicPr>
      </xdr:nvPicPr>
      <xdr:blipFill>
        <a:blip xmlns:r="http://schemas.openxmlformats.org/officeDocument/2006/relationships" r:embed="rId66"/>
        <a:stretch>
          <a:fillRect/>
        </a:stretch>
      </xdr:blipFill>
      <xdr:spPr>
        <a:xfrm>
          <a:off x="20955" y="371476270"/>
          <a:ext cx="2129790" cy="1228090"/>
        </a:xfrm>
        <a:prstGeom prst="rect">
          <a:avLst/>
        </a:prstGeom>
        <a:noFill/>
        <a:ln w="9525">
          <a:noFill/>
        </a:ln>
      </xdr:spPr>
    </xdr:pic>
    <xdr:clientData/>
  </xdr:twoCellAnchor>
  <xdr:twoCellAnchor editAs="oneCell">
    <xdr:from>
      <xdr:col>0</xdr:col>
      <xdr:colOff>9525</xdr:colOff>
      <xdr:row>211</xdr:row>
      <xdr:rowOff>320675</xdr:rowOff>
    </xdr:from>
    <xdr:to>
      <xdr:col>0</xdr:col>
      <xdr:colOff>2122170</xdr:colOff>
      <xdr:row>211</xdr:row>
      <xdr:rowOff>1579880</xdr:rowOff>
    </xdr:to>
    <xdr:pic>
      <xdr:nvPicPr>
        <xdr:cNvPr id="205" name="图片 204">
          <a:extLst>
            <a:ext uri="{FF2B5EF4-FFF2-40B4-BE49-F238E27FC236}">
              <a16:creationId xmlns:a16="http://schemas.microsoft.com/office/drawing/2014/main" id="{00000000-0008-0000-AD00-0000CD000000}"/>
            </a:ext>
          </a:extLst>
        </xdr:cNvPr>
        <xdr:cNvPicPr>
          <a:picLocks noChangeAspect="1"/>
        </xdr:cNvPicPr>
      </xdr:nvPicPr>
      <xdr:blipFill>
        <a:blip xmlns:r="http://schemas.openxmlformats.org/officeDocument/2006/relationships" r:embed="rId67"/>
        <a:stretch>
          <a:fillRect/>
        </a:stretch>
      </xdr:blipFill>
      <xdr:spPr>
        <a:xfrm>
          <a:off x="9525" y="369618895"/>
          <a:ext cx="2112645" cy="1259205"/>
        </a:xfrm>
        <a:prstGeom prst="rect">
          <a:avLst/>
        </a:prstGeom>
        <a:noFill/>
        <a:ln w="9525">
          <a:noFill/>
        </a:ln>
      </xdr:spPr>
    </xdr:pic>
    <xdr:clientData/>
  </xdr:twoCellAnchor>
  <xdr:twoCellAnchor editAs="oneCell">
    <xdr:from>
      <xdr:col>0</xdr:col>
      <xdr:colOff>25400</xdr:colOff>
      <xdr:row>210</xdr:row>
      <xdr:rowOff>387350</xdr:rowOff>
    </xdr:from>
    <xdr:to>
      <xdr:col>0</xdr:col>
      <xdr:colOff>2164080</xdr:colOff>
      <xdr:row>210</xdr:row>
      <xdr:rowOff>1569085</xdr:rowOff>
    </xdr:to>
    <xdr:pic>
      <xdr:nvPicPr>
        <xdr:cNvPr id="206" name="图片 205">
          <a:extLst>
            <a:ext uri="{FF2B5EF4-FFF2-40B4-BE49-F238E27FC236}">
              <a16:creationId xmlns:a16="http://schemas.microsoft.com/office/drawing/2014/main" id="{00000000-0008-0000-AD00-0000CE000000}"/>
            </a:ext>
          </a:extLst>
        </xdr:cNvPr>
        <xdr:cNvPicPr>
          <a:picLocks noChangeAspect="1"/>
        </xdr:cNvPicPr>
      </xdr:nvPicPr>
      <xdr:blipFill>
        <a:blip xmlns:r="http://schemas.openxmlformats.org/officeDocument/2006/relationships" r:embed="rId68"/>
        <a:stretch>
          <a:fillRect/>
        </a:stretch>
      </xdr:blipFill>
      <xdr:spPr>
        <a:xfrm>
          <a:off x="25400" y="367780570"/>
          <a:ext cx="2138680" cy="1181735"/>
        </a:xfrm>
        <a:prstGeom prst="rect">
          <a:avLst/>
        </a:prstGeom>
        <a:noFill/>
        <a:ln w="9525">
          <a:noFill/>
        </a:ln>
      </xdr:spPr>
    </xdr:pic>
    <xdr:clientData/>
  </xdr:twoCellAnchor>
  <xdr:twoCellAnchor editAs="oneCell">
    <xdr:from>
      <xdr:col>0</xdr:col>
      <xdr:colOff>9525</xdr:colOff>
      <xdr:row>214</xdr:row>
      <xdr:rowOff>403225</xdr:rowOff>
    </xdr:from>
    <xdr:to>
      <xdr:col>0</xdr:col>
      <xdr:colOff>2123440</xdr:colOff>
      <xdr:row>214</xdr:row>
      <xdr:rowOff>1612900</xdr:rowOff>
    </xdr:to>
    <xdr:pic>
      <xdr:nvPicPr>
        <xdr:cNvPr id="207" name="图片 206">
          <a:extLst>
            <a:ext uri="{FF2B5EF4-FFF2-40B4-BE49-F238E27FC236}">
              <a16:creationId xmlns:a16="http://schemas.microsoft.com/office/drawing/2014/main" id="{00000000-0008-0000-AD00-0000CF000000}"/>
            </a:ext>
          </a:extLst>
        </xdr:cNvPr>
        <xdr:cNvPicPr>
          <a:picLocks noChangeAspect="1"/>
        </xdr:cNvPicPr>
      </xdr:nvPicPr>
      <xdr:blipFill>
        <a:blip xmlns:r="http://schemas.openxmlformats.org/officeDocument/2006/relationships" r:embed="rId69"/>
        <a:stretch>
          <a:fillRect/>
        </a:stretch>
      </xdr:blipFill>
      <xdr:spPr>
        <a:xfrm>
          <a:off x="9525" y="375416445"/>
          <a:ext cx="2113915" cy="1209675"/>
        </a:xfrm>
        <a:prstGeom prst="rect">
          <a:avLst/>
        </a:prstGeom>
        <a:noFill/>
        <a:ln w="9525">
          <a:noFill/>
        </a:ln>
      </xdr:spPr>
    </xdr:pic>
    <xdr:clientData/>
  </xdr:twoCellAnchor>
  <xdr:twoCellAnchor editAs="oneCell">
    <xdr:from>
      <xdr:col>0</xdr:col>
      <xdr:colOff>9525</xdr:colOff>
      <xdr:row>217</xdr:row>
      <xdr:rowOff>320675</xdr:rowOff>
    </xdr:from>
    <xdr:to>
      <xdr:col>0</xdr:col>
      <xdr:colOff>2145030</xdr:colOff>
      <xdr:row>217</xdr:row>
      <xdr:rowOff>1539875</xdr:rowOff>
    </xdr:to>
    <xdr:pic>
      <xdr:nvPicPr>
        <xdr:cNvPr id="208" name="图片 207">
          <a:extLst>
            <a:ext uri="{FF2B5EF4-FFF2-40B4-BE49-F238E27FC236}">
              <a16:creationId xmlns:a16="http://schemas.microsoft.com/office/drawing/2014/main" id="{00000000-0008-0000-AD00-0000D0000000}"/>
            </a:ext>
          </a:extLst>
        </xdr:cNvPr>
        <xdr:cNvPicPr>
          <a:picLocks noChangeAspect="1"/>
        </xdr:cNvPicPr>
      </xdr:nvPicPr>
      <xdr:blipFill>
        <a:blip xmlns:r="http://schemas.openxmlformats.org/officeDocument/2006/relationships" r:embed="rId70"/>
        <a:stretch>
          <a:fillRect/>
        </a:stretch>
      </xdr:blipFill>
      <xdr:spPr>
        <a:xfrm>
          <a:off x="9525" y="381048895"/>
          <a:ext cx="2135505" cy="1219200"/>
        </a:xfrm>
        <a:prstGeom prst="rect">
          <a:avLst/>
        </a:prstGeom>
        <a:noFill/>
        <a:ln w="9525">
          <a:noFill/>
        </a:ln>
      </xdr:spPr>
    </xdr:pic>
    <xdr:clientData/>
  </xdr:twoCellAnchor>
  <xdr:twoCellAnchor editAs="oneCell">
    <xdr:from>
      <xdr:col>0</xdr:col>
      <xdr:colOff>9525</xdr:colOff>
      <xdr:row>215</xdr:row>
      <xdr:rowOff>327025</xdr:rowOff>
    </xdr:from>
    <xdr:to>
      <xdr:col>0</xdr:col>
      <xdr:colOff>2146300</xdr:colOff>
      <xdr:row>215</xdr:row>
      <xdr:rowOff>1679575</xdr:rowOff>
    </xdr:to>
    <xdr:pic>
      <xdr:nvPicPr>
        <xdr:cNvPr id="209" name="图片 208">
          <a:extLst>
            <a:ext uri="{FF2B5EF4-FFF2-40B4-BE49-F238E27FC236}">
              <a16:creationId xmlns:a16="http://schemas.microsoft.com/office/drawing/2014/main" id="{00000000-0008-0000-AD00-0000D1000000}"/>
            </a:ext>
          </a:extLst>
        </xdr:cNvPr>
        <xdr:cNvPicPr>
          <a:picLocks noChangeAspect="1"/>
        </xdr:cNvPicPr>
      </xdr:nvPicPr>
      <xdr:blipFill>
        <a:blip xmlns:r="http://schemas.openxmlformats.org/officeDocument/2006/relationships" r:embed="rId71"/>
        <a:stretch>
          <a:fillRect/>
        </a:stretch>
      </xdr:blipFill>
      <xdr:spPr>
        <a:xfrm>
          <a:off x="9525" y="377245245"/>
          <a:ext cx="2136775" cy="1352550"/>
        </a:xfrm>
        <a:prstGeom prst="rect">
          <a:avLst/>
        </a:prstGeom>
        <a:noFill/>
        <a:ln w="9525">
          <a:noFill/>
        </a:ln>
      </xdr:spPr>
    </xdr:pic>
    <xdr:clientData/>
  </xdr:twoCellAnchor>
  <xdr:twoCellAnchor editAs="oneCell">
    <xdr:from>
      <xdr:col>0</xdr:col>
      <xdr:colOff>9525</xdr:colOff>
      <xdr:row>216</xdr:row>
      <xdr:rowOff>479425</xdr:rowOff>
    </xdr:from>
    <xdr:to>
      <xdr:col>0</xdr:col>
      <xdr:colOff>2143125</xdr:colOff>
      <xdr:row>216</xdr:row>
      <xdr:rowOff>1613535</xdr:rowOff>
    </xdr:to>
    <xdr:pic>
      <xdr:nvPicPr>
        <xdr:cNvPr id="210" name="图片 209">
          <a:extLst>
            <a:ext uri="{FF2B5EF4-FFF2-40B4-BE49-F238E27FC236}">
              <a16:creationId xmlns:a16="http://schemas.microsoft.com/office/drawing/2014/main" id="{00000000-0008-0000-AD00-0000D2000000}"/>
            </a:ext>
          </a:extLst>
        </xdr:cNvPr>
        <xdr:cNvPicPr>
          <a:picLocks noChangeAspect="1"/>
        </xdr:cNvPicPr>
      </xdr:nvPicPr>
      <xdr:blipFill>
        <a:blip xmlns:r="http://schemas.openxmlformats.org/officeDocument/2006/relationships" r:embed="rId72"/>
        <a:stretch>
          <a:fillRect/>
        </a:stretch>
      </xdr:blipFill>
      <xdr:spPr>
        <a:xfrm>
          <a:off x="9525" y="379302645"/>
          <a:ext cx="2133600" cy="1134110"/>
        </a:xfrm>
        <a:prstGeom prst="rect">
          <a:avLst/>
        </a:prstGeom>
        <a:noFill/>
        <a:ln w="9525">
          <a:noFill/>
        </a:ln>
      </xdr:spPr>
    </xdr:pic>
    <xdr:clientData/>
  </xdr:twoCellAnchor>
  <xdr:twoCellAnchor editAs="oneCell">
    <xdr:from>
      <xdr:col>0</xdr:col>
      <xdr:colOff>635</xdr:colOff>
      <xdr:row>213</xdr:row>
      <xdr:rowOff>346075</xdr:rowOff>
    </xdr:from>
    <xdr:to>
      <xdr:col>0</xdr:col>
      <xdr:colOff>2114550</xdr:colOff>
      <xdr:row>213</xdr:row>
      <xdr:rowOff>1594485</xdr:rowOff>
    </xdr:to>
    <xdr:pic>
      <xdr:nvPicPr>
        <xdr:cNvPr id="211" name="图片 210">
          <a:extLst>
            <a:ext uri="{FF2B5EF4-FFF2-40B4-BE49-F238E27FC236}">
              <a16:creationId xmlns:a16="http://schemas.microsoft.com/office/drawing/2014/main" id="{00000000-0008-0000-AD00-0000D3000000}"/>
            </a:ext>
          </a:extLst>
        </xdr:cNvPr>
        <xdr:cNvPicPr>
          <a:picLocks noChangeAspect="1"/>
        </xdr:cNvPicPr>
      </xdr:nvPicPr>
      <xdr:blipFill>
        <a:blip xmlns:r="http://schemas.openxmlformats.org/officeDocument/2006/relationships" r:embed="rId73"/>
        <a:stretch>
          <a:fillRect/>
        </a:stretch>
      </xdr:blipFill>
      <xdr:spPr>
        <a:xfrm>
          <a:off x="635" y="373454295"/>
          <a:ext cx="2113915" cy="1248410"/>
        </a:xfrm>
        <a:prstGeom prst="rect">
          <a:avLst/>
        </a:prstGeom>
        <a:noFill/>
        <a:ln w="9525">
          <a:noFill/>
        </a:ln>
      </xdr:spPr>
    </xdr:pic>
    <xdr:clientData/>
  </xdr:twoCellAnchor>
  <xdr:twoCellAnchor editAs="oneCell">
    <xdr:from>
      <xdr:col>0</xdr:col>
      <xdr:colOff>9525</xdr:colOff>
      <xdr:row>224</xdr:row>
      <xdr:rowOff>213360</xdr:rowOff>
    </xdr:from>
    <xdr:to>
      <xdr:col>0</xdr:col>
      <xdr:colOff>2139950</xdr:colOff>
      <xdr:row>224</xdr:row>
      <xdr:rowOff>1644015</xdr:rowOff>
    </xdr:to>
    <xdr:pic>
      <xdr:nvPicPr>
        <xdr:cNvPr id="212" name="图片 211">
          <a:extLst>
            <a:ext uri="{FF2B5EF4-FFF2-40B4-BE49-F238E27FC236}">
              <a16:creationId xmlns:a16="http://schemas.microsoft.com/office/drawing/2014/main" id="{00000000-0008-0000-AD00-0000D4000000}"/>
            </a:ext>
          </a:extLst>
        </xdr:cNvPr>
        <xdr:cNvPicPr>
          <a:picLocks noChangeAspect="1"/>
        </xdr:cNvPicPr>
      </xdr:nvPicPr>
      <xdr:blipFill>
        <a:blip xmlns:r="http://schemas.openxmlformats.org/officeDocument/2006/relationships" r:embed="rId74"/>
        <a:stretch>
          <a:fillRect/>
        </a:stretch>
      </xdr:blipFill>
      <xdr:spPr>
        <a:xfrm>
          <a:off x="9525" y="394276580"/>
          <a:ext cx="2130425" cy="1430655"/>
        </a:xfrm>
        <a:prstGeom prst="rect">
          <a:avLst/>
        </a:prstGeom>
        <a:noFill/>
        <a:ln w="9525">
          <a:noFill/>
        </a:ln>
      </xdr:spPr>
    </xdr:pic>
    <xdr:clientData/>
  </xdr:twoCellAnchor>
  <xdr:twoCellAnchor editAs="oneCell">
    <xdr:from>
      <xdr:col>0</xdr:col>
      <xdr:colOff>9525</xdr:colOff>
      <xdr:row>223</xdr:row>
      <xdr:rowOff>298450</xdr:rowOff>
    </xdr:from>
    <xdr:to>
      <xdr:col>0</xdr:col>
      <xdr:colOff>2133600</xdr:colOff>
      <xdr:row>223</xdr:row>
      <xdr:rowOff>1631315</xdr:rowOff>
    </xdr:to>
    <xdr:pic>
      <xdr:nvPicPr>
        <xdr:cNvPr id="213" name="图片 212">
          <a:extLst>
            <a:ext uri="{FF2B5EF4-FFF2-40B4-BE49-F238E27FC236}">
              <a16:creationId xmlns:a16="http://schemas.microsoft.com/office/drawing/2014/main" id="{00000000-0008-0000-AD00-0000D5000000}"/>
            </a:ext>
          </a:extLst>
        </xdr:cNvPr>
        <xdr:cNvPicPr>
          <a:picLocks noChangeAspect="1"/>
        </xdr:cNvPicPr>
      </xdr:nvPicPr>
      <xdr:blipFill>
        <a:blip xmlns:r="http://schemas.openxmlformats.org/officeDocument/2006/relationships" r:embed="rId75"/>
        <a:stretch>
          <a:fillRect/>
        </a:stretch>
      </xdr:blipFill>
      <xdr:spPr>
        <a:xfrm>
          <a:off x="9525" y="392456670"/>
          <a:ext cx="2124075" cy="1332865"/>
        </a:xfrm>
        <a:prstGeom prst="rect">
          <a:avLst/>
        </a:prstGeom>
        <a:noFill/>
        <a:ln w="9525">
          <a:noFill/>
        </a:ln>
      </xdr:spPr>
    </xdr:pic>
    <xdr:clientData/>
  </xdr:twoCellAnchor>
  <xdr:twoCellAnchor editAs="oneCell">
    <xdr:from>
      <xdr:col>0</xdr:col>
      <xdr:colOff>635</xdr:colOff>
      <xdr:row>222</xdr:row>
      <xdr:rowOff>203200</xdr:rowOff>
    </xdr:from>
    <xdr:to>
      <xdr:col>0</xdr:col>
      <xdr:colOff>2146935</xdr:colOff>
      <xdr:row>222</xdr:row>
      <xdr:rowOff>1746885</xdr:rowOff>
    </xdr:to>
    <xdr:pic>
      <xdr:nvPicPr>
        <xdr:cNvPr id="214" name="图片 213">
          <a:extLst>
            <a:ext uri="{FF2B5EF4-FFF2-40B4-BE49-F238E27FC236}">
              <a16:creationId xmlns:a16="http://schemas.microsoft.com/office/drawing/2014/main" id="{00000000-0008-0000-AD00-0000D6000000}"/>
            </a:ext>
          </a:extLst>
        </xdr:cNvPr>
        <xdr:cNvPicPr>
          <a:picLocks noChangeAspect="1"/>
        </xdr:cNvPicPr>
      </xdr:nvPicPr>
      <xdr:blipFill>
        <a:blip xmlns:r="http://schemas.openxmlformats.org/officeDocument/2006/relationships" r:embed="rId76"/>
        <a:stretch>
          <a:fillRect/>
        </a:stretch>
      </xdr:blipFill>
      <xdr:spPr>
        <a:xfrm>
          <a:off x="635" y="390456420"/>
          <a:ext cx="2146300" cy="1543685"/>
        </a:xfrm>
        <a:prstGeom prst="rect">
          <a:avLst/>
        </a:prstGeom>
        <a:noFill/>
        <a:ln w="9525">
          <a:noFill/>
        </a:ln>
      </xdr:spPr>
    </xdr:pic>
    <xdr:clientData/>
  </xdr:twoCellAnchor>
  <xdr:twoCellAnchor editAs="oneCell">
    <xdr:from>
      <xdr:col>0</xdr:col>
      <xdr:colOff>635</xdr:colOff>
      <xdr:row>221</xdr:row>
      <xdr:rowOff>225425</xdr:rowOff>
    </xdr:from>
    <xdr:to>
      <xdr:col>0</xdr:col>
      <xdr:colOff>2135505</xdr:colOff>
      <xdr:row>221</xdr:row>
      <xdr:rowOff>1749425</xdr:rowOff>
    </xdr:to>
    <xdr:pic>
      <xdr:nvPicPr>
        <xdr:cNvPr id="215" name="图片 214">
          <a:extLst>
            <a:ext uri="{FF2B5EF4-FFF2-40B4-BE49-F238E27FC236}">
              <a16:creationId xmlns:a16="http://schemas.microsoft.com/office/drawing/2014/main" id="{00000000-0008-0000-AD00-0000D7000000}"/>
            </a:ext>
          </a:extLst>
        </xdr:cNvPr>
        <xdr:cNvPicPr>
          <a:picLocks noChangeAspect="1"/>
        </xdr:cNvPicPr>
      </xdr:nvPicPr>
      <xdr:blipFill>
        <a:blip xmlns:r="http://schemas.openxmlformats.org/officeDocument/2006/relationships" r:embed="rId77"/>
        <a:stretch>
          <a:fillRect/>
        </a:stretch>
      </xdr:blipFill>
      <xdr:spPr>
        <a:xfrm>
          <a:off x="635" y="388573645"/>
          <a:ext cx="2134870" cy="1524000"/>
        </a:xfrm>
        <a:prstGeom prst="rect">
          <a:avLst/>
        </a:prstGeom>
        <a:noFill/>
        <a:ln w="9525">
          <a:noFill/>
        </a:ln>
      </xdr:spPr>
    </xdr:pic>
    <xdr:clientData/>
  </xdr:twoCellAnchor>
  <xdr:twoCellAnchor editAs="oneCell">
    <xdr:from>
      <xdr:col>0</xdr:col>
      <xdr:colOff>9525</xdr:colOff>
      <xdr:row>220</xdr:row>
      <xdr:rowOff>215900</xdr:rowOff>
    </xdr:from>
    <xdr:to>
      <xdr:col>0</xdr:col>
      <xdr:colOff>2146935</xdr:colOff>
      <xdr:row>220</xdr:row>
      <xdr:rowOff>1623060</xdr:rowOff>
    </xdr:to>
    <xdr:pic>
      <xdr:nvPicPr>
        <xdr:cNvPr id="216" name="图片 215">
          <a:extLst>
            <a:ext uri="{FF2B5EF4-FFF2-40B4-BE49-F238E27FC236}">
              <a16:creationId xmlns:a16="http://schemas.microsoft.com/office/drawing/2014/main" id="{00000000-0008-0000-AD00-0000D8000000}"/>
            </a:ext>
          </a:extLst>
        </xdr:cNvPr>
        <xdr:cNvPicPr>
          <a:picLocks noChangeAspect="1"/>
        </xdr:cNvPicPr>
      </xdr:nvPicPr>
      <xdr:blipFill>
        <a:blip xmlns:r="http://schemas.openxmlformats.org/officeDocument/2006/relationships" r:embed="rId78"/>
        <a:stretch>
          <a:fillRect/>
        </a:stretch>
      </xdr:blipFill>
      <xdr:spPr>
        <a:xfrm>
          <a:off x="9525" y="386659120"/>
          <a:ext cx="2137410" cy="1407160"/>
        </a:xfrm>
        <a:prstGeom prst="rect">
          <a:avLst/>
        </a:prstGeom>
        <a:noFill/>
        <a:ln w="9525">
          <a:noFill/>
        </a:ln>
      </xdr:spPr>
    </xdr:pic>
    <xdr:clientData/>
  </xdr:twoCellAnchor>
  <xdr:twoCellAnchor editAs="oneCell">
    <xdr:from>
      <xdr:col>0</xdr:col>
      <xdr:colOff>9525</xdr:colOff>
      <xdr:row>219</xdr:row>
      <xdr:rowOff>225425</xdr:rowOff>
    </xdr:from>
    <xdr:to>
      <xdr:col>0</xdr:col>
      <xdr:colOff>2158365</xdr:colOff>
      <xdr:row>219</xdr:row>
      <xdr:rowOff>1634490</xdr:rowOff>
    </xdr:to>
    <xdr:pic>
      <xdr:nvPicPr>
        <xdr:cNvPr id="217" name="图片 216">
          <a:extLst>
            <a:ext uri="{FF2B5EF4-FFF2-40B4-BE49-F238E27FC236}">
              <a16:creationId xmlns:a16="http://schemas.microsoft.com/office/drawing/2014/main" id="{00000000-0008-0000-AD00-0000D9000000}"/>
            </a:ext>
          </a:extLst>
        </xdr:cNvPr>
        <xdr:cNvPicPr>
          <a:picLocks noChangeAspect="1"/>
        </xdr:cNvPicPr>
      </xdr:nvPicPr>
      <xdr:blipFill>
        <a:blip xmlns:r="http://schemas.openxmlformats.org/officeDocument/2006/relationships" r:embed="rId79"/>
        <a:stretch>
          <a:fillRect/>
        </a:stretch>
      </xdr:blipFill>
      <xdr:spPr>
        <a:xfrm>
          <a:off x="9525" y="384763645"/>
          <a:ext cx="2148840" cy="1409065"/>
        </a:xfrm>
        <a:prstGeom prst="rect">
          <a:avLst/>
        </a:prstGeom>
        <a:noFill/>
        <a:ln w="9525">
          <a:noFill/>
        </a:ln>
      </xdr:spPr>
    </xdr:pic>
    <xdr:clientData/>
  </xdr:twoCellAnchor>
  <xdr:twoCellAnchor editAs="oneCell">
    <xdr:from>
      <xdr:col>0</xdr:col>
      <xdr:colOff>9525</xdr:colOff>
      <xdr:row>218</xdr:row>
      <xdr:rowOff>196850</xdr:rowOff>
    </xdr:from>
    <xdr:to>
      <xdr:col>0</xdr:col>
      <xdr:colOff>2153285</xdr:colOff>
      <xdr:row>218</xdr:row>
      <xdr:rowOff>1695450</xdr:rowOff>
    </xdr:to>
    <xdr:pic>
      <xdr:nvPicPr>
        <xdr:cNvPr id="218" name="图片 217">
          <a:extLst>
            <a:ext uri="{FF2B5EF4-FFF2-40B4-BE49-F238E27FC236}">
              <a16:creationId xmlns:a16="http://schemas.microsoft.com/office/drawing/2014/main" id="{00000000-0008-0000-AD00-0000DA000000}"/>
            </a:ext>
          </a:extLst>
        </xdr:cNvPr>
        <xdr:cNvPicPr>
          <a:picLocks noChangeAspect="1"/>
        </xdr:cNvPicPr>
      </xdr:nvPicPr>
      <xdr:blipFill>
        <a:blip xmlns:r="http://schemas.openxmlformats.org/officeDocument/2006/relationships" r:embed="rId80"/>
        <a:stretch>
          <a:fillRect/>
        </a:stretch>
      </xdr:blipFill>
      <xdr:spPr>
        <a:xfrm>
          <a:off x="9525" y="382830070"/>
          <a:ext cx="2143760" cy="1498600"/>
        </a:xfrm>
        <a:prstGeom prst="rect">
          <a:avLst/>
        </a:prstGeom>
        <a:noFill/>
        <a:ln w="9525">
          <a:noFill/>
        </a:ln>
      </xdr:spPr>
    </xdr:pic>
    <xdr:clientData/>
  </xdr:twoCellAnchor>
  <xdr:twoCellAnchor editAs="oneCell">
    <xdr:from>
      <xdr:col>0</xdr:col>
      <xdr:colOff>38100</xdr:colOff>
      <xdr:row>225</xdr:row>
      <xdr:rowOff>85725</xdr:rowOff>
    </xdr:from>
    <xdr:to>
      <xdr:col>0</xdr:col>
      <xdr:colOff>2164080</xdr:colOff>
      <xdr:row>225</xdr:row>
      <xdr:rowOff>1708785</xdr:rowOff>
    </xdr:to>
    <xdr:pic>
      <xdr:nvPicPr>
        <xdr:cNvPr id="219" name="图片 218" descr="1677135696264">
          <a:extLst>
            <a:ext uri="{FF2B5EF4-FFF2-40B4-BE49-F238E27FC236}">
              <a16:creationId xmlns:a16="http://schemas.microsoft.com/office/drawing/2014/main" id="{00000000-0008-0000-AD00-0000DB000000}"/>
            </a:ext>
          </a:extLst>
        </xdr:cNvPr>
        <xdr:cNvPicPr>
          <a:picLocks noChangeAspect="1"/>
        </xdr:cNvPicPr>
      </xdr:nvPicPr>
      <xdr:blipFill>
        <a:blip xmlns:r="http://schemas.openxmlformats.org/officeDocument/2006/relationships" r:embed="rId81"/>
        <a:stretch>
          <a:fillRect/>
        </a:stretch>
      </xdr:blipFill>
      <xdr:spPr>
        <a:xfrm>
          <a:off x="38100" y="396053945"/>
          <a:ext cx="2125980" cy="1623060"/>
        </a:xfrm>
        <a:prstGeom prst="rect">
          <a:avLst/>
        </a:prstGeom>
      </xdr:spPr>
    </xdr:pic>
    <xdr:clientData/>
  </xdr:twoCellAnchor>
  <xdr:twoCellAnchor editAs="oneCell">
    <xdr:from>
      <xdr:col>0</xdr:col>
      <xdr:colOff>9525</xdr:colOff>
      <xdr:row>226</xdr:row>
      <xdr:rowOff>194945</xdr:rowOff>
    </xdr:from>
    <xdr:to>
      <xdr:col>0</xdr:col>
      <xdr:colOff>2148840</xdr:colOff>
      <xdr:row>226</xdr:row>
      <xdr:rowOff>1719580</xdr:rowOff>
    </xdr:to>
    <xdr:pic>
      <xdr:nvPicPr>
        <xdr:cNvPr id="220" name="图片 219" descr="1677135702298">
          <a:extLst>
            <a:ext uri="{FF2B5EF4-FFF2-40B4-BE49-F238E27FC236}">
              <a16:creationId xmlns:a16="http://schemas.microsoft.com/office/drawing/2014/main" id="{00000000-0008-0000-AD00-0000DC000000}"/>
            </a:ext>
          </a:extLst>
        </xdr:cNvPr>
        <xdr:cNvPicPr>
          <a:picLocks noChangeAspect="1"/>
        </xdr:cNvPicPr>
      </xdr:nvPicPr>
      <xdr:blipFill>
        <a:blip xmlns:r="http://schemas.openxmlformats.org/officeDocument/2006/relationships" r:embed="rId82"/>
        <a:stretch>
          <a:fillRect/>
        </a:stretch>
      </xdr:blipFill>
      <xdr:spPr>
        <a:xfrm>
          <a:off x="9525" y="398068165"/>
          <a:ext cx="2139315" cy="1524635"/>
        </a:xfrm>
        <a:prstGeom prst="rect">
          <a:avLst/>
        </a:prstGeom>
      </xdr:spPr>
    </xdr:pic>
    <xdr:clientData/>
  </xdr:twoCellAnchor>
  <xdr:twoCellAnchor editAs="oneCell">
    <xdr:from>
      <xdr:col>0</xdr:col>
      <xdr:colOff>635</xdr:colOff>
      <xdr:row>227</xdr:row>
      <xdr:rowOff>215265</xdr:rowOff>
    </xdr:from>
    <xdr:to>
      <xdr:col>0</xdr:col>
      <xdr:colOff>2145665</xdr:colOff>
      <xdr:row>227</xdr:row>
      <xdr:rowOff>1618615</xdr:rowOff>
    </xdr:to>
    <xdr:pic>
      <xdr:nvPicPr>
        <xdr:cNvPr id="221" name="图片 220">
          <a:extLst>
            <a:ext uri="{FF2B5EF4-FFF2-40B4-BE49-F238E27FC236}">
              <a16:creationId xmlns:a16="http://schemas.microsoft.com/office/drawing/2014/main" id="{00000000-0008-0000-AD00-0000DD000000}"/>
            </a:ext>
          </a:extLst>
        </xdr:cNvPr>
        <xdr:cNvPicPr>
          <a:picLocks noChangeAspect="1"/>
        </xdr:cNvPicPr>
      </xdr:nvPicPr>
      <xdr:blipFill>
        <a:blip xmlns:r="http://schemas.openxmlformats.org/officeDocument/2006/relationships" r:embed="rId83"/>
        <a:stretch>
          <a:fillRect/>
        </a:stretch>
      </xdr:blipFill>
      <xdr:spPr>
        <a:xfrm>
          <a:off x="635" y="399993485"/>
          <a:ext cx="2145030" cy="1403350"/>
        </a:xfrm>
        <a:prstGeom prst="rect">
          <a:avLst/>
        </a:prstGeom>
        <a:noFill/>
        <a:ln w="9525">
          <a:noFill/>
        </a:ln>
      </xdr:spPr>
    </xdr:pic>
    <xdr:clientData/>
  </xdr:twoCellAnchor>
  <xdr:twoCellAnchor editAs="oneCell">
    <xdr:from>
      <xdr:col>0</xdr:col>
      <xdr:colOff>635</xdr:colOff>
      <xdr:row>228</xdr:row>
      <xdr:rowOff>224790</xdr:rowOff>
    </xdr:from>
    <xdr:to>
      <xdr:col>0</xdr:col>
      <xdr:colOff>2139950</xdr:colOff>
      <xdr:row>228</xdr:row>
      <xdr:rowOff>1570990</xdr:rowOff>
    </xdr:to>
    <xdr:pic>
      <xdr:nvPicPr>
        <xdr:cNvPr id="222" name="图片 221">
          <a:extLst>
            <a:ext uri="{FF2B5EF4-FFF2-40B4-BE49-F238E27FC236}">
              <a16:creationId xmlns:a16="http://schemas.microsoft.com/office/drawing/2014/main" id="{00000000-0008-0000-AD00-0000DE000000}"/>
            </a:ext>
          </a:extLst>
        </xdr:cNvPr>
        <xdr:cNvPicPr>
          <a:picLocks noChangeAspect="1"/>
        </xdr:cNvPicPr>
      </xdr:nvPicPr>
      <xdr:blipFill>
        <a:blip xmlns:r="http://schemas.openxmlformats.org/officeDocument/2006/relationships" r:embed="rId84"/>
        <a:stretch>
          <a:fillRect/>
        </a:stretch>
      </xdr:blipFill>
      <xdr:spPr>
        <a:xfrm>
          <a:off x="635" y="401908010"/>
          <a:ext cx="2139315" cy="1346200"/>
        </a:xfrm>
        <a:prstGeom prst="rect">
          <a:avLst/>
        </a:prstGeom>
        <a:noFill/>
        <a:ln w="9525">
          <a:noFill/>
        </a:ln>
      </xdr:spPr>
    </xdr:pic>
    <xdr:clientData/>
  </xdr:twoCellAnchor>
  <xdr:twoCellAnchor editAs="oneCell">
    <xdr:from>
      <xdr:col>0</xdr:col>
      <xdr:colOff>635</xdr:colOff>
      <xdr:row>229</xdr:row>
      <xdr:rowOff>130175</xdr:rowOff>
    </xdr:from>
    <xdr:to>
      <xdr:col>0</xdr:col>
      <xdr:colOff>2145665</xdr:colOff>
      <xdr:row>229</xdr:row>
      <xdr:rowOff>1748155</xdr:rowOff>
    </xdr:to>
    <xdr:pic>
      <xdr:nvPicPr>
        <xdr:cNvPr id="223" name="图片 222">
          <a:extLst>
            <a:ext uri="{FF2B5EF4-FFF2-40B4-BE49-F238E27FC236}">
              <a16:creationId xmlns:a16="http://schemas.microsoft.com/office/drawing/2014/main" id="{00000000-0008-0000-AD00-0000DF000000}"/>
            </a:ext>
          </a:extLst>
        </xdr:cNvPr>
        <xdr:cNvPicPr>
          <a:picLocks noChangeAspect="1"/>
        </xdr:cNvPicPr>
      </xdr:nvPicPr>
      <xdr:blipFill>
        <a:blip xmlns:r="http://schemas.openxmlformats.org/officeDocument/2006/relationships" r:embed="rId85"/>
        <a:stretch>
          <a:fillRect/>
        </a:stretch>
      </xdr:blipFill>
      <xdr:spPr>
        <a:xfrm>
          <a:off x="635" y="403718395"/>
          <a:ext cx="2145030" cy="1617980"/>
        </a:xfrm>
        <a:prstGeom prst="rect">
          <a:avLst/>
        </a:prstGeom>
        <a:noFill/>
        <a:ln w="9525">
          <a:noFill/>
        </a:ln>
      </xdr:spPr>
    </xdr:pic>
    <xdr:clientData/>
  </xdr:twoCellAnchor>
  <xdr:twoCellAnchor editAs="oneCell">
    <xdr:from>
      <xdr:col>0</xdr:col>
      <xdr:colOff>152400</xdr:colOff>
      <xdr:row>197</xdr:row>
      <xdr:rowOff>50800</xdr:rowOff>
    </xdr:from>
    <xdr:to>
      <xdr:col>0</xdr:col>
      <xdr:colOff>2019935</xdr:colOff>
      <xdr:row>197</xdr:row>
      <xdr:rowOff>1856740</xdr:rowOff>
    </xdr:to>
    <xdr:pic>
      <xdr:nvPicPr>
        <xdr:cNvPr id="224" name="图片 223">
          <a:extLst>
            <a:ext uri="{FF2B5EF4-FFF2-40B4-BE49-F238E27FC236}">
              <a16:creationId xmlns:a16="http://schemas.microsoft.com/office/drawing/2014/main" id="{00000000-0008-0000-AD00-0000E0000000}"/>
            </a:ext>
          </a:extLst>
        </xdr:cNvPr>
        <xdr:cNvPicPr>
          <a:picLocks noChangeAspect="1"/>
        </xdr:cNvPicPr>
      </xdr:nvPicPr>
      <xdr:blipFill>
        <a:blip xmlns:r="http://schemas.openxmlformats.org/officeDocument/2006/relationships" r:embed="rId86"/>
        <a:stretch>
          <a:fillRect/>
        </a:stretch>
      </xdr:blipFill>
      <xdr:spPr>
        <a:xfrm>
          <a:off x="152400" y="342679020"/>
          <a:ext cx="1867535" cy="1805940"/>
        </a:xfrm>
        <a:prstGeom prst="rect">
          <a:avLst/>
        </a:prstGeom>
        <a:noFill/>
        <a:ln w="9525">
          <a:noFill/>
        </a:ln>
      </xdr:spPr>
    </xdr:pic>
    <xdr:clientData/>
  </xdr:twoCellAnchor>
  <xdr:twoCellAnchor editAs="oneCell">
    <xdr:from>
      <xdr:col>0</xdr:col>
      <xdr:colOff>42545</xdr:colOff>
      <xdr:row>196</xdr:row>
      <xdr:rowOff>41275</xdr:rowOff>
    </xdr:from>
    <xdr:to>
      <xdr:col>0</xdr:col>
      <xdr:colOff>2144395</xdr:colOff>
      <xdr:row>196</xdr:row>
      <xdr:rowOff>1809750</xdr:rowOff>
    </xdr:to>
    <xdr:pic>
      <xdr:nvPicPr>
        <xdr:cNvPr id="225" name="图片 224">
          <a:extLst>
            <a:ext uri="{FF2B5EF4-FFF2-40B4-BE49-F238E27FC236}">
              <a16:creationId xmlns:a16="http://schemas.microsoft.com/office/drawing/2014/main" id="{00000000-0008-0000-AD00-0000E1000000}"/>
            </a:ext>
          </a:extLst>
        </xdr:cNvPr>
        <xdr:cNvPicPr>
          <a:picLocks noChangeAspect="1"/>
        </xdr:cNvPicPr>
      </xdr:nvPicPr>
      <xdr:blipFill>
        <a:blip xmlns:r="http://schemas.openxmlformats.org/officeDocument/2006/relationships" r:embed="rId87"/>
        <a:stretch>
          <a:fillRect/>
        </a:stretch>
      </xdr:blipFill>
      <xdr:spPr>
        <a:xfrm>
          <a:off x="42545" y="340764495"/>
          <a:ext cx="2101850" cy="1768475"/>
        </a:xfrm>
        <a:prstGeom prst="rect">
          <a:avLst/>
        </a:prstGeom>
        <a:noFill/>
        <a:ln w="9525">
          <a:noFill/>
        </a:ln>
      </xdr:spPr>
    </xdr:pic>
    <xdr:clientData/>
  </xdr:twoCellAnchor>
  <xdr:twoCellAnchor editAs="oneCell">
    <xdr:from>
      <xdr:col>0</xdr:col>
      <xdr:colOff>76835</xdr:colOff>
      <xdr:row>198</xdr:row>
      <xdr:rowOff>45085</xdr:rowOff>
    </xdr:from>
    <xdr:to>
      <xdr:col>0</xdr:col>
      <xdr:colOff>2088515</xdr:colOff>
      <xdr:row>198</xdr:row>
      <xdr:rowOff>1847215</xdr:rowOff>
    </xdr:to>
    <xdr:pic>
      <xdr:nvPicPr>
        <xdr:cNvPr id="226" name="图片 225">
          <a:extLst>
            <a:ext uri="{FF2B5EF4-FFF2-40B4-BE49-F238E27FC236}">
              <a16:creationId xmlns:a16="http://schemas.microsoft.com/office/drawing/2014/main" id="{00000000-0008-0000-AD00-0000E2000000}"/>
            </a:ext>
          </a:extLst>
        </xdr:cNvPr>
        <xdr:cNvPicPr>
          <a:picLocks noChangeAspect="1"/>
        </xdr:cNvPicPr>
      </xdr:nvPicPr>
      <xdr:blipFill>
        <a:blip xmlns:r="http://schemas.openxmlformats.org/officeDocument/2006/relationships" r:embed="rId88"/>
        <a:stretch>
          <a:fillRect/>
        </a:stretch>
      </xdr:blipFill>
      <xdr:spPr>
        <a:xfrm>
          <a:off x="76835" y="344578305"/>
          <a:ext cx="2011680" cy="1802130"/>
        </a:xfrm>
        <a:prstGeom prst="rect">
          <a:avLst/>
        </a:prstGeom>
        <a:noFill/>
        <a:ln w="9525">
          <a:noFill/>
        </a:ln>
      </xdr:spPr>
    </xdr:pic>
    <xdr:clientData/>
  </xdr:twoCellAnchor>
  <xdr:twoCellAnchor editAs="oneCell">
    <xdr:from>
      <xdr:col>0</xdr:col>
      <xdr:colOff>66675</xdr:colOff>
      <xdr:row>199</xdr:row>
      <xdr:rowOff>41275</xdr:rowOff>
    </xdr:from>
    <xdr:to>
      <xdr:col>0</xdr:col>
      <xdr:colOff>2132965</xdr:colOff>
      <xdr:row>199</xdr:row>
      <xdr:rowOff>1846580</xdr:rowOff>
    </xdr:to>
    <xdr:pic>
      <xdr:nvPicPr>
        <xdr:cNvPr id="227" name="图片 226">
          <a:extLst>
            <a:ext uri="{FF2B5EF4-FFF2-40B4-BE49-F238E27FC236}">
              <a16:creationId xmlns:a16="http://schemas.microsoft.com/office/drawing/2014/main" id="{00000000-0008-0000-AD00-0000E3000000}"/>
            </a:ext>
          </a:extLst>
        </xdr:cNvPr>
        <xdr:cNvPicPr>
          <a:picLocks noChangeAspect="1"/>
        </xdr:cNvPicPr>
      </xdr:nvPicPr>
      <xdr:blipFill>
        <a:blip xmlns:r="http://schemas.openxmlformats.org/officeDocument/2006/relationships" r:embed="rId89"/>
        <a:stretch>
          <a:fillRect/>
        </a:stretch>
      </xdr:blipFill>
      <xdr:spPr>
        <a:xfrm>
          <a:off x="66675" y="346479495"/>
          <a:ext cx="2066290" cy="1805305"/>
        </a:xfrm>
        <a:prstGeom prst="rect">
          <a:avLst/>
        </a:prstGeom>
        <a:noFill/>
        <a:ln w="9525">
          <a:noFill/>
        </a:ln>
      </xdr:spPr>
    </xdr:pic>
    <xdr:clientData/>
  </xdr:twoCellAnchor>
  <xdr:twoCellAnchor editAs="oneCell">
    <xdr:from>
      <xdr:col>0</xdr:col>
      <xdr:colOff>28575</xdr:colOff>
      <xdr:row>200</xdr:row>
      <xdr:rowOff>267335</xdr:rowOff>
    </xdr:from>
    <xdr:to>
      <xdr:col>0</xdr:col>
      <xdr:colOff>2146935</xdr:colOff>
      <xdr:row>200</xdr:row>
      <xdr:rowOff>1685290</xdr:rowOff>
    </xdr:to>
    <xdr:pic>
      <xdr:nvPicPr>
        <xdr:cNvPr id="228" name="图片 227">
          <a:extLst>
            <a:ext uri="{FF2B5EF4-FFF2-40B4-BE49-F238E27FC236}">
              <a16:creationId xmlns:a16="http://schemas.microsoft.com/office/drawing/2014/main" id="{00000000-0008-0000-AD00-0000E4000000}"/>
            </a:ext>
          </a:extLst>
        </xdr:cNvPr>
        <xdr:cNvPicPr>
          <a:picLocks noChangeAspect="1"/>
        </xdr:cNvPicPr>
      </xdr:nvPicPr>
      <xdr:blipFill>
        <a:blip xmlns:r="http://schemas.openxmlformats.org/officeDocument/2006/relationships" r:embed="rId90"/>
        <a:stretch>
          <a:fillRect/>
        </a:stretch>
      </xdr:blipFill>
      <xdr:spPr>
        <a:xfrm>
          <a:off x="28575" y="348610555"/>
          <a:ext cx="2118360" cy="1417955"/>
        </a:xfrm>
        <a:prstGeom prst="rect">
          <a:avLst/>
        </a:prstGeom>
        <a:noFill/>
        <a:ln w="9525">
          <a:noFill/>
        </a:ln>
      </xdr:spPr>
    </xdr:pic>
    <xdr:clientData/>
  </xdr:twoCellAnchor>
  <xdr:twoCellAnchor editAs="oneCell">
    <xdr:from>
      <xdr:col>0</xdr:col>
      <xdr:colOff>635</xdr:colOff>
      <xdr:row>202</xdr:row>
      <xdr:rowOff>146050</xdr:rowOff>
    </xdr:from>
    <xdr:to>
      <xdr:col>0</xdr:col>
      <xdr:colOff>2112010</xdr:colOff>
      <xdr:row>202</xdr:row>
      <xdr:rowOff>1790700</xdr:rowOff>
    </xdr:to>
    <xdr:pic>
      <xdr:nvPicPr>
        <xdr:cNvPr id="229" name="图片 228">
          <a:extLst>
            <a:ext uri="{FF2B5EF4-FFF2-40B4-BE49-F238E27FC236}">
              <a16:creationId xmlns:a16="http://schemas.microsoft.com/office/drawing/2014/main" id="{00000000-0008-0000-AD00-0000E5000000}"/>
            </a:ext>
          </a:extLst>
        </xdr:cNvPr>
        <xdr:cNvPicPr>
          <a:picLocks noChangeAspect="1"/>
        </xdr:cNvPicPr>
      </xdr:nvPicPr>
      <xdr:blipFill>
        <a:blip xmlns:r="http://schemas.openxmlformats.org/officeDocument/2006/relationships" r:embed="rId91"/>
        <a:stretch>
          <a:fillRect/>
        </a:stretch>
      </xdr:blipFill>
      <xdr:spPr>
        <a:xfrm>
          <a:off x="635" y="352299270"/>
          <a:ext cx="2111375" cy="1644650"/>
        </a:xfrm>
        <a:prstGeom prst="rect">
          <a:avLst/>
        </a:prstGeom>
        <a:noFill/>
        <a:ln w="9525">
          <a:noFill/>
        </a:ln>
      </xdr:spPr>
    </xdr:pic>
    <xdr:clientData/>
  </xdr:twoCellAnchor>
  <xdr:twoCellAnchor editAs="oneCell">
    <xdr:from>
      <xdr:col>0</xdr:col>
      <xdr:colOff>71755</xdr:colOff>
      <xdr:row>201</xdr:row>
      <xdr:rowOff>60325</xdr:rowOff>
    </xdr:from>
    <xdr:to>
      <xdr:col>0</xdr:col>
      <xdr:colOff>2098675</xdr:colOff>
      <xdr:row>201</xdr:row>
      <xdr:rowOff>1862455</xdr:rowOff>
    </xdr:to>
    <xdr:pic>
      <xdr:nvPicPr>
        <xdr:cNvPr id="230" name="图片 229">
          <a:extLst>
            <a:ext uri="{FF2B5EF4-FFF2-40B4-BE49-F238E27FC236}">
              <a16:creationId xmlns:a16="http://schemas.microsoft.com/office/drawing/2014/main" id="{00000000-0008-0000-AD00-0000E6000000}"/>
            </a:ext>
          </a:extLst>
        </xdr:cNvPr>
        <xdr:cNvPicPr>
          <a:picLocks noChangeAspect="1"/>
        </xdr:cNvPicPr>
      </xdr:nvPicPr>
      <xdr:blipFill>
        <a:blip xmlns:r="http://schemas.openxmlformats.org/officeDocument/2006/relationships" r:embed="rId92"/>
        <a:stretch>
          <a:fillRect/>
        </a:stretch>
      </xdr:blipFill>
      <xdr:spPr>
        <a:xfrm>
          <a:off x="71755" y="350308545"/>
          <a:ext cx="2026920" cy="1802130"/>
        </a:xfrm>
        <a:prstGeom prst="rect">
          <a:avLst/>
        </a:prstGeom>
        <a:noFill/>
        <a:ln w="9525">
          <a:noFill/>
        </a:ln>
      </xdr:spPr>
    </xdr:pic>
    <xdr:clientData/>
  </xdr:twoCellAnchor>
  <xdr:twoCellAnchor editAs="oneCell">
    <xdr:from>
      <xdr:col>0</xdr:col>
      <xdr:colOff>48895</xdr:colOff>
      <xdr:row>203</xdr:row>
      <xdr:rowOff>41275</xdr:rowOff>
    </xdr:from>
    <xdr:to>
      <xdr:col>0</xdr:col>
      <xdr:colOff>2099310</xdr:colOff>
      <xdr:row>203</xdr:row>
      <xdr:rowOff>1857375</xdr:rowOff>
    </xdr:to>
    <xdr:pic>
      <xdr:nvPicPr>
        <xdr:cNvPr id="231" name="图片 230">
          <a:extLst>
            <a:ext uri="{FF2B5EF4-FFF2-40B4-BE49-F238E27FC236}">
              <a16:creationId xmlns:a16="http://schemas.microsoft.com/office/drawing/2014/main" id="{00000000-0008-0000-AD00-0000E7000000}"/>
            </a:ext>
          </a:extLst>
        </xdr:cNvPr>
        <xdr:cNvPicPr>
          <a:picLocks noChangeAspect="1"/>
        </xdr:cNvPicPr>
      </xdr:nvPicPr>
      <xdr:blipFill>
        <a:blip xmlns:r="http://schemas.openxmlformats.org/officeDocument/2006/relationships" r:embed="rId93"/>
        <a:stretch>
          <a:fillRect/>
        </a:stretch>
      </xdr:blipFill>
      <xdr:spPr>
        <a:xfrm>
          <a:off x="48895" y="354099495"/>
          <a:ext cx="2050415" cy="1816100"/>
        </a:xfrm>
        <a:prstGeom prst="rect">
          <a:avLst/>
        </a:prstGeom>
        <a:noFill/>
        <a:ln w="9525">
          <a:noFill/>
        </a:ln>
      </xdr:spPr>
    </xdr:pic>
    <xdr:clientData/>
  </xdr:twoCellAnchor>
  <xdr:twoCellAnchor editAs="oneCell">
    <xdr:from>
      <xdr:col>0</xdr:col>
      <xdr:colOff>20320</xdr:colOff>
      <xdr:row>207</xdr:row>
      <xdr:rowOff>212725</xdr:rowOff>
    </xdr:from>
    <xdr:to>
      <xdr:col>0</xdr:col>
      <xdr:colOff>2123440</xdr:colOff>
      <xdr:row>207</xdr:row>
      <xdr:rowOff>1781175</xdr:rowOff>
    </xdr:to>
    <xdr:pic>
      <xdr:nvPicPr>
        <xdr:cNvPr id="232" name="图片 231">
          <a:extLst>
            <a:ext uri="{FF2B5EF4-FFF2-40B4-BE49-F238E27FC236}">
              <a16:creationId xmlns:a16="http://schemas.microsoft.com/office/drawing/2014/main" id="{00000000-0008-0000-AD00-0000E8000000}"/>
            </a:ext>
          </a:extLst>
        </xdr:cNvPr>
        <xdr:cNvPicPr>
          <a:picLocks noChangeAspect="1"/>
        </xdr:cNvPicPr>
      </xdr:nvPicPr>
      <xdr:blipFill>
        <a:blip xmlns:r="http://schemas.openxmlformats.org/officeDocument/2006/relationships" r:embed="rId94"/>
        <a:stretch>
          <a:fillRect/>
        </a:stretch>
      </xdr:blipFill>
      <xdr:spPr>
        <a:xfrm>
          <a:off x="20320" y="361890945"/>
          <a:ext cx="2103120" cy="1568450"/>
        </a:xfrm>
        <a:prstGeom prst="rect">
          <a:avLst/>
        </a:prstGeom>
        <a:noFill/>
        <a:ln w="9525">
          <a:noFill/>
        </a:ln>
      </xdr:spPr>
    </xdr:pic>
    <xdr:clientData/>
  </xdr:twoCellAnchor>
  <xdr:twoCellAnchor editAs="oneCell">
    <xdr:from>
      <xdr:col>0</xdr:col>
      <xdr:colOff>38100</xdr:colOff>
      <xdr:row>208</xdr:row>
      <xdr:rowOff>298450</xdr:rowOff>
    </xdr:from>
    <xdr:to>
      <xdr:col>0</xdr:col>
      <xdr:colOff>2152650</xdr:colOff>
      <xdr:row>208</xdr:row>
      <xdr:rowOff>1736090</xdr:rowOff>
    </xdr:to>
    <xdr:pic>
      <xdr:nvPicPr>
        <xdr:cNvPr id="233" name="图片 232">
          <a:extLst>
            <a:ext uri="{FF2B5EF4-FFF2-40B4-BE49-F238E27FC236}">
              <a16:creationId xmlns:a16="http://schemas.microsoft.com/office/drawing/2014/main" id="{00000000-0008-0000-AD00-0000E9000000}"/>
            </a:ext>
          </a:extLst>
        </xdr:cNvPr>
        <xdr:cNvPicPr>
          <a:picLocks noChangeAspect="1"/>
        </xdr:cNvPicPr>
      </xdr:nvPicPr>
      <xdr:blipFill>
        <a:blip xmlns:r="http://schemas.openxmlformats.org/officeDocument/2006/relationships" r:embed="rId95"/>
        <a:stretch>
          <a:fillRect/>
        </a:stretch>
      </xdr:blipFill>
      <xdr:spPr>
        <a:xfrm>
          <a:off x="38100" y="363881670"/>
          <a:ext cx="2114550" cy="1437640"/>
        </a:xfrm>
        <a:prstGeom prst="rect">
          <a:avLst/>
        </a:prstGeom>
        <a:noFill/>
        <a:ln w="9525">
          <a:noFill/>
        </a:ln>
      </xdr:spPr>
    </xdr:pic>
    <xdr:clientData/>
  </xdr:twoCellAnchor>
  <xdr:twoCellAnchor editAs="oneCell">
    <xdr:from>
      <xdr:col>0</xdr:col>
      <xdr:colOff>38100</xdr:colOff>
      <xdr:row>209</xdr:row>
      <xdr:rowOff>231775</xdr:rowOff>
    </xdr:from>
    <xdr:to>
      <xdr:col>0</xdr:col>
      <xdr:colOff>2146935</xdr:colOff>
      <xdr:row>209</xdr:row>
      <xdr:rowOff>1755775</xdr:rowOff>
    </xdr:to>
    <xdr:pic>
      <xdr:nvPicPr>
        <xdr:cNvPr id="234" name="图片 233">
          <a:extLst>
            <a:ext uri="{FF2B5EF4-FFF2-40B4-BE49-F238E27FC236}">
              <a16:creationId xmlns:a16="http://schemas.microsoft.com/office/drawing/2014/main" id="{00000000-0008-0000-AD00-0000EA000000}"/>
            </a:ext>
          </a:extLst>
        </xdr:cNvPr>
        <xdr:cNvPicPr>
          <a:picLocks noChangeAspect="1"/>
        </xdr:cNvPicPr>
      </xdr:nvPicPr>
      <xdr:blipFill>
        <a:blip xmlns:r="http://schemas.openxmlformats.org/officeDocument/2006/relationships" r:embed="rId96"/>
        <a:stretch>
          <a:fillRect/>
        </a:stretch>
      </xdr:blipFill>
      <xdr:spPr>
        <a:xfrm>
          <a:off x="38100" y="365719995"/>
          <a:ext cx="2108835" cy="1524000"/>
        </a:xfrm>
        <a:prstGeom prst="rect">
          <a:avLst/>
        </a:prstGeom>
        <a:noFill/>
        <a:ln w="9525">
          <a:noFill/>
        </a:ln>
      </xdr:spPr>
    </xdr:pic>
    <xdr:clientData/>
  </xdr:twoCellAnchor>
  <xdr:twoCellAnchor editAs="oneCell">
    <xdr:from>
      <xdr:col>0</xdr:col>
      <xdr:colOff>38100</xdr:colOff>
      <xdr:row>206</xdr:row>
      <xdr:rowOff>203200</xdr:rowOff>
    </xdr:from>
    <xdr:to>
      <xdr:col>0</xdr:col>
      <xdr:colOff>2152650</xdr:colOff>
      <xdr:row>206</xdr:row>
      <xdr:rowOff>1739265</xdr:rowOff>
    </xdr:to>
    <xdr:pic>
      <xdr:nvPicPr>
        <xdr:cNvPr id="235" name="图片 234">
          <a:extLst>
            <a:ext uri="{FF2B5EF4-FFF2-40B4-BE49-F238E27FC236}">
              <a16:creationId xmlns:a16="http://schemas.microsoft.com/office/drawing/2014/main" id="{00000000-0008-0000-AD00-0000EB000000}"/>
            </a:ext>
          </a:extLst>
        </xdr:cNvPr>
        <xdr:cNvPicPr>
          <a:picLocks noChangeAspect="1"/>
        </xdr:cNvPicPr>
      </xdr:nvPicPr>
      <xdr:blipFill>
        <a:blip xmlns:r="http://schemas.openxmlformats.org/officeDocument/2006/relationships" r:embed="rId97"/>
        <a:stretch>
          <a:fillRect/>
        </a:stretch>
      </xdr:blipFill>
      <xdr:spPr>
        <a:xfrm>
          <a:off x="38100" y="359976420"/>
          <a:ext cx="2114550" cy="1536065"/>
        </a:xfrm>
        <a:prstGeom prst="rect">
          <a:avLst/>
        </a:prstGeom>
        <a:noFill/>
        <a:ln w="9525">
          <a:noFill/>
        </a:ln>
      </xdr:spPr>
    </xdr:pic>
    <xdr:clientData/>
  </xdr:twoCellAnchor>
  <xdr:twoCellAnchor editAs="oneCell">
    <xdr:from>
      <xdr:col>0</xdr:col>
      <xdr:colOff>635</xdr:colOff>
      <xdr:row>204</xdr:row>
      <xdr:rowOff>269875</xdr:rowOff>
    </xdr:from>
    <xdr:to>
      <xdr:col>0</xdr:col>
      <xdr:colOff>2126615</xdr:colOff>
      <xdr:row>204</xdr:row>
      <xdr:rowOff>1778635</xdr:rowOff>
    </xdr:to>
    <xdr:pic>
      <xdr:nvPicPr>
        <xdr:cNvPr id="236" name="图片 235">
          <a:extLst>
            <a:ext uri="{FF2B5EF4-FFF2-40B4-BE49-F238E27FC236}">
              <a16:creationId xmlns:a16="http://schemas.microsoft.com/office/drawing/2014/main" id="{00000000-0008-0000-AD00-0000EC000000}"/>
            </a:ext>
          </a:extLst>
        </xdr:cNvPr>
        <xdr:cNvPicPr>
          <a:picLocks noChangeAspect="1"/>
        </xdr:cNvPicPr>
      </xdr:nvPicPr>
      <xdr:blipFill>
        <a:blip xmlns:r="http://schemas.openxmlformats.org/officeDocument/2006/relationships" r:embed="rId98"/>
        <a:stretch>
          <a:fillRect/>
        </a:stretch>
      </xdr:blipFill>
      <xdr:spPr>
        <a:xfrm>
          <a:off x="635" y="356233095"/>
          <a:ext cx="2125980" cy="1508760"/>
        </a:xfrm>
        <a:prstGeom prst="rect">
          <a:avLst/>
        </a:prstGeom>
        <a:noFill/>
        <a:ln w="9525">
          <a:noFill/>
        </a:ln>
      </xdr:spPr>
    </xdr:pic>
    <xdr:clientData/>
  </xdr:twoCellAnchor>
  <xdr:twoCellAnchor editAs="oneCell">
    <xdr:from>
      <xdr:col>0</xdr:col>
      <xdr:colOff>19050</xdr:colOff>
      <xdr:row>205</xdr:row>
      <xdr:rowOff>203200</xdr:rowOff>
    </xdr:from>
    <xdr:to>
      <xdr:col>0</xdr:col>
      <xdr:colOff>2154555</xdr:colOff>
      <xdr:row>205</xdr:row>
      <xdr:rowOff>1755775</xdr:rowOff>
    </xdr:to>
    <xdr:pic>
      <xdr:nvPicPr>
        <xdr:cNvPr id="237" name="图片 236">
          <a:extLst>
            <a:ext uri="{FF2B5EF4-FFF2-40B4-BE49-F238E27FC236}">
              <a16:creationId xmlns:a16="http://schemas.microsoft.com/office/drawing/2014/main" id="{00000000-0008-0000-AD00-0000ED000000}"/>
            </a:ext>
          </a:extLst>
        </xdr:cNvPr>
        <xdr:cNvPicPr>
          <a:picLocks noChangeAspect="1"/>
        </xdr:cNvPicPr>
      </xdr:nvPicPr>
      <xdr:blipFill>
        <a:blip xmlns:r="http://schemas.openxmlformats.org/officeDocument/2006/relationships" r:embed="rId99"/>
        <a:stretch>
          <a:fillRect/>
        </a:stretch>
      </xdr:blipFill>
      <xdr:spPr>
        <a:xfrm>
          <a:off x="19050" y="358071420"/>
          <a:ext cx="2135505" cy="1552575"/>
        </a:xfrm>
        <a:prstGeom prst="rect">
          <a:avLst/>
        </a:prstGeom>
        <a:noFill/>
        <a:ln w="9525">
          <a:noFill/>
        </a:ln>
      </xdr:spPr>
    </xdr:pic>
    <xdr:clientData/>
  </xdr:twoCellAnchor>
  <xdr:twoCellAnchor editAs="oneCell">
    <xdr:from>
      <xdr:col>0</xdr:col>
      <xdr:colOff>21590</xdr:colOff>
      <xdr:row>230</xdr:row>
      <xdr:rowOff>149860</xdr:rowOff>
    </xdr:from>
    <xdr:to>
      <xdr:col>0</xdr:col>
      <xdr:colOff>2135505</xdr:colOff>
      <xdr:row>230</xdr:row>
      <xdr:rowOff>1791335</xdr:rowOff>
    </xdr:to>
    <xdr:pic>
      <xdr:nvPicPr>
        <xdr:cNvPr id="238" name="图片 237">
          <a:extLst>
            <a:ext uri="{FF2B5EF4-FFF2-40B4-BE49-F238E27FC236}">
              <a16:creationId xmlns:a16="http://schemas.microsoft.com/office/drawing/2014/main" id="{00000000-0008-0000-AD00-0000EE000000}"/>
            </a:ext>
          </a:extLst>
        </xdr:cNvPr>
        <xdr:cNvPicPr>
          <a:picLocks noChangeAspect="1"/>
        </xdr:cNvPicPr>
      </xdr:nvPicPr>
      <xdr:blipFill>
        <a:blip xmlns:r="http://schemas.openxmlformats.org/officeDocument/2006/relationships" r:embed="rId100"/>
        <a:stretch>
          <a:fillRect/>
        </a:stretch>
      </xdr:blipFill>
      <xdr:spPr>
        <a:xfrm>
          <a:off x="21590" y="405643080"/>
          <a:ext cx="2113915" cy="1641475"/>
        </a:xfrm>
        <a:prstGeom prst="rect">
          <a:avLst/>
        </a:prstGeom>
        <a:noFill/>
        <a:ln w="9525">
          <a:noFill/>
        </a:ln>
      </xdr:spPr>
    </xdr:pic>
    <xdr:clientData/>
  </xdr:twoCellAnchor>
  <xdr:twoCellAnchor editAs="oneCell">
    <xdr:from>
      <xdr:col>0</xdr:col>
      <xdr:colOff>142875</xdr:colOff>
      <xdr:row>231</xdr:row>
      <xdr:rowOff>73025</xdr:rowOff>
    </xdr:from>
    <xdr:to>
      <xdr:col>0</xdr:col>
      <xdr:colOff>2070735</xdr:colOff>
      <xdr:row>231</xdr:row>
      <xdr:rowOff>1818640</xdr:rowOff>
    </xdr:to>
    <xdr:pic>
      <xdr:nvPicPr>
        <xdr:cNvPr id="239" name="图片 238">
          <a:extLst>
            <a:ext uri="{FF2B5EF4-FFF2-40B4-BE49-F238E27FC236}">
              <a16:creationId xmlns:a16="http://schemas.microsoft.com/office/drawing/2014/main" id="{00000000-0008-0000-AD00-0000EF000000}"/>
            </a:ext>
          </a:extLst>
        </xdr:cNvPr>
        <xdr:cNvPicPr>
          <a:picLocks noChangeAspect="1"/>
        </xdr:cNvPicPr>
      </xdr:nvPicPr>
      <xdr:blipFill>
        <a:blip xmlns:r="http://schemas.openxmlformats.org/officeDocument/2006/relationships" r:embed="rId101"/>
        <a:stretch>
          <a:fillRect/>
        </a:stretch>
      </xdr:blipFill>
      <xdr:spPr>
        <a:xfrm>
          <a:off x="142875" y="407471245"/>
          <a:ext cx="1927860" cy="1745615"/>
        </a:xfrm>
        <a:prstGeom prst="rect">
          <a:avLst/>
        </a:prstGeom>
        <a:noFill/>
        <a:ln w="9525">
          <a:noFill/>
        </a:ln>
      </xdr:spPr>
    </xdr:pic>
    <xdr:clientData/>
  </xdr:twoCellAnchor>
  <xdr:twoCellAnchor editAs="oneCell">
    <xdr:from>
      <xdr:col>0</xdr:col>
      <xdr:colOff>62865</xdr:colOff>
      <xdr:row>232</xdr:row>
      <xdr:rowOff>34925</xdr:rowOff>
    </xdr:from>
    <xdr:to>
      <xdr:col>0</xdr:col>
      <xdr:colOff>2117090</xdr:colOff>
      <xdr:row>232</xdr:row>
      <xdr:rowOff>1828165</xdr:rowOff>
    </xdr:to>
    <xdr:pic>
      <xdr:nvPicPr>
        <xdr:cNvPr id="240" name="图片 239">
          <a:extLst>
            <a:ext uri="{FF2B5EF4-FFF2-40B4-BE49-F238E27FC236}">
              <a16:creationId xmlns:a16="http://schemas.microsoft.com/office/drawing/2014/main" id="{00000000-0008-0000-AD00-0000F0000000}"/>
            </a:ext>
          </a:extLst>
        </xdr:cNvPr>
        <xdr:cNvPicPr>
          <a:picLocks noChangeAspect="1"/>
        </xdr:cNvPicPr>
      </xdr:nvPicPr>
      <xdr:blipFill>
        <a:blip xmlns:r="http://schemas.openxmlformats.org/officeDocument/2006/relationships" r:embed="rId102"/>
        <a:stretch>
          <a:fillRect/>
        </a:stretch>
      </xdr:blipFill>
      <xdr:spPr>
        <a:xfrm>
          <a:off x="62865" y="409338145"/>
          <a:ext cx="2054225" cy="1793240"/>
        </a:xfrm>
        <a:prstGeom prst="rect">
          <a:avLst/>
        </a:prstGeom>
        <a:noFill/>
        <a:ln w="9525">
          <a:noFill/>
        </a:ln>
      </xdr:spPr>
    </xdr:pic>
    <xdr:clientData/>
  </xdr:twoCellAnchor>
  <xdr:twoCellAnchor editAs="oneCell">
    <xdr:from>
      <xdr:col>0</xdr:col>
      <xdr:colOff>28575</xdr:colOff>
      <xdr:row>233</xdr:row>
      <xdr:rowOff>44450</xdr:rowOff>
    </xdr:from>
    <xdr:to>
      <xdr:col>0</xdr:col>
      <xdr:colOff>2114550</xdr:colOff>
      <xdr:row>233</xdr:row>
      <xdr:rowOff>1838325</xdr:rowOff>
    </xdr:to>
    <xdr:pic>
      <xdr:nvPicPr>
        <xdr:cNvPr id="241" name="图片 240">
          <a:extLst>
            <a:ext uri="{FF2B5EF4-FFF2-40B4-BE49-F238E27FC236}">
              <a16:creationId xmlns:a16="http://schemas.microsoft.com/office/drawing/2014/main" id="{00000000-0008-0000-AD00-0000F1000000}"/>
            </a:ext>
          </a:extLst>
        </xdr:cNvPr>
        <xdr:cNvPicPr>
          <a:picLocks noChangeAspect="1"/>
        </xdr:cNvPicPr>
      </xdr:nvPicPr>
      <xdr:blipFill>
        <a:blip xmlns:r="http://schemas.openxmlformats.org/officeDocument/2006/relationships" r:embed="rId103"/>
        <a:stretch>
          <a:fillRect/>
        </a:stretch>
      </xdr:blipFill>
      <xdr:spPr>
        <a:xfrm>
          <a:off x="28575" y="411252670"/>
          <a:ext cx="2085975" cy="1793875"/>
        </a:xfrm>
        <a:prstGeom prst="rect">
          <a:avLst/>
        </a:prstGeom>
        <a:noFill/>
        <a:ln w="9525">
          <a:noFill/>
        </a:ln>
      </xdr:spPr>
    </xdr:pic>
    <xdr:clientData/>
  </xdr:twoCellAnchor>
  <xdr:twoCellAnchor editAs="oneCell">
    <xdr:from>
      <xdr:col>0</xdr:col>
      <xdr:colOff>9525</xdr:colOff>
      <xdr:row>236</xdr:row>
      <xdr:rowOff>158115</xdr:rowOff>
    </xdr:from>
    <xdr:to>
      <xdr:col>0</xdr:col>
      <xdr:colOff>2136775</xdr:colOff>
      <xdr:row>236</xdr:row>
      <xdr:rowOff>1750060</xdr:rowOff>
    </xdr:to>
    <xdr:pic>
      <xdr:nvPicPr>
        <xdr:cNvPr id="242" name="图片 241">
          <a:extLst>
            <a:ext uri="{FF2B5EF4-FFF2-40B4-BE49-F238E27FC236}">
              <a16:creationId xmlns:a16="http://schemas.microsoft.com/office/drawing/2014/main" id="{00000000-0008-0000-AD00-0000F2000000}"/>
            </a:ext>
          </a:extLst>
        </xdr:cNvPr>
        <xdr:cNvPicPr>
          <a:picLocks noChangeAspect="1"/>
        </xdr:cNvPicPr>
      </xdr:nvPicPr>
      <xdr:blipFill>
        <a:blip xmlns:r="http://schemas.openxmlformats.org/officeDocument/2006/relationships" r:embed="rId104"/>
        <a:stretch>
          <a:fillRect/>
        </a:stretch>
      </xdr:blipFill>
      <xdr:spPr>
        <a:xfrm>
          <a:off x="9525" y="417081335"/>
          <a:ext cx="2127250" cy="1591945"/>
        </a:xfrm>
        <a:prstGeom prst="rect">
          <a:avLst/>
        </a:prstGeom>
        <a:noFill/>
        <a:ln w="9525">
          <a:noFill/>
        </a:ln>
      </xdr:spPr>
    </xdr:pic>
    <xdr:clientData/>
  </xdr:twoCellAnchor>
  <xdr:twoCellAnchor editAs="oneCell">
    <xdr:from>
      <xdr:col>0</xdr:col>
      <xdr:colOff>9525</xdr:colOff>
      <xdr:row>235</xdr:row>
      <xdr:rowOff>139700</xdr:rowOff>
    </xdr:from>
    <xdr:to>
      <xdr:col>0</xdr:col>
      <xdr:colOff>2140585</xdr:colOff>
      <xdr:row>235</xdr:row>
      <xdr:rowOff>1718310</xdr:rowOff>
    </xdr:to>
    <xdr:pic>
      <xdr:nvPicPr>
        <xdr:cNvPr id="243" name="图片 242">
          <a:extLst>
            <a:ext uri="{FF2B5EF4-FFF2-40B4-BE49-F238E27FC236}">
              <a16:creationId xmlns:a16="http://schemas.microsoft.com/office/drawing/2014/main" id="{00000000-0008-0000-AD00-0000F3000000}"/>
            </a:ext>
          </a:extLst>
        </xdr:cNvPr>
        <xdr:cNvPicPr>
          <a:picLocks noChangeAspect="1"/>
        </xdr:cNvPicPr>
      </xdr:nvPicPr>
      <xdr:blipFill>
        <a:blip xmlns:r="http://schemas.openxmlformats.org/officeDocument/2006/relationships" r:embed="rId105"/>
        <a:stretch>
          <a:fillRect/>
        </a:stretch>
      </xdr:blipFill>
      <xdr:spPr>
        <a:xfrm>
          <a:off x="9525" y="415157920"/>
          <a:ext cx="2131060" cy="1578610"/>
        </a:xfrm>
        <a:prstGeom prst="rect">
          <a:avLst/>
        </a:prstGeom>
        <a:noFill/>
        <a:ln w="9525">
          <a:noFill/>
        </a:ln>
      </xdr:spPr>
    </xdr:pic>
    <xdr:clientData/>
  </xdr:twoCellAnchor>
  <xdr:twoCellAnchor editAs="oneCell">
    <xdr:from>
      <xdr:col>0</xdr:col>
      <xdr:colOff>9525</xdr:colOff>
      <xdr:row>234</xdr:row>
      <xdr:rowOff>168275</xdr:rowOff>
    </xdr:from>
    <xdr:to>
      <xdr:col>0</xdr:col>
      <xdr:colOff>2154555</xdr:colOff>
      <xdr:row>234</xdr:row>
      <xdr:rowOff>1720850</xdr:rowOff>
    </xdr:to>
    <xdr:pic>
      <xdr:nvPicPr>
        <xdr:cNvPr id="244" name="图片 243">
          <a:extLst>
            <a:ext uri="{FF2B5EF4-FFF2-40B4-BE49-F238E27FC236}">
              <a16:creationId xmlns:a16="http://schemas.microsoft.com/office/drawing/2014/main" id="{00000000-0008-0000-AD00-0000F4000000}"/>
            </a:ext>
          </a:extLst>
        </xdr:cNvPr>
        <xdr:cNvPicPr>
          <a:picLocks noChangeAspect="1"/>
        </xdr:cNvPicPr>
      </xdr:nvPicPr>
      <xdr:blipFill>
        <a:blip xmlns:r="http://schemas.openxmlformats.org/officeDocument/2006/relationships" r:embed="rId106"/>
        <a:stretch>
          <a:fillRect/>
        </a:stretch>
      </xdr:blipFill>
      <xdr:spPr>
        <a:xfrm>
          <a:off x="9525" y="413281495"/>
          <a:ext cx="2145030" cy="1552575"/>
        </a:xfrm>
        <a:prstGeom prst="rect">
          <a:avLst/>
        </a:prstGeom>
        <a:noFill/>
        <a:ln w="9525">
          <a:noFill/>
        </a:ln>
      </xdr:spPr>
    </xdr:pic>
    <xdr:clientData/>
  </xdr:twoCellAnchor>
  <xdr:twoCellAnchor editAs="oneCell">
    <xdr:from>
      <xdr:col>0</xdr:col>
      <xdr:colOff>9525</xdr:colOff>
      <xdr:row>237</xdr:row>
      <xdr:rowOff>120650</xdr:rowOff>
    </xdr:from>
    <xdr:to>
      <xdr:col>0</xdr:col>
      <xdr:colOff>2154555</xdr:colOff>
      <xdr:row>237</xdr:row>
      <xdr:rowOff>1850390</xdr:rowOff>
    </xdr:to>
    <xdr:pic>
      <xdr:nvPicPr>
        <xdr:cNvPr id="245" name="图片 244">
          <a:extLst>
            <a:ext uri="{FF2B5EF4-FFF2-40B4-BE49-F238E27FC236}">
              <a16:creationId xmlns:a16="http://schemas.microsoft.com/office/drawing/2014/main" id="{00000000-0008-0000-AD00-0000F5000000}"/>
            </a:ext>
          </a:extLst>
        </xdr:cNvPr>
        <xdr:cNvPicPr>
          <a:picLocks noChangeAspect="1"/>
        </xdr:cNvPicPr>
      </xdr:nvPicPr>
      <xdr:blipFill>
        <a:blip xmlns:r="http://schemas.openxmlformats.org/officeDocument/2006/relationships" r:embed="rId107"/>
        <a:stretch>
          <a:fillRect/>
        </a:stretch>
      </xdr:blipFill>
      <xdr:spPr>
        <a:xfrm>
          <a:off x="9525" y="418948870"/>
          <a:ext cx="2145030" cy="1729740"/>
        </a:xfrm>
        <a:prstGeom prst="rect">
          <a:avLst/>
        </a:prstGeom>
        <a:noFill/>
        <a:ln w="9525">
          <a:noFill/>
        </a:ln>
      </xdr:spPr>
    </xdr:pic>
    <xdr:clientData/>
  </xdr:twoCellAnchor>
  <xdr:twoCellAnchor editAs="oneCell">
    <xdr:from>
      <xdr:col>0</xdr:col>
      <xdr:colOff>9525</xdr:colOff>
      <xdr:row>238</xdr:row>
      <xdr:rowOff>215265</xdr:rowOff>
    </xdr:from>
    <xdr:to>
      <xdr:col>0</xdr:col>
      <xdr:colOff>2138680</xdr:colOff>
      <xdr:row>238</xdr:row>
      <xdr:rowOff>1742440</xdr:rowOff>
    </xdr:to>
    <xdr:pic>
      <xdr:nvPicPr>
        <xdr:cNvPr id="246" name="图片 245">
          <a:extLst>
            <a:ext uri="{FF2B5EF4-FFF2-40B4-BE49-F238E27FC236}">
              <a16:creationId xmlns:a16="http://schemas.microsoft.com/office/drawing/2014/main" id="{00000000-0008-0000-AD00-0000F6000000}"/>
            </a:ext>
          </a:extLst>
        </xdr:cNvPr>
        <xdr:cNvPicPr>
          <a:picLocks noChangeAspect="1"/>
        </xdr:cNvPicPr>
      </xdr:nvPicPr>
      <xdr:blipFill>
        <a:blip xmlns:r="http://schemas.openxmlformats.org/officeDocument/2006/relationships" r:embed="rId108"/>
        <a:stretch>
          <a:fillRect/>
        </a:stretch>
      </xdr:blipFill>
      <xdr:spPr>
        <a:xfrm>
          <a:off x="9525" y="420948485"/>
          <a:ext cx="2129155" cy="1527175"/>
        </a:xfrm>
        <a:prstGeom prst="rect">
          <a:avLst/>
        </a:prstGeom>
        <a:noFill/>
        <a:ln w="9525">
          <a:noFill/>
        </a:ln>
      </xdr:spPr>
    </xdr:pic>
    <xdr:clientData/>
  </xdr:twoCellAnchor>
  <xdr:twoCellAnchor editAs="oneCell">
    <xdr:from>
      <xdr:col>0</xdr:col>
      <xdr:colOff>9525</xdr:colOff>
      <xdr:row>240</xdr:row>
      <xdr:rowOff>274320</xdr:rowOff>
    </xdr:from>
    <xdr:to>
      <xdr:col>0</xdr:col>
      <xdr:colOff>2119630</xdr:colOff>
      <xdr:row>240</xdr:row>
      <xdr:rowOff>1631950</xdr:rowOff>
    </xdr:to>
    <xdr:pic>
      <xdr:nvPicPr>
        <xdr:cNvPr id="247" name="图片 246" descr="9d99f713050a9268b5c6738fb13a030">
          <a:extLst>
            <a:ext uri="{FF2B5EF4-FFF2-40B4-BE49-F238E27FC236}">
              <a16:creationId xmlns:a16="http://schemas.microsoft.com/office/drawing/2014/main" id="{00000000-0008-0000-AD00-0000F7000000}"/>
            </a:ext>
          </a:extLst>
        </xdr:cNvPr>
        <xdr:cNvPicPr>
          <a:picLocks noChangeAspect="1"/>
        </xdr:cNvPicPr>
      </xdr:nvPicPr>
      <xdr:blipFill>
        <a:blip xmlns:r="http://schemas.openxmlformats.org/officeDocument/2006/relationships" r:embed="rId109"/>
        <a:stretch>
          <a:fillRect/>
        </a:stretch>
      </xdr:blipFill>
      <xdr:spPr>
        <a:xfrm>
          <a:off x="9525" y="424817540"/>
          <a:ext cx="2110105" cy="1357630"/>
        </a:xfrm>
        <a:prstGeom prst="rect">
          <a:avLst/>
        </a:prstGeom>
      </xdr:spPr>
    </xdr:pic>
    <xdr:clientData/>
  </xdr:twoCellAnchor>
  <xdr:twoCellAnchor editAs="oneCell">
    <xdr:from>
      <xdr:col>0</xdr:col>
      <xdr:colOff>19050</xdr:colOff>
      <xdr:row>239</xdr:row>
      <xdr:rowOff>187325</xdr:rowOff>
    </xdr:from>
    <xdr:to>
      <xdr:col>0</xdr:col>
      <xdr:colOff>2102485</xdr:colOff>
      <xdr:row>239</xdr:row>
      <xdr:rowOff>1797050</xdr:rowOff>
    </xdr:to>
    <xdr:pic>
      <xdr:nvPicPr>
        <xdr:cNvPr id="248" name="图片 247">
          <a:extLst>
            <a:ext uri="{FF2B5EF4-FFF2-40B4-BE49-F238E27FC236}">
              <a16:creationId xmlns:a16="http://schemas.microsoft.com/office/drawing/2014/main" id="{00000000-0008-0000-AD00-0000F8000000}"/>
            </a:ext>
          </a:extLst>
        </xdr:cNvPr>
        <xdr:cNvPicPr>
          <a:picLocks noChangeAspect="1"/>
        </xdr:cNvPicPr>
      </xdr:nvPicPr>
      <xdr:blipFill>
        <a:blip xmlns:r="http://schemas.openxmlformats.org/officeDocument/2006/relationships" r:embed="rId110"/>
        <a:stretch>
          <a:fillRect/>
        </a:stretch>
      </xdr:blipFill>
      <xdr:spPr>
        <a:xfrm>
          <a:off x="19050" y="422825545"/>
          <a:ext cx="2083435" cy="1609725"/>
        </a:xfrm>
        <a:prstGeom prst="rect">
          <a:avLst/>
        </a:prstGeom>
        <a:noFill/>
        <a:ln w="9525">
          <a:noFill/>
        </a:ln>
      </xdr:spPr>
    </xdr:pic>
    <xdr:clientData/>
  </xdr:twoCellAnchor>
  <xdr:twoCellAnchor editAs="oneCell">
    <xdr:from>
      <xdr:col>0</xdr:col>
      <xdr:colOff>9525</xdr:colOff>
      <xdr:row>241</xdr:row>
      <xdr:rowOff>231775</xdr:rowOff>
    </xdr:from>
    <xdr:to>
      <xdr:col>0</xdr:col>
      <xdr:colOff>2137410</xdr:colOff>
      <xdr:row>241</xdr:row>
      <xdr:rowOff>1609725</xdr:rowOff>
    </xdr:to>
    <xdr:pic>
      <xdr:nvPicPr>
        <xdr:cNvPr id="249" name="图片 248">
          <a:extLst>
            <a:ext uri="{FF2B5EF4-FFF2-40B4-BE49-F238E27FC236}">
              <a16:creationId xmlns:a16="http://schemas.microsoft.com/office/drawing/2014/main" id="{00000000-0008-0000-AD00-0000F9000000}"/>
            </a:ext>
          </a:extLst>
        </xdr:cNvPr>
        <xdr:cNvPicPr>
          <a:picLocks noChangeAspect="1"/>
        </xdr:cNvPicPr>
      </xdr:nvPicPr>
      <xdr:blipFill>
        <a:blip xmlns:r="http://schemas.openxmlformats.org/officeDocument/2006/relationships" r:embed="rId111"/>
        <a:stretch>
          <a:fillRect/>
        </a:stretch>
      </xdr:blipFill>
      <xdr:spPr>
        <a:xfrm>
          <a:off x="9525" y="426679995"/>
          <a:ext cx="2127885" cy="1377950"/>
        </a:xfrm>
        <a:prstGeom prst="rect">
          <a:avLst/>
        </a:prstGeom>
        <a:noFill/>
        <a:ln w="9525">
          <a:noFill/>
        </a:ln>
      </xdr:spPr>
    </xdr:pic>
    <xdr:clientData/>
  </xdr:twoCellAnchor>
  <xdr:twoCellAnchor editAs="oneCell">
    <xdr:from>
      <xdr:col>0</xdr:col>
      <xdr:colOff>66675</xdr:colOff>
      <xdr:row>242</xdr:row>
      <xdr:rowOff>63500</xdr:rowOff>
    </xdr:from>
    <xdr:to>
      <xdr:col>0</xdr:col>
      <xdr:colOff>2052320</xdr:colOff>
      <xdr:row>242</xdr:row>
      <xdr:rowOff>1856740</xdr:rowOff>
    </xdr:to>
    <xdr:pic>
      <xdr:nvPicPr>
        <xdr:cNvPr id="250" name="图片 249">
          <a:extLst>
            <a:ext uri="{FF2B5EF4-FFF2-40B4-BE49-F238E27FC236}">
              <a16:creationId xmlns:a16="http://schemas.microsoft.com/office/drawing/2014/main" id="{00000000-0008-0000-AD00-0000FA000000}"/>
            </a:ext>
          </a:extLst>
        </xdr:cNvPr>
        <xdr:cNvPicPr>
          <a:picLocks noChangeAspect="1"/>
        </xdr:cNvPicPr>
      </xdr:nvPicPr>
      <xdr:blipFill>
        <a:blip xmlns:r="http://schemas.openxmlformats.org/officeDocument/2006/relationships" r:embed="rId112"/>
        <a:stretch>
          <a:fillRect/>
        </a:stretch>
      </xdr:blipFill>
      <xdr:spPr>
        <a:xfrm>
          <a:off x="66675" y="428416720"/>
          <a:ext cx="1985645" cy="1793240"/>
        </a:xfrm>
        <a:prstGeom prst="rect">
          <a:avLst/>
        </a:prstGeom>
        <a:noFill/>
        <a:ln w="9525">
          <a:noFill/>
        </a:ln>
      </xdr:spPr>
    </xdr:pic>
    <xdr:clientData/>
  </xdr:twoCellAnchor>
  <xdr:twoCellAnchor editAs="oneCell">
    <xdr:from>
      <xdr:col>0</xdr:col>
      <xdr:colOff>9525</xdr:colOff>
      <xdr:row>245</xdr:row>
      <xdr:rowOff>205740</xdr:rowOff>
    </xdr:from>
    <xdr:to>
      <xdr:col>0</xdr:col>
      <xdr:colOff>2145665</xdr:colOff>
      <xdr:row>245</xdr:row>
      <xdr:rowOff>1589405</xdr:rowOff>
    </xdr:to>
    <xdr:pic>
      <xdr:nvPicPr>
        <xdr:cNvPr id="251" name="图片 250">
          <a:extLst>
            <a:ext uri="{FF2B5EF4-FFF2-40B4-BE49-F238E27FC236}">
              <a16:creationId xmlns:a16="http://schemas.microsoft.com/office/drawing/2014/main" id="{00000000-0008-0000-AD00-0000FB000000}"/>
            </a:ext>
          </a:extLst>
        </xdr:cNvPr>
        <xdr:cNvPicPr>
          <a:picLocks noChangeAspect="1"/>
        </xdr:cNvPicPr>
      </xdr:nvPicPr>
      <xdr:blipFill>
        <a:blip xmlns:r="http://schemas.openxmlformats.org/officeDocument/2006/relationships" r:embed="rId113"/>
        <a:stretch>
          <a:fillRect/>
        </a:stretch>
      </xdr:blipFill>
      <xdr:spPr>
        <a:xfrm>
          <a:off x="9525" y="434273960"/>
          <a:ext cx="2136140" cy="1383665"/>
        </a:xfrm>
        <a:prstGeom prst="rect">
          <a:avLst/>
        </a:prstGeom>
        <a:noFill/>
        <a:ln w="9525">
          <a:noFill/>
        </a:ln>
      </xdr:spPr>
    </xdr:pic>
    <xdr:clientData/>
  </xdr:twoCellAnchor>
  <xdr:twoCellAnchor editAs="oneCell">
    <xdr:from>
      <xdr:col>0</xdr:col>
      <xdr:colOff>9525</xdr:colOff>
      <xdr:row>243</xdr:row>
      <xdr:rowOff>273050</xdr:rowOff>
    </xdr:from>
    <xdr:to>
      <xdr:col>0</xdr:col>
      <xdr:colOff>2165985</xdr:colOff>
      <xdr:row>243</xdr:row>
      <xdr:rowOff>1676400</xdr:rowOff>
    </xdr:to>
    <xdr:pic>
      <xdr:nvPicPr>
        <xdr:cNvPr id="252" name="图片 251">
          <a:extLst>
            <a:ext uri="{FF2B5EF4-FFF2-40B4-BE49-F238E27FC236}">
              <a16:creationId xmlns:a16="http://schemas.microsoft.com/office/drawing/2014/main" id="{00000000-0008-0000-AD00-0000FC000000}"/>
            </a:ext>
          </a:extLst>
        </xdr:cNvPr>
        <xdr:cNvPicPr>
          <a:picLocks noChangeAspect="1"/>
        </xdr:cNvPicPr>
      </xdr:nvPicPr>
      <xdr:blipFill>
        <a:blip xmlns:r="http://schemas.openxmlformats.org/officeDocument/2006/relationships" r:embed="rId114"/>
        <a:stretch>
          <a:fillRect/>
        </a:stretch>
      </xdr:blipFill>
      <xdr:spPr>
        <a:xfrm>
          <a:off x="9525" y="430531270"/>
          <a:ext cx="2156460" cy="1403350"/>
        </a:xfrm>
        <a:prstGeom prst="rect">
          <a:avLst/>
        </a:prstGeom>
        <a:noFill/>
        <a:ln w="9525">
          <a:noFill/>
        </a:ln>
      </xdr:spPr>
    </xdr:pic>
    <xdr:clientData/>
  </xdr:twoCellAnchor>
  <xdr:twoCellAnchor editAs="oneCell">
    <xdr:from>
      <xdr:col>0</xdr:col>
      <xdr:colOff>9525</xdr:colOff>
      <xdr:row>246</xdr:row>
      <xdr:rowOff>187325</xdr:rowOff>
    </xdr:from>
    <xdr:to>
      <xdr:col>0</xdr:col>
      <xdr:colOff>2155825</xdr:colOff>
      <xdr:row>246</xdr:row>
      <xdr:rowOff>1682750</xdr:rowOff>
    </xdr:to>
    <xdr:pic>
      <xdr:nvPicPr>
        <xdr:cNvPr id="253" name="图片 252">
          <a:extLst>
            <a:ext uri="{FF2B5EF4-FFF2-40B4-BE49-F238E27FC236}">
              <a16:creationId xmlns:a16="http://schemas.microsoft.com/office/drawing/2014/main" id="{00000000-0008-0000-AD00-0000FD000000}"/>
            </a:ext>
          </a:extLst>
        </xdr:cNvPr>
        <xdr:cNvPicPr>
          <a:picLocks noChangeAspect="1"/>
        </xdr:cNvPicPr>
      </xdr:nvPicPr>
      <xdr:blipFill>
        <a:blip xmlns:r="http://schemas.openxmlformats.org/officeDocument/2006/relationships" r:embed="rId115"/>
        <a:stretch>
          <a:fillRect/>
        </a:stretch>
      </xdr:blipFill>
      <xdr:spPr>
        <a:xfrm>
          <a:off x="9525" y="436160545"/>
          <a:ext cx="2146300" cy="1495425"/>
        </a:xfrm>
        <a:prstGeom prst="rect">
          <a:avLst/>
        </a:prstGeom>
        <a:noFill/>
        <a:ln w="9525">
          <a:noFill/>
        </a:ln>
      </xdr:spPr>
    </xdr:pic>
    <xdr:clientData/>
  </xdr:twoCellAnchor>
  <xdr:twoCellAnchor editAs="oneCell">
    <xdr:from>
      <xdr:col>0</xdr:col>
      <xdr:colOff>9525</xdr:colOff>
      <xdr:row>244</xdr:row>
      <xdr:rowOff>196850</xdr:rowOff>
    </xdr:from>
    <xdr:to>
      <xdr:col>0</xdr:col>
      <xdr:colOff>2148840</xdr:colOff>
      <xdr:row>244</xdr:row>
      <xdr:rowOff>1634490</xdr:rowOff>
    </xdr:to>
    <xdr:pic>
      <xdr:nvPicPr>
        <xdr:cNvPr id="254" name="图片 253">
          <a:extLst>
            <a:ext uri="{FF2B5EF4-FFF2-40B4-BE49-F238E27FC236}">
              <a16:creationId xmlns:a16="http://schemas.microsoft.com/office/drawing/2014/main" id="{00000000-0008-0000-AD00-0000FE000000}"/>
            </a:ext>
          </a:extLst>
        </xdr:cNvPr>
        <xdr:cNvPicPr>
          <a:picLocks noChangeAspect="1"/>
        </xdr:cNvPicPr>
      </xdr:nvPicPr>
      <xdr:blipFill>
        <a:blip xmlns:r="http://schemas.openxmlformats.org/officeDocument/2006/relationships" r:embed="rId116"/>
        <a:stretch>
          <a:fillRect/>
        </a:stretch>
      </xdr:blipFill>
      <xdr:spPr>
        <a:xfrm>
          <a:off x="9525" y="432360070"/>
          <a:ext cx="2139315" cy="1437640"/>
        </a:xfrm>
        <a:prstGeom prst="rect">
          <a:avLst/>
        </a:prstGeom>
        <a:noFill/>
        <a:ln w="9525">
          <a:noFill/>
        </a:ln>
      </xdr:spPr>
    </xdr:pic>
    <xdr:clientData/>
  </xdr:twoCellAnchor>
  <xdr:twoCellAnchor editAs="oneCell">
    <xdr:from>
      <xdr:col>0</xdr:col>
      <xdr:colOff>9525</xdr:colOff>
      <xdr:row>248</xdr:row>
      <xdr:rowOff>95250</xdr:rowOff>
    </xdr:from>
    <xdr:to>
      <xdr:col>0</xdr:col>
      <xdr:colOff>2146935</xdr:colOff>
      <xdr:row>248</xdr:row>
      <xdr:rowOff>1837055</xdr:rowOff>
    </xdr:to>
    <xdr:pic>
      <xdr:nvPicPr>
        <xdr:cNvPr id="255" name="图片 254" descr="1677136813155">
          <a:extLst>
            <a:ext uri="{FF2B5EF4-FFF2-40B4-BE49-F238E27FC236}">
              <a16:creationId xmlns:a16="http://schemas.microsoft.com/office/drawing/2014/main" id="{00000000-0008-0000-AD00-0000FF000000}"/>
            </a:ext>
          </a:extLst>
        </xdr:cNvPr>
        <xdr:cNvPicPr>
          <a:picLocks noChangeAspect="1"/>
        </xdr:cNvPicPr>
      </xdr:nvPicPr>
      <xdr:blipFill>
        <a:blip xmlns:r="http://schemas.openxmlformats.org/officeDocument/2006/relationships" r:embed="rId117"/>
        <a:stretch>
          <a:fillRect/>
        </a:stretch>
      </xdr:blipFill>
      <xdr:spPr>
        <a:xfrm>
          <a:off x="9525" y="439878470"/>
          <a:ext cx="2137410" cy="1741805"/>
        </a:xfrm>
        <a:prstGeom prst="rect">
          <a:avLst/>
        </a:prstGeom>
      </xdr:spPr>
    </xdr:pic>
    <xdr:clientData/>
  </xdr:twoCellAnchor>
  <xdr:twoCellAnchor editAs="oneCell">
    <xdr:from>
      <xdr:col>0</xdr:col>
      <xdr:colOff>9525</xdr:colOff>
      <xdr:row>247</xdr:row>
      <xdr:rowOff>206375</xdr:rowOff>
    </xdr:from>
    <xdr:to>
      <xdr:col>0</xdr:col>
      <xdr:colOff>2164715</xdr:colOff>
      <xdr:row>247</xdr:row>
      <xdr:rowOff>1720215</xdr:rowOff>
    </xdr:to>
    <xdr:pic>
      <xdr:nvPicPr>
        <xdr:cNvPr id="256" name="图片 255">
          <a:extLst>
            <a:ext uri="{FF2B5EF4-FFF2-40B4-BE49-F238E27FC236}">
              <a16:creationId xmlns:a16="http://schemas.microsoft.com/office/drawing/2014/main" id="{00000000-0008-0000-AD00-000000010000}"/>
            </a:ext>
          </a:extLst>
        </xdr:cNvPr>
        <xdr:cNvPicPr>
          <a:picLocks noChangeAspect="1"/>
        </xdr:cNvPicPr>
      </xdr:nvPicPr>
      <xdr:blipFill>
        <a:blip xmlns:r="http://schemas.openxmlformats.org/officeDocument/2006/relationships" r:embed="rId118"/>
        <a:stretch>
          <a:fillRect/>
        </a:stretch>
      </xdr:blipFill>
      <xdr:spPr>
        <a:xfrm>
          <a:off x="9525" y="438084595"/>
          <a:ext cx="2155190" cy="1513840"/>
        </a:xfrm>
        <a:prstGeom prst="rect">
          <a:avLst/>
        </a:prstGeom>
        <a:noFill/>
        <a:ln w="9525">
          <a:noFill/>
        </a:ln>
      </xdr:spPr>
    </xdr:pic>
    <xdr:clientData/>
  </xdr:twoCellAnchor>
  <xdr:twoCellAnchor editAs="oneCell">
    <xdr:from>
      <xdr:col>0</xdr:col>
      <xdr:colOff>9525</xdr:colOff>
      <xdr:row>249</xdr:row>
      <xdr:rowOff>215265</xdr:rowOff>
    </xdr:from>
    <xdr:to>
      <xdr:col>0</xdr:col>
      <xdr:colOff>2136775</xdr:colOff>
      <xdr:row>249</xdr:row>
      <xdr:rowOff>1677670</xdr:rowOff>
    </xdr:to>
    <xdr:pic>
      <xdr:nvPicPr>
        <xdr:cNvPr id="257" name="图片 256">
          <a:extLst>
            <a:ext uri="{FF2B5EF4-FFF2-40B4-BE49-F238E27FC236}">
              <a16:creationId xmlns:a16="http://schemas.microsoft.com/office/drawing/2014/main" id="{00000000-0008-0000-AD00-000001010000}"/>
            </a:ext>
          </a:extLst>
        </xdr:cNvPr>
        <xdr:cNvPicPr>
          <a:picLocks noChangeAspect="1"/>
        </xdr:cNvPicPr>
      </xdr:nvPicPr>
      <xdr:blipFill>
        <a:blip xmlns:r="http://schemas.openxmlformats.org/officeDocument/2006/relationships" r:embed="rId119"/>
        <a:stretch>
          <a:fillRect/>
        </a:stretch>
      </xdr:blipFill>
      <xdr:spPr>
        <a:xfrm>
          <a:off x="9525" y="441903485"/>
          <a:ext cx="2127250" cy="1462405"/>
        </a:xfrm>
        <a:prstGeom prst="rect">
          <a:avLst/>
        </a:prstGeom>
        <a:noFill/>
        <a:ln w="9525">
          <a:noFill/>
        </a:ln>
      </xdr:spPr>
    </xdr:pic>
    <xdr:clientData/>
  </xdr:twoCellAnchor>
  <xdr:twoCellAnchor editAs="oneCell">
    <xdr:from>
      <xdr:col>0</xdr:col>
      <xdr:colOff>9525</xdr:colOff>
      <xdr:row>252</xdr:row>
      <xdr:rowOff>233680</xdr:rowOff>
    </xdr:from>
    <xdr:to>
      <xdr:col>0</xdr:col>
      <xdr:colOff>2127250</xdr:colOff>
      <xdr:row>252</xdr:row>
      <xdr:rowOff>1647825</xdr:rowOff>
    </xdr:to>
    <xdr:pic>
      <xdr:nvPicPr>
        <xdr:cNvPr id="258" name="图片 257">
          <a:extLst>
            <a:ext uri="{FF2B5EF4-FFF2-40B4-BE49-F238E27FC236}">
              <a16:creationId xmlns:a16="http://schemas.microsoft.com/office/drawing/2014/main" id="{00000000-0008-0000-AD00-000002010000}"/>
            </a:ext>
          </a:extLst>
        </xdr:cNvPr>
        <xdr:cNvPicPr>
          <a:picLocks noChangeAspect="1"/>
        </xdr:cNvPicPr>
      </xdr:nvPicPr>
      <xdr:blipFill>
        <a:blip xmlns:r="http://schemas.openxmlformats.org/officeDocument/2006/relationships" r:embed="rId120"/>
        <a:stretch>
          <a:fillRect/>
        </a:stretch>
      </xdr:blipFill>
      <xdr:spPr>
        <a:xfrm>
          <a:off x="9525" y="447636900"/>
          <a:ext cx="2117725" cy="1414145"/>
        </a:xfrm>
        <a:prstGeom prst="rect">
          <a:avLst/>
        </a:prstGeom>
        <a:noFill/>
        <a:ln w="9525">
          <a:noFill/>
        </a:ln>
      </xdr:spPr>
    </xdr:pic>
    <xdr:clientData/>
  </xdr:twoCellAnchor>
  <xdr:twoCellAnchor editAs="oneCell">
    <xdr:from>
      <xdr:col>0</xdr:col>
      <xdr:colOff>9525</xdr:colOff>
      <xdr:row>250</xdr:row>
      <xdr:rowOff>206375</xdr:rowOff>
    </xdr:from>
    <xdr:to>
      <xdr:col>0</xdr:col>
      <xdr:colOff>2127250</xdr:colOff>
      <xdr:row>250</xdr:row>
      <xdr:rowOff>1692910</xdr:rowOff>
    </xdr:to>
    <xdr:pic>
      <xdr:nvPicPr>
        <xdr:cNvPr id="259" name="图片 258">
          <a:extLst>
            <a:ext uri="{FF2B5EF4-FFF2-40B4-BE49-F238E27FC236}">
              <a16:creationId xmlns:a16="http://schemas.microsoft.com/office/drawing/2014/main" id="{00000000-0008-0000-AD00-000003010000}"/>
            </a:ext>
          </a:extLst>
        </xdr:cNvPr>
        <xdr:cNvPicPr>
          <a:picLocks noChangeAspect="1"/>
        </xdr:cNvPicPr>
      </xdr:nvPicPr>
      <xdr:blipFill>
        <a:blip xmlns:r="http://schemas.openxmlformats.org/officeDocument/2006/relationships" r:embed="rId121"/>
        <a:stretch>
          <a:fillRect/>
        </a:stretch>
      </xdr:blipFill>
      <xdr:spPr>
        <a:xfrm>
          <a:off x="9525" y="443799595"/>
          <a:ext cx="2117725" cy="1486535"/>
        </a:xfrm>
        <a:prstGeom prst="rect">
          <a:avLst/>
        </a:prstGeom>
        <a:noFill/>
        <a:ln w="9525">
          <a:noFill/>
        </a:ln>
      </xdr:spPr>
    </xdr:pic>
    <xdr:clientData/>
  </xdr:twoCellAnchor>
  <xdr:twoCellAnchor editAs="oneCell">
    <xdr:from>
      <xdr:col>0</xdr:col>
      <xdr:colOff>9525</xdr:colOff>
      <xdr:row>251</xdr:row>
      <xdr:rowOff>253365</xdr:rowOff>
    </xdr:from>
    <xdr:to>
      <xdr:col>0</xdr:col>
      <xdr:colOff>2126615</xdr:colOff>
      <xdr:row>251</xdr:row>
      <xdr:rowOff>1666875</xdr:rowOff>
    </xdr:to>
    <xdr:pic>
      <xdr:nvPicPr>
        <xdr:cNvPr id="260" name="图片 259">
          <a:extLst>
            <a:ext uri="{FF2B5EF4-FFF2-40B4-BE49-F238E27FC236}">
              <a16:creationId xmlns:a16="http://schemas.microsoft.com/office/drawing/2014/main" id="{00000000-0008-0000-AD00-000004010000}"/>
            </a:ext>
          </a:extLst>
        </xdr:cNvPr>
        <xdr:cNvPicPr>
          <a:picLocks noChangeAspect="1"/>
        </xdr:cNvPicPr>
      </xdr:nvPicPr>
      <xdr:blipFill>
        <a:blip xmlns:r="http://schemas.openxmlformats.org/officeDocument/2006/relationships" r:embed="rId122"/>
        <a:stretch>
          <a:fillRect/>
        </a:stretch>
      </xdr:blipFill>
      <xdr:spPr>
        <a:xfrm>
          <a:off x="9525" y="445751585"/>
          <a:ext cx="2117090" cy="1413510"/>
        </a:xfrm>
        <a:prstGeom prst="rect">
          <a:avLst/>
        </a:prstGeom>
        <a:noFill/>
        <a:ln w="9525">
          <a:noFill/>
        </a:ln>
      </xdr:spPr>
    </xdr:pic>
    <xdr:clientData/>
  </xdr:twoCellAnchor>
  <xdr:twoCellAnchor editAs="oneCell">
    <xdr:from>
      <xdr:col>0</xdr:col>
      <xdr:colOff>9525</xdr:colOff>
      <xdr:row>253</xdr:row>
      <xdr:rowOff>187325</xdr:rowOff>
    </xdr:from>
    <xdr:to>
      <xdr:col>0</xdr:col>
      <xdr:colOff>2153920</xdr:colOff>
      <xdr:row>253</xdr:row>
      <xdr:rowOff>1741805</xdr:rowOff>
    </xdr:to>
    <xdr:pic>
      <xdr:nvPicPr>
        <xdr:cNvPr id="261" name="图片 260">
          <a:extLst>
            <a:ext uri="{FF2B5EF4-FFF2-40B4-BE49-F238E27FC236}">
              <a16:creationId xmlns:a16="http://schemas.microsoft.com/office/drawing/2014/main" id="{00000000-0008-0000-AD00-000005010000}"/>
            </a:ext>
          </a:extLst>
        </xdr:cNvPr>
        <xdr:cNvPicPr>
          <a:picLocks noChangeAspect="1"/>
        </xdr:cNvPicPr>
      </xdr:nvPicPr>
      <xdr:blipFill>
        <a:blip xmlns:r="http://schemas.openxmlformats.org/officeDocument/2006/relationships" r:embed="rId123"/>
        <a:stretch>
          <a:fillRect/>
        </a:stretch>
      </xdr:blipFill>
      <xdr:spPr>
        <a:xfrm>
          <a:off x="9525" y="449495545"/>
          <a:ext cx="2144395" cy="1554480"/>
        </a:xfrm>
        <a:prstGeom prst="rect">
          <a:avLst/>
        </a:prstGeom>
        <a:noFill/>
        <a:ln w="9525">
          <a:noFill/>
        </a:ln>
      </xdr:spPr>
    </xdr:pic>
    <xdr:clientData/>
  </xdr:twoCellAnchor>
  <xdr:twoCellAnchor editAs="oneCell">
    <xdr:from>
      <xdr:col>0</xdr:col>
      <xdr:colOff>9525</xdr:colOff>
      <xdr:row>254</xdr:row>
      <xdr:rowOff>196215</xdr:rowOff>
    </xdr:from>
    <xdr:to>
      <xdr:col>0</xdr:col>
      <xdr:colOff>2121535</xdr:colOff>
      <xdr:row>254</xdr:row>
      <xdr:rowOff>1694815</xdr:rowOff>
    </xdr:to>
    <xdr:pic>
      <xdr:nvPicPr>
        <xdr:cNvPr id="262" name="图片 261">
          <a:extLst>
            <a:ext uri="{FF2B5EF4-FFF2-40B4-BE49-F238E27FC236}">
              <a16:creationId xmlns:a16="http://schemas.microsoft.com/office/drawing/2014/main" id="{00000000-0008-0000-AD00-000006010000}"/>
            </a:ext>
          </a:extLst>
        </xdr:cNvPr>
        <xdr:cNvPicPr>
          <a:picLocks noChangeAspect="1"/>
        </xdr:cNvPicPr>
      </xdr:nvPicPr>
      <xdr:blipFill>
        <a:blip xmlns:r="http://schemas.openxmlformats.org/officeDocument/2006/relationships" r:embed="rId124"/>
        <a:stretch>
          <a:fillRect/>
        </a:stretch>
      </xdr:blipFill>
      <xdr:spPr>
        <a:xfrm>
          <a:off x="9525" y="451409435"/>
          <a:ext cx="2112010" cy="1498600"/>
        </a:xfrm>
        <a:prstGeom prst="rect">
          <a:avLst/>
        </a:prstGeom>
        <a:noFill/>
        <a:ln w="9525">
          <a:noFill/>
        </a:ln>
      </xdr:spPr>
    </xdr:pic>
    <xdr:clientData/>
  </xdr:twoCellAnchor>
  <xdr:twoCellAnchor editAs="oneCell">
    <xdr:from>
      <xdr:col>0</xdr:col>
      <xdr:colOff>9525</xdr:colOff>
      <xdr:row>256</xdr:row>
      <xdr:rowOff>215900</xdr:rowOff>
    </xdr:from>
    <xdr:to>
      <xdr:col>0</xdr:col>
      <xdr:colOff>2149475</xdr:colOff>
      <xdr:row>256</xdr:row>
      <xdr:rowOff>1602740</xdr:rowOff>
    </xdr:to>
    <xdr:pic>
      <xdr:nvPicPr>
        <xdr:cNvPr id="263" name="图片 262">
          <a:extLst>
            <a:ext uri="{FF2B5EF4-FFF2-40B4-BE49-F238E27FC236}">
              <a16:creationId xmlns:a16="http://schemas.microsoft.com/office/drawing/2014/main" id="{00000000-0008-0000-AD00-000007010000}"/>
            </a:ext>
          </a:extLst>
        </xdr:cNvPr>
        <xdr:cNvPicPr>
          <a:picLocks noChangeAspect="1"/>
        </xdr:cNvPicPr>
      </xdr:nvPicPr>
      <xdr:blipFill>
        <a:blip xmlns:r="http://schemas.openxmlformats.org/officeDocument/2006/relationships" r:embed="rId125"/>
        <a:stretch>
          <a:fillRect/>
        </a:stretch>
      </xdr:blipFill>
      <xdr:spPr>
        <a:xfrm>
          <a:off x="9525" y="455239120"/>
          <a:ext cx="2139950" cy="1386840"/>
        </a:xfrm>
        <a:prstGeom prst="rect">
          <a:avLst/>
        </a:prstGeom>
        <a:noFill/>
        <a:ln w="9525">
          <a:noFill/>
        </a:ln>
      </xdr:spPr>
    </xdr:pic>
    <xdr:clientData/>
  </xdr:twoCellAnchor>
  <xdr:twoCellAnchor editAs="oneCell">
    <xdr:from>
      <xdr:col>0</xdr:col>
      <xdr:colOff>9525</xdr:colOff>
      <xdr:row>255</xdr:row>
      <xdr:rowOff>244475</xdr:rowOff>
    </xdr:from>
    <xdr:to>
      <xdr:col>0</xdr:col>
      <xdr:colOff>2113915</xdr:colOff>
      <xdr:row>255</xdr:row>
      <xdr:rowOff>1644015</xdr:rowOff>
    </xdr:to>
    <xdr:pic>
      <xdr:nvPicPr>
        <xdr:cNvPr id="264" name="图片 263">
          <a:extLst>
            <a:ext uri="{FF2B5EF4-FFF2-40B4-BE49-F238E27FC236}">
              <a16:creationId xmlns:a16="http://schemas.microsoft.com/office/drawing/2014/main" id="{00000000-0008-0000-AD00-000008010000}"/>
            </a:ext>
          </a:extLst>
        </xdr:cNvPr>
        <xdr:cNvPicPr>
          <a:picLocks noChangeAspect="1"/>
        </xdr:cNvPicPr>
      </xdr:nvPicPr>
      <xdr:blipFill>
        <a:blip xmlns:r="http://schemas.openxmlformats.org/officeDocument/2006/relationships" r:embed="rId126"/>
        <a:stretch>
          <a:fillRect/>
        </a:stretch>
      </xdr:blipFill>
      <xdr:spPr>
        <a:xfrm>
          <a:off x="9525" y="453362695"/>
          <a:ext cx="2104390" cy="1399540"/>
        </a:xfrm>
        <a:prstGeom prst="rect">
          <a:avLst/>
        </a:prstGeom>
        <a:noFill/>
        <a:ln w="9525">
          <a:noFill/>
        </a:ln>
      </xdr:spPr>
    </xdr:pic>
    <xdr:clientData/>
  </xdr:twoCellAnchor>
  <xdr:twoCellAnchor editAs="oneCell">
    <xdr:from>
      <xdr:col>0</xdr:col>
      <xdr:colOff>9525</xdr:colOff>
      <xdr:row>257</xdr:row>
      <xdr:rowOff>206375</xdr:rowOff>
    </xdr:from>
    <xdr:to>
      <xdr:col>0</xdr:col>
      <xdr:colOff>2128520</xdr:colOff>
      <xdr:row>257</xdr:row>
      <xdr:rowOff>1628140</xdr:rowOff>
    </xdr:to>
    <xdr:pic>
      <xdr:nvPicPr>
        <xdr:cNvPr id="265" name="图片 264">
          <a:extLst>
            <a:ext uri="{FF2B5EF4-FFF2-40B4-BE49-F238E27FC236}">
              <a16:creationId xmlns:a16="http://schemas.microsoft.com/office/drawing/2014/main" id="{00000000-0008-0000-AD00-000009010000}"/>
            </a:ext>
          </a:extLst>
        </xdr:cNvPr>
        <xdr:cNvPicPr>
          <a:picLocks noChangeAspect="1"/>
        </xdr:cNvPicPr>
      </xdr:nvPicPr>
      <xdr:blipFill>
        <a:blip xmlns:r="http://schemas.openxmlformats.org/officeDocument/2006/relationships" r:embed="rId127"/>
        <a:stretch>
          <a:fillRect/>
        </a:stretch>
      </xdr:blipFill>
      <xdr:spPr>
        <a:xfrm>
          <a:off x="9525" y="457134595"/>
          <a:ext cx="2118995" cy="1421765"/>
        </a:xfrm>
        <a:prstGeom prst="rect">
          <a:avLst/>
        </a:prstGeom>
        <a:noFill/>
        <a:ln w="9525">
          <a:noFill/>
        </a:ln>
      </xdr:spPr>
    </xdr:pic>
    <xdr:clientData/>
  </xdr:twoCellAnchor>
  <xdr:twoCellAnchor editAs="oneCell">
    <xdr:from>
      <xdr:col>0</xdr:col>
      <xdr:colOff>9525</xdr:colOff>
      <xdr:row>258</xdr:row>
      <xdr:rowOff>177800</xdr:rowOff>
    </xdr:from>
    <xdr:to>
      <xdr:col>0</xdr:col>
      <xdr:colOff>2114550</xdr:colOff>
      <xdr:row>258</xdr:row>
      <xdr:rowOff>1611630</xdr:rowOff>
    </xdr:to>
    <xdr:pic>
      <xdr:nvPicPr>
        <xdr:cNvPr id="266" name="图片 265">
          <a:extLst>
            <a:ext uri="{FF2B5EF4-FFF2-40B4-BE49-F238E27FC236}">
              <a16:creationId xmlns:a16="http://schemas.microsoft.com/office/drawing/2014/main" id="{00000000-0008-0000-AD00-00000A010000}"/>
            </a:ext>
          </a:extLst>
        </xdr:cNvPr>
        <xdr:cNvPicPr>
          <a:picLocks noChangeAspect="1"/>
        </xdr:cNvPicPr>
      </xdr:nvPicPr>
      <xdr:blipFill>
        <a:blip xmlns:r="http://schemas.openxmlformats.org/officeDocument/2006/relationships" r:embed="rId128"/>
        <a:stretch>
          <a:fillRect/>
        </a:stretch>
      </xdr:blipFill>
      <xdr:spPr>
        <a:xfrm>
          <a:off x="9525" y="459011020"/>
          <a:ext cx="2105025" cy="1433830"/>
        </a:xfrm>
        <a:prstGeom prst="rect">
          <a:avLst/>
        </a:prstGeom>
        <a:noFill/>
        <a:ln w="9525">
          <a:noFill/>
        </a:ln>
      </xdr:spPr>
    </xdr:pic>
    <xdr:clientData/>
  </xdr:twoCellAnchor>
  <xdr:twoCellAnchor editAs="oneCell">
    <xdr:from>
      <xdr:col>0</xdr:col>
      <xdr:colOff>9525</xdr:colOff>
      <xdr:row>259</xdr:row>
      <xdr:rowOff>215900</xdr:rowOff>
    </xdr:from>
    <xdr:to>
      <xdr:col>0</xdr:col>
      <xdr:colOff>2118995</xdr:colOff>
      <xdr:row>259</xdr:row>
      <xdr:rowOff>1700530</xdr:rowOff>
    </xdr:to>
    <xdr:pic>
      <xdr:nvPicPr>
        <xdr:cNvPr id="267" name="图片 266">
          <a:extLst>
            <a:ext uri="{FF2B5EF4-FFF2-40B4-BE49-F238E27FC236}">
              <a16:creationId xmlns:a16="http://schemas.microsoft.com/office/drawing/2014/main" id="{00000000-0008-0000-AD00-00000B010000}"/>
            </a:ext>
          </a:extLst>
        </xdr:cNvPr>
        <xdr:cNvPicPr>
          <a:picLocks noChangeAspect="1"/>
        </xdr:cNvPicPr>
      </xdr:nvPicPr>
      <xdr:blipFill>
        <a:blip xmlns:r="http://schemas.openxmlformats.org/officeDocument/2006/relationships" r:embed="rId129"/>
        <a:stretch>
          <a:fillRect/>
        </a:stretch>
      </xdr:blipFill>
      <xdr:spPr>
        <a:xfrm>
          <a:off x="9525" y="460954120"/>
          <a:ext cx="2109470" cy="1484630"/>
        </a:xfrm>
        <a:prstGeom prst="rect">
          <a:avLst/>
        </a:prstGeom>
        <a:noFill/>
        <a:ln w="9525">
          <a:noFill/>
        </a:ln>
      </xdr:spPr>
    </xdr:pic>
    <xdr:clientData/>
  </xdr:twoCellAnchor>
  <xdr:twoCellAnchor editAs="oneCell">
    <xdr:from>
      <xdr:col>0</xdr:col>
      <xdr:colOff>9525</xdr:colOff>
      <xdr:row>260</xdr:row>
      <xdr:rowOff>273050</xdr:rowOff>
    </xdr:from>
    <xdr:to>
      <xdr:col>0</xdr:col>
      <xdr:colOff>2137410</xdr:colOff>
      <xdr:row>260</xdr:row>
      <xdr:rowOff>1650365</xdr:rowOff>
    </xdr:to>
    <xdr:pic>
      <xdr:nvPicPr>
        <xdr:cNvPr id="268" name="图片 267">
          <a:extLst>
            <a:ext uri="{FF2B5EF4-FFF2-40B4-BE49-F238E27FC236}">
              <a16:creationId xmlns:a16="http://schemas.microsoft.com/office/drawing/2014/main" id="{00000000-0008-0000-AD00-00000C010000}"/>
            </a:ext>
          </a:extLst>
        </xdr:cNvPr>
        <xdr:cNvPicPr>
          <a:picLocks noChangeAspect="1"/>
        </xdr:cNvPicPr>
      </xdr:nvPicPr>
      <xdr:blipFill>
        <a:blip xmlns:r="http://schemas.openxmlformats.org/officeDocument/2006/relationships" r:embed="rId130"/>
        <a:stretch>
          <a:fillRect/>
        </a:stretch>
      </xdr:blipFill>
      <xdr:spPr>
        <a:xfrm>
          <a:off x="9525" y="462916270"/>
          <a:ext cx="2127885" cy="1377315"/>
        </a:xfrm>
        <a:prstGeom prst="rect">
          <a:avLst/>
        </a:prstGeom>
        <a:noFill/>
        <a:ln w="9525">
          <a:noFill/>
        </a:ln>
      </xdr:spPr>
    </xdr:pic>
    <xdr:clientData/>
  </xdr:twoCellAnchor>
  <xdr:twoCellAnchor editAs="oneCell">
    <xdr:from>
      <xdr:col>0</xdr:col>
      <xdr:colOff>9525</xdr:colOff>
      <xdr:row>261</xdr:row>
      <xdr:rowOff>365760</xdr:rowOff>
    </xdr:from>
    <xdr:to>
      <xdr:col>0</xdr:col>
      <xdr:colOff>2162810</xdr:colOff>
      <xdr:row>261</xdr:row>
      <xdr:rowOff>1684020</xdr:rowOff>
    </xdr:to>
    <xdr:pic>
      <xdr:nvPicPr>
        <xdr:cNvPr id="269" name="图片 268">
          <a:extLst>
            <a:ext uri="{FF2B5EF4-FFF2-40B4-BE49-F238E27FC236}">
              <a16:creationId xmlns:a16="http://schemas.microsoft.com/office/drawing/2014/main" id="{00000000-0008-0000-AD00-00000D010000}"/>
            </a:ext>
          </a:extLst>
        </xdr:cNvPr>
        <xdr:cNvPicPr>
          <a:picLocks noChangeAspect="1"/>
        </xdr:cNvPicPr>
      </xdr:nvPicPr>
      <xdr:blipFill>
        <a:blip xmlns:r="http://schemas.openxmlformats.org/officeDocument/2006/relationships" r:embed="rId131"/>
        <a:stretch>
          <a:fillRect/>
        </a:stretch>
      </xdr:blipFill>
      <xdr:spPr>
        <a:xfrm>
          <a:off x="9525" y="464913980"/>
          <a:ext cx="2153285" cy="1318260"/>
        </a:xfrm>
        <a:prstGeom prst="rect">
          <a:avLst/>
        </a:prstGeom>
        <a:noFill/>
        <a:ln w="9525">
          <a:noFill/>
        </a:ln>
      </xdr:spPr>
    </xdr:pic>
    <xdr:clientData/>
  </xdr:twoCellAnchor>
  <xdr:twoCellAnchor editAs="oneCell">
    <xdr:from>
      <xdr:col>0</xdr:col>
      <xdr:colOff>9525</xdr:colOff>
      <xdr:row>262</xdr:row>
      <xdr:rowOff>212725</xdr:rowOff>
    </xdr:from>
    <xdr:to>
      <xdr:col>0</xdr:col>
      <xdr:colOff>2150745</xdr:colOff>
      <xdr:row>262</xdr:row>
      <xdr:rowOff>1714500</xdr:rowOff>
    </xdr:to>
    <xdr:pic>
      <xdr:nvPicPr>
        <xdr:cNvPr id="270" name="图片 269">
          <a:extLst>
            <a:ext uri="{FF2B5EF4-FFF2-40B4-BE49-F238E27FC236}">
              <a16:creationId xmlns:a16="http://schemas.microsoft.com/office/drawing/2014/main" id="{00000000-0008-0000-AD00-00000E010000}"/>
            </a:ext>
          </a:extLst>
        </xdr:cNvPr>
        <xdr:cNvPicPr>
          <a:picLocks noChangeAspect="1"/>
        </xdr:cNvPicPr>
      </xdr:nvPicPr>
      <xdr:blipFill>
        <a:blip xmlns:r="http://schemas.openxmlformats.org/officeDocument/2006/relationships" r:embed="rId132"/>
        <a:stretch>
          <a:fillRect/>
        </a:stretch>
      </xdr:blipFill>
      <xdr:spPr>
        <a:xfrm>
          <a:off x="9525" y="466665945"/>
          <a:ext cx="2141220" cy="1501775"/>
        </a:xfrm>
        <a:prstGeom prst="rect">
          <a:avLst/>
        </a:prstGeom>
        <a:noFill/>
        <a:ln w="9525">
          <a:noFill/>
        </a:ln>
      </xdr:spPr>
    </xdr:pic>
    <xdr:clientData/>
  </xdr:twoCellAnchor>
  <xdr:twoCellAnchor editAs="oneCell">
    <xdr:from>
      <xdr:col>0</xdr:col>
      <xdr:colOff>9525</xdr:colOff>
      <xdr:row>263</xdr:row>
      <xdr:rowOff>168910</xdr:rowOff>
    </xdr:from>
    <xdr:to>
      <xdr:col>0</xdr:col>
      <xdr:colOff>2120900</xdr:colOff>
      <xdr:row>263</xdr:row>
      <xdr:rowOff>1701800</xdr:rowOff>
    </xdr:to>
    <xdr:pic>
      <xdr:nvPicPr>
        <xdr:cNvPr id="271" name="图片 270">
          <a:extLst>
            <a:ext uri="{FF2B5EF4-FFF2-40B4-BE49-F238E27FC236}">
              <a16:creationId xmlns:a16="http://schemas.microsoft.com/office/drawing/2014/main" id="{00000000-0008-0000-AD00-00000F010000}"/>
            </a:ext>
          </a:extLst>
        </xdr:cNvPr>
        <xdr:cNvPicPr>
          <a:picLocks noChangeAspect="1"/>
        </xdr:cNvPicPr>
      </xdr:nvPicPr>
      <xdr:blipFill>
        <a:blip xmlns:r="http://schemas.openxmlformats.org/officeDocument/2006/relationships" r:embed="rId133"/>
        <a:stretch>
          <a:fillRect/>
        </a:stretch>
      </xdr:blipFill>
      <xdr:spPr>
        <a:xfrm>
          <a:off x="9525" y="468527130"/>
          <a:ext cx="2111375" cy="1532890"/>
        </a:xfrm>
        <a:prstGeom prst="rect">
          <a:avLst/>
        </a:prstGeom>
        <a:noFill/>
        <a:ln w="9525">
          <a:noFill/>
        </a:ln>
      </xdr:spPr>
    </xdr:pic>
    <xdr:clientData/>
  </xdr:twoCellAnchor>
  <xdr:twoCellAnchor editAs="oneCell">
    <xdr:from>
      <xdr:col>0</xdr:col>
      <xdr:colOff>9525</xdr:colOff>
      <xdr:row>264</xdr:row>
      <xdr:rowOff>234950</xdr:rowOff>
    </xdr:from>
    <xdr:to>
      <xdr:col>0</xdr:col>
      <xdr:colOff>2144395</xdr:colOff>
      <xdr:row>264</xdr:row>
      <xdr:rowOff>1596390</xdr:rowOff>
    </xdr:to>
    <xdr:pic>
      <xdr:nvPicPr>
        <xdr:cNvPr id="272" name="图片 271">
          <a:extLst>
            <a:ext uri="{FF2B5EF4-FFF2-40B4-BE49-F238E27FC236}">
              <a16:creationId xmlns:a16="http://schemas.microsoft.com/office/drawing/2014/main" id="{00000000-0008-0000-AD00-000010010000}"/>
            </a:ext>
          </a:extLst>
        </xdr:cNvPr>
        <xdr:cNvPicPr>
          <a:picLocks noChangeAspect="1"/>
        </xdr:cNvPicPr>
      </xdr:nvPicPr>
      <xdr:blipFill>
        <a:blip xmlns:r="http://schemas.openxmlformats.org/officeDocument/2006/relationships" r:embed="rId134"/>
        <a:stretch>
          <a:fillRect/>
        </a:stretch>
      </xdr:blipFill>
      <xdr:spPr>
        <a:xfrm>
          <a:off x="9525" y="470498170"/>
          <a:ext cx="2134870" cy="1361440"/>
        </a:xfrm>
        <a:prstGeom prst="rect">
          <a:avLst/>
        </a:prstGeom>
        <a:noFill/>
        <a:ln w="9525">
          <a:noFill/>
        </a:ln>
      </xdr:spPr>
    </xdr:pic>
    <xdr:clientData/>
  </xdr:twoCellAnchor>
  <xdr:twoCellAnchor editAs="oneCell">
    <xdr:from>
      <xdr:col>0</xdr:col>
      <xdr:colOff>9525</xdr:colOff>
      <xdr:row>265</xdr:row>
      <xdr:rowOff>168275</xdr:rowOff>
    </xdr:from>
    <xdr:to>
      <xdr:col>0</xdr:col>
      <xdr:colOff>2110105</xdr:colOff>
      <xdr:row>265</xdr:row>
      <xdr:rowOff>1719580</xdr:rowOff>
    </xdr:to>
    <xdr:pic>
      <xdr:nvPicPr>
        <xdr:cNvPr id="273" name="图片 272">
          <a:extLst>
            <a:ext uri="{FF2B5EF4-FFF2-40B4-BE49-F238E27FC236}">
              <a16:creationId xmlns:a16="http://schemas.microsoft.com/office/drawing/2014/main" id="{00000000-0008-0000-AD00-000011010000}"/>
            </a:ext>
          </a:extLst>
        </xdr:cNvPr>
        <xdr:cNvPicPr>
          <a:picLocks noChangeAspect="1"/>
        </xdr:cNvPicPr>
      </xdr:nvPicPr>
      <xdr:blipFill>
        <a:blip xmlns:r="http://schemas.openxmlformats.org/officeDocument/2006/relationships" r:embed="rId135"/>
        <a:stretch>
          <a:fillRect/>
        </a:stretch>
      </xdr:blipFill>
      <xdr:spPr>
        <a:xfrm>
          <a:off x="9525" y="472336495"/>
          <a:ext cx="2100580" cy="1551305"/>
        </a:xfrm>
        <a:prstGeom prst="rect">
          <a:avLst/>
        </a:prstGeom>
        <a:noFill/>
        <a:ln w="9525">
          <a:noFill/>
        </a:ln>
      </xdr:spPr>
    </xdr:pic>
    <xdr:clientData/>
  </xdr:twoCellAnchor>
  <xdr:twoCellAnchor editAs="oneCell">
    <xdr:from>
      <xdr:col>0</xdr:col>
      <xdr:colOff>20320</xdr:colOff>
      <xdr:row>267</xdr:row>
      <xdr:rowOff>215900</xdr:rowOff>
    </xdr:from>
    <xdr:to>
      <xdr:col>0</xdr:col>
      <xdr:colOff>2127250</xdr:colOff>
      <xdr:row>267</xdr:row>
      <xdr:rowOff>1647190</xdr:rowOff>
    </xdr:to>
    <xdr:pic>
      <xdr:nvPicPr>
        <xdr:cNvPr id="274" name="图片 273">
          <a:extLst>
            <a:ext uri="{FF2B5EF4-FFF2-40B4-BE49-F238E27FC236}">
              <a16:creationId xmlns:a16="http://schemas.microsoft.com/office/drawing/2014/main" id="{00000000-0008-0000-AD00-000012010000}"/>
            </a:ext>
          </a:extLst>
        </xdr:cNvPr>
        <xdr:cNvPicPr>
          <a:picLocks noChangeAspect="1"/>
        </xdr:cNvPicPr>
      </xdr:nvPicPr>
      <xdr:blipFill>
        <a:blip xmlns:r="http://schemas.openxmlformats.org/officeDocument/2006/relationships" r:embed="rId136"/>
        <a:stretch>
          <a:fillRect/>
        </a:stretch>
      </xdr:blipFill>
      <xdr:spPr>
        <a:xfrm>
          <a:off x="20320" y="476194120"/>
          <a:ext cx="2106930" cy="1431290"/>
        </a:xfrm>
        <a:prstGeom prst="rect">
          <a:avLst/>
        </a:prstGeom>
        <a:noFill/>
        <a:ln w="9525">
          <a:noFill/>
        </a:ln>
      </xdr:spPr>
    </xdr:pic>
    <xdr:clientData/>
  </xdr:twoCellAnchor>
  <xdr:twoCellAnchor editAs="oneCell">
    <xdr:from>
      <xdr:col>0</xdr:col>
      <xdr:colOff>9525</xdr:colOff>
      <xdr:row>266</xdr:row>
      <xdr:rowOff>225425</xdr:rowOff>
    </xdr:from>
    <xdr:to>
      <xdr:col>0</xdr:col>
      <xdr:colOff>2137410</xdr:colOff>
      <xdr:row>266</xdr:row>
      <xdr:rowOff>1694815</xdr:rowOff>
    </xdr:to>
    <xdr:pic>
      <xdr:nvPicPr>
        <xdr:cNvPr id="275" name="图片 274">
          <a:extLst>
            <a:ext uri="{FF2B5EF4-FFF2-40B4-BE49-F238E27FC236}">
              <a16:creationId xmlns:a16="http://schemas.microsoft.com/office/drawing/2014/main" id="{00000000-0008-0000-AD00-000013010000}"/>
            </a:ext>
          </a:extLst>
        </xdr:cNvPr>
        <xdr:cNvPicPr>
          <a:picLocks noChangeAspect="1"/>
        </xdr:cNvPicPr>
      </xdr:nvPicPr>
      <xdr:blipFill>
        <a:blip xmlns:r="http://schemas.openxmlformats.org/officeDocument/2006/relationships" r:embed="rId137"/>
        <a:stretch>
          <a:fillRect/>
        </a:stretch>
      </xdr:blipFill>
      <xdr:spPr>
        <a:xfrm>
          <a:off x="9525" y="474298645"/>
          <a:ext cx="2127885" cy="1469390"/>
        </a:xfrm>
        <a:prstGeom prst="rect">
          <a:avLst/>
        </a:prstGeom>
        <a:noFill/>
        <a:ln w="9525">
          <a:noFill/>
        </a:ln>
      </xdr:spPr>
    </xdr:pic>
    <xdr:clientData/>
  </xdr:twoCellAnchor>
  <xdr:twoCellAnchor editAs="oneCell">
    <xdr:from>
      <xdr:col>0</xdr:col>
      <xdr:colOff>133985</xdr:colOff>
      <xdr:row>268</xdr:row>
      <xdr:rowOff>54610</xdr:rowOff>
    </xdr:from>
    <xdr:to>
      <xdr:col>0</xdr:col>
      <xdr:colOff>2059305</xdr:colOff>
      <xdr:row>268</xdr:row>
      <xdr:rowOff>1854200</xdr:rowOff>
    </xdr:to>
    <xdr:pic>
      <xdr:nvPicPr>
        <xdr:cNvPr id="276" name="图片 275">
          <a:extLst>
            <a:ext uri="{FF2B5EF4-FFF2-40B4-BE49-F238E27FC236}">
              <a16:creationId xmlns:a16="http://schemas.microsoft.com/office/drawing/2014/main" id="{00000000-0008-0000-AD00-000014010000}"/>
            </a:ext>
          </a:extLst>
        </xdr:cNvPr>
        <xdr:cNvPicPr>
          <a:picLocks noChangeAspect="1"/>
        </xdr:cNvPicPr>
      </xdr:nvPicPr>
      <xdr:blipFill>
        <a:blip xmlns:r="http://schemas.openxmlformats.org/officeDocument/2006/relationships" r:embed="rId138"/>
        <a:stretch>
          <a:fillRect/>
        </a:stretch>
      </xdr:blipFill>
      <xdr:spPr>
        <a:xfrm>
          <a:off x="133985" y="477937830"/>
          <a:ext cx="1925320" cy="1799590"/>
        </a:xfrm>
        <a:prstGeom prst="rect">
          <a:avLst/>
        </a:prstGeom>
        <a:noFill/>
        <a:ln w="9525">
          <a:noFill/>
        </a:ln>
      </xdr:spPr>
    </xdr:pic>
    <xdr:clientData/>
  </xdr:twoCellAnchor>
  <xdr:twoCellAnchor editAs="oneCell">
    <xdr:from>
      <xdr:col>0</xdr:col>
      <xdr:colOff>9525</xdr:colOff>
      <xdr:row>269</xdr:row>
      <xdr:rowOff>165735</xdr:rowOff>
    </xdr:from>
    <xdr:to>
      <xdr:col>0</xdr:col>
      <xdr:colOff>2129155</xdr:colOff>
      <xdr:row>269</xdr:row>
      <xdr:rowOff>1758950</xdr:rowOff>
    </xdr:to>
    <xdr:pic>
      <xdr:nvPicPr>
        <xdr:cNvPr id="277" name="图片 276">
          <a:extLst>
            <a:ext uri="{FF2B5EF4-FFF2-40B4-BE49-F238E27FC236}">
              <a16:creationId xmlns:a16="http://schemas.microsoft.com/office/drawing/2014/main" id="{00000000-0008-0000-AD00-000015010000}"/>
            </a:ext>
          </a:extLst>
        </xdr:cNvPr>
        <xdr:cNvPicPr>
          <a:picLocks noChangeAspect="1"/>
        </xdr:cNvPicPr>
      </xdr:nvPicPr>
      <xdr:blipFill>
        <a:blip xmlns:r="http://schemas.openxmlformats.org/officeDocument/2006/relationships" r:embed="rId139"/>
        <a:stretch>
          <a:fillRect/>
        </a:stretch>
      </xdr:blipFill>
      <xdr:spPr>
        <a:xfrm>
          <a:off x="9525" y="479953955"/>
          <a:ext cx="2119630" cy="1593215"/>
        </a:xfrm>
        <a:prstGeom prst="rect">
          <a:avLst/>
        </a:prstGeom>
        <a:noFill/>
        <a:ln w="9525">
          <a:noFill/>
        </a:ln>
      </xdr:spPr>
    </xdr:pic>
    <xdr:clientData/>
  </xdr:twoCellAnchor>
  <xdr:twoCellAnchor editAs="oneCell">
    <xdr:from>
      <xdr:col>0</xdr:col>
      <xdr:colOff>9525</xdr:colOff>
      <xdr:row>270</xdr:row>
      <xdr:rowOff>215900</xdr:rowOff>
    </xdr:from>
    <xdr:to>
      <xdr:col>0</xdr:col>
      <xdr:colOff>2150110</xdr:colOff>
      <xdr:row>270</xdr:row>
      <xdr:rowOff>1750060</xdr:rowOff>
    </xdr:to>
    <xdr:pic>
      <xdr:nvPicPr>
        <xdr:cNvPr id="278" name="图片 277">
          <a:extLst>
            <a:ext uri="{FF2B5EF4-FFF2-40B4-BE49-F238E27FC236}">
              <a16:creationId xmlns:a16="http://schemas.microsoft.com/office/drawing/2014/main" id="{00000000-0008-0000-AD00-000016010000}"/>
            </a:ext>
          </a:extLst>
        </xdr:cNvPr>
        <xdr:cNvPicPr>
          <a:picLocks noChangeAspect="1"/>
        </xdr:cNvPicPr>
      </xdr:nvPicPr>
      <xdr:blipFill>
        <a:blip xmlns:r="http://schemas.openxmlformats.org/officeDocument/2006/relationships" r:embed="rId140"/>
        <a:stretch>
          <a:fillRect/>
        </a:stretch>
      </xdr:blipFill>
      <xdr:spPr>
        <a:xfrm>
          <a:off x="9525" y="481909120"/>
          <a:ext cx="2140585" cy="1534160"/>
        </a:xfrm>
        <a:prstGeom prst="rect">
          <a:avLst/>
        </a:prstGeom>
        <a:noFill/>
        <a:ln w="9525">
          <a:noFill/>
        </a:ln>
      </xdr:spPr>
    </xdr:pic>
    <xdr:clientData/>
  </xdr:twoCellAnchor>
  <xdr:twoCellAnchor editAs="oneCell">
    <xdr:from>
      <xdr:col>0</xdr:col>
      <xdr:colOff>9525</xdr:colOff>
      <xdr:row>271</xdr:row>
      <xdr:rowOff>168910</xdr:rowOff>
    </xdr:from>
    <xdr:to>
      <xdr:col>0</xdr:col>
      <xdr:colOff>2146300</xdr:colOff>
      <xdr:row>271</xdr:row>
      <xdr:rowOff>1652270</xdr:rowOff>
    </xdr:to>
    <xdr:pic>
      <xdr:nvPicPr>
        <xdr:cNvPr id="279" name="图片 278">
          <a:extLst>
            <a:ext uri="{FF2B5EF4-FFF2-40B4-BE49-F238E27FC236}">
              <a16:creationId xmlns:a16="http://schemas.microsoft.com/office/drawing/2014/main" id="{00000000-0008-0000-AD00-000017010000}"/>
            </a:ext>
          </a:extLst>
        </xdr:cNvPr>
        <xdr:cNvPicPr>
          <a:picLocks noChangeAspect="1"/>
        </xdr:cNvPicPr>
      </xdr:nvPicPr>
      <xdr:blipFill>
        <a:blip xmlns:r="http://schemas.openxmlformats.org/officeDocument/2006/relationships" r:embed="rId141"/>
        <a:stretch>
          <a:fillRect/>
        </a:stretch>
      </xdr:blipFill>
      <xdr:spPr>
        <a:xfrm>
          <a:off x="9525" y="483767130"/>
          <a:ext cx="2136775" cy="1483360"/>
        </a:xfrm>
        <a:prstGeom prst="rect">
          <a:avLst/>
        </a:prstGeom>
        <a:noFill/>
        <a:ln w="9525">
          <a:noFill/>
        </a:ln>
      </xdr:spPr>
    </xdr:pic>
    <xdr:clientData/>
  </xdr:twoCellAnchor>
  <xdr:twoCellAnchor editAs="oneCell">
    <xdr:from>
      <xdr:col>0</xdr:col>
      <xdr:colOff>10795</xdr:colOff>
      <xdr:row>272</xdr:row>
      <xdr:rowOff>205740</xdr:rowOff>
    </xdr:from>
    <xdr:to>
      <xdr:col>0</xdr:col>
      <xdr:colOff>2135505</xdr:colOff>
      <xdr:row>272</xdr:row>
      <xdr:rowOff>1695450</xdr:rowOff>
    </xdr:to>
    <xdr:pic>
      <xdr:nvPicPr>
        <xdr:cNvPr id="280" name="图片 279">
          <a:extLst>
            <a:ext uri="{FF2B5EF4-FFF2-40B4-BE49-F238E27FC236}">
              <a16:creationId xmlns:a16="http://schemas.microsoft.com/office/drawing/2014/main" id="{00000000-0008-0000-AD00-000018010000}"/>
            </a:ext>
          </a:extLst>
        </xdr:cNvPr>
        <xdr:cNvPicPr>
          <a:picLocks noChangeAspect="1"/>
        </xdr:cNvPicPr>
      </xdr:nvPicPr>
      <xdr:blipFill>
        <a:blip xmlns:r="http://schemas.openxmlformats.org/officeDocument/2006/relationships" r:embed="rId142"/>
        <a:stretch>
          <a:fillRect/>
        </a:stretch>
      </xdr:blipFill>
      <xdr:spPr>
        <a:xfrm>
          <a:off x="10795" y="485708960"/>
          <a:ext cx="2124710" cy="1489710"/>
        </a:xfrm>
        <a:prstGeom prst="rect">
          <a:avLst/>
        </a:prstGeom>
        <a:noFill/>
        <a:ln w="9525">
          <a:noFill/>
        </a:ln>
      </xdr:spPr>
    </xdr:pic>
    <xdr:clientData/>
  </xdr:twoCellAnchor>
  <xdr:twoCellAnchor editAs="oneCell">
    <xdr:from>
      <xdr:col>0</xdr:col>
      <xdr:colOff>9525</xdr:colOff>
      <xdr:row>273</xdr:row>
      <xdr:rowOff>139700</xdr:rowOff>
    </xdr:from>
    <xdr:to>
      <xdr:col>0</xdr:col>
      <xdr:colOff>2125980</xdr:colOff>
      <xdr:row>273</xdr:row>
      <xdr:rowOff>1694815</xdr:rowOff>
    </xdr:to>
    <xdr:pic>
      <xdr:nvPicPr>
        <xdr:cNvPr id="281" name="图片 280">
          <a:extLst>
            <a:ext uri="{FF2B5EF4-FFF2-40B4-BE49-F238E27FC236}">
              <a16:creationId xmlns:a16="http://schemas.microsoft.com/office/drawing/2014/main" id="{00000000-0008-0000-AD00-000019010000}"/>
            </a:ext>
          </a:extLst>
        </xdr:cNvPr>
        <xdr:cNvPicPr>
          <a:picLocks noChangeAspect="1"/>
        </xdr:cNvPicPr>
      </xdr:nvPicPr>
      <xdr:blipFill>
        <a:blip xmlns:r="http://schemas.openxmlformats.org/officeDocument/2006/relationships" r:embed="rId143"/>
        <a:stretch>
          <a:fillRect/>
        </a:stretch>
      </xdr:blipFill>
      <xdr:spPr>
        <a:xfrm>
          <a:off x="9525" y="487547920"/>
          <a:ext cx="2116455" cy="1555115"/>
        </a:xfrm>
        <a:prstGeom prst="rect">
          <a:avLst/>
        </a:prstGeom>
        <a:noFill/>
        <a:ln w="9525">
          <a:noFill/>
        </a:ln>
      </xdr:spPr>
    </xdr:pic>
    <xdr:clientData/>
  </xdr:twoCellAnchor>
  <xdr:twoCellAnchor editAs="oneCell">
    <xdr:from>
      <xdr:col>0</xdr:col>
      <xdr:colOff>142875</xdr:colOff>
      <xdr:row>274</xdr:row>
      <xdr:rowOff>25400</xdr:rowOff>
    </xdr:from>
    <xdr:to>
      <xdr:col>0</xdr:col>
      <xdr:colOff>2049780</xdr:colOff>
      <xdr:row>274</xdr:row>
      <xdr:rowOff>1836420</xdr:rowOff>
    </xdr:to>
    <xdr:pic>
      <xdr:nvPicPr>
        <xdr:cNvPr id="282" name="图片 281">
          <a:extLst>
            <a:ext uri="{FF2B5EF4-FFF2-40B4-BE49-F238E27FC236}">
              <a16:creationId xmlns:a16="http://schemas.microsoft.com/office/drawing/2014/main" id="{00000000-0008-0000-AD00-00001A010000}"/>
            </a:ext>
          </a:extLst>
        </xdr:cNvPr>
        <xdr:cNvPicPr>
          <a:picLocks noChangeAspect="1"/>
        </xdr:cNvPicPr>
      </xdr:nvPicPr>
      <xdr:blipFill>
        <a:blip xmlns:r="http://schemas.openxmlformats.org/officeDocument/2006/relationships" r:embed="rId144"/>
        <a:stretch>
          <a:fillRect/>
        </a:stretch>
      </xdr:blipFill>
      <xdr:spPr>
        <a:xfrm>
          <a:off x="142875" y="489338620"/>
          <a:ext cx="1906905" cy="1811020"/>
        </a:xfrm>
        <a:prstGeom prst="rect">
          <a:avLst/>
        </a:prstGeom>
        <a:noFill/>
        <a:ln w="9525">
          <a:noFill/>
        </a:ln>
      </xdr:spPr>
    </xdr:pic>
    <xdr:clientData/>
  </xdr:twoCellAnchor>
  <xdr:twoCellAnchor editAs="oneCell">
    <xdr:from>
      <xdr:col>0</xdr:col>
      <xdr:colOff>20320</xdr:colOff>
      <xdr:row>275</xdr:row>
      <xdr:rowOff>149225</xdr:rowOff>
    </xdr:from>
    <xdr:to>
      <xdr:col>0</xdr:col>
      <xdr:colOff>2132965</xdr:colOff>
      <xdr:row>275</xdr:row>
      <xdr:rowOff>1809115</xdr:rowOff>
    </xdr:to>
    <xdr:pic>
      <xdr:nvPicPr>
        <xdr:cNvPr id="283" name="图片 282">
          <a:extLst>
            <a:ext uri="{FF2B5EF4-FFF2-40B4-BE49-F238E27FC236}">
              <a16:creationId xmlns:a16="http://schemas.microsoft.com/office/drawing/2014/main" id="{00000000-0008-0000-AD00-00001B010000}"/>
            </a:ext>
          </a:extLst>
        </xdr:cNvPr>
        <xdr:cNvPicPr>
          <a:picLocks noChangeAspect="1"/>
        </xdr:cNvPicPr>
      </xdr:nvPicPr>
      <xdr:blipFill>
        <a:blip xmlns:r="http://schemas.openxmlformats.org/officeDocument/2006/relationships" r:embed="rId145"/>
        <a:stretch>
          <a:fillRect/>
        </a:stretch>
      </xdr:blipFill>
      <xdr:spPr>
        <a:xfrm>
          <a:off x="20320" y="491367445"/>
          <a:ext cx="2112645" cy="1659890"/>
        </a:xfrm>
        <a:prstGeom prst="rect">
          <a:avLst/>
        </a:prstGeom>
        <a:noFill/>
        <a:ln w="9525">
          <a:noFill/>
        </a:ln>
      </xdr:spPr>
    </xdr:pic>
    <xdr:clientData/>
  </xdr:twoCellAnchor>
  <xdr:twoCellAnchor editAs="oneCell">
    <xdr:from>
      <xdr:col>0</xdr:col>
      <xdr:colOff>9525</xdr:colOff>
      <xdr:row>276</xdr:row>
      <xdr:rowOff>139700</xdr:rowOff>
    </xdr:from>
    <xdr:to>
      <xdr:col>0</xdr:col>
      <xdr:colOff>2124710</xdr:colOff>
      <xdr:row>276</xdr:row>
      <xdr:rowOff>1796415</xdr:rowOff>
    </xdr:to>
    <xdr:pic>
      <xdr:nvPicPr>
        <xdr:cNvPr id="284" name="图片 283">
          <a:extLst>
            <a:ext uri="{FF2B5EF4-FFF2-40B4-BE49-F238E27FC236}">
              <a16:creationId xmlns:a16="http://schemas.microsoft.com/office/drawing/2014/main" id="{00000000-0008-0000-AD00-00001C010000}"/>
            </a:ext>
          </a:extLst>
        </xdr:cNvPr>
        <xdr:cNvPicPr>
          <a:picLocks noChangeAspect="1"/>
        </xdr:cNvPicPr>
      </xdr:nvPicPr>
      <xdr:blipFill>
        <a:blip xmlns:r="http://schemas.openxmlformats.org/officeDocument/2006/relationships" r:embed="rId146"/>
        <a:stretch>
          <a:fillRect/>
        </a:stretch>
      </xdr:blipFill>
      <xdr:spPr>
        <a:xfrm>
          <a:off x="9525" y="493262920"/>
          <a:ext cx="2115185" cy="1656715"/>
        </a:xfrm>
        <a:prstGeom prst="rect">
          <a:avLst/>
        </a:prstGeom>
        <a:noFill/>
        <a:ln w="9525">
          <a:noFill/>
        </a:ln>
      </xdr:spPr>
    </xdr:pic>
    <xdr:clientData/>
  </xdr:twoCellAnchor>
  <xdr:twoCellAnchor editAs="oneCell">
    <xdr:from>
      <xdr:col>0</xdr:col>
      <xdr:colOff>9525</xdr:colOff>
      <xdr:row>277</xdr:row>
      <xdr:rowOff>177800</xdr:rowOff>
    </xdr:from>
    <xdr:to>
      <xdr:col>0</xdr:col>
      <xdr:colOff>2137410</xdr:colOff>
      <xdr:row>277</xdr:row>
      <xdr:rowOff>1692275</xdr:rowOff>
    </xdr:to>
    <xdr:pic>
      <xdr:nvPicPr>
        <xdr:cNvPr id="285" name="图片 284">
          <a:extLst>
            <a:ext uri="{FF2B5EF4-FFF2-40B4-BE49-F238E27FC236}">
              <a16:creationId xmlns:a16="http://schemas.microsoft.com/office/drawing/2014/main" id="{00000000-0008-0000-AD00-00001D010000}"/>
            </a:ext>
          </a:extLst>
        </xdr:cNvPr>
        <xdr:cNvPicPr>
          <a:picLocks noChangeAspect="1"/>
        </xdr:cNvPicPr>
      </xdr:nvPicPr>
      <xdr:blipFill>
        <a:blip xmlns:r="http://schemas.openxmlformats.org/officeDocument/2006/relationships" r:embed="rId147"/>
        <a:stretch>
          <a:fillRect/>
        </a:stretch>
      </xdr:blipFill>
      <xdr:spPr>
        <a:xfrm>
          <a:off x="9525" y="495206020"/>
          <a:ext cx="2127885" cy="1514475"/>
        </a:xfrm>
        <a:prstGeom prst="rect">
          <a:avLst/>
        </a:prstGeom>
        <a:noFill/>
        <a:ln w="9525">
          <a:noFill/>
        </a:ln>
      </xdr:spPr>
    </xdr:pic>
    <xdr:clientData/>
  </xdr:twoCellAnchor>
  <xdr:twoCellAnchor editAs="oneCell">
    <xdr:from>
      <xdr:col>0</xdr:col>
      <xdr:colOff>85725</xdr:colOff>
      <xdr:row>278</xdr:row>
      <xdr:rowOff>44450</xdr:rowOff>
    </xdr:from>
    <xdr:to>
      <xdr:col>0</xdr:col>
      <xdr:colOff>2117090</xdr:colOff>
      <xdr:row>278</xdr:row>
      <xdr:rowOff>1847850</xdr:rowOff>
    </xdr:to>
    <xdr:pic>
      <xdr:nvPicPr>
        <xdr:cNvPr id="286" name="图片 285">
          <a:extLst>
            <a:ext uri="{FF2B5EF4-FFF2-40B4-BE49-F238E27FC236}">
              <a16:creationId xmlns:a16="http://schemas.microsoft.com/office/drawing/2014/main" id="{00000000-0008-0000-AD00-00001E010000}"/>
            </a:ext>
          </a:extLst>
        </xdr:cNvPr>
        <xdr:cNvPicPr>
          <a:picLocks noChangeAspect="1"/>
        </xdr:cNvPicPr>
      </xdr:nvPicPr>
      <xdr:blipFill>
        <a:blip xmlns:r="http://schemas.openxmlformats.org/officeDocument/2006/relationships" r:embed="rId148"/>
        <a:stretch>
          <a:fillRect/>
        </a:stretch>
      </xdr:blipFill>
      <xdr:spPr>
        <a:xfrm>
          <a:off x="85725" y="496977670"/>
          <a:ext cx="2031365" cy="1803400"/>
        </a:xfrm>
        <a:prstGeom prst="rect">
          <a:avLst/>
        </a:prstGeom>
        <a:noFill/>
        <a:ln w="9525">
          <a:noFill/>
        </a:ln>
      </xdr:spPr>
    </xdr:pic>
    <xdr:clientData/>
  </xdr:twoCellAnchor>
  <xdr:twoCellAnchor editAs="oneCell">
    <xdr:from>
      <xdr:col>0</xdr:col>
      <xdr:colOff>9525</xdr:colOff>
      <xdr:row>279</xdr:row>
      <xdr:rowOff>263525</xdr:rowOff>
    </xdr:from>
    <xdr:to>
      <xdr:col>0</xdr:col>
      <xdr:colOff>2131695</xdr:colOff>
      <xdr:row>279</xdr:row>
      <xdr:rowOff>1694815</xdr:rowOff>
    </xdr:to>
    <xdr:pic>
      <xdr:nvPicPr>
        <xdr:cNvPr id="287" name="图片 286">
          <a:extLst>
            <a:ext uri="{FF2B5EF4-FFF2-40B4-BE49-F238E27FC236}">
              <a16:creationId xmlns:a16="http://schemas.microsoft.com/office/drawing/2014/main" id="{00000000-0008-0000-AD00-00001F010000}"/>
            </a:ext>
          </a:extLst>
        </xdr:cNvPr>
        <xdr:cNvPicPr>
          <a:picLocks noChangeAspect="1"/>
        </xdr:cNvPicPr>
      </xdr:nvPicPr>
      <xdr:blipFill>
        <a:blip xmlns:r="http://schemas.openxmlformats.org/officeDocument/2006/relationships" r:embed="rId149"/>
        <a:stretch>
          <a:fillRect/>
        </a:stretch>
      </xdr:blipFill>
      <xdr:spPr>
        <a:xfrm>
          <a:off x="9525" y="499101745"/>
          <a:ext cx="2122170" cy="1431290"/>
        </a:xfrm>
        <a:prstGeom prst="rect">
          <a:avLst/>
        </a:prstGeom>
        <a:noFill/>
        <a:ln w="9525">
          <a:noFill/>
        </a:ln>
      </xdr:spPr>
    </xdr:pic>
    <xdr:clientData/>
  </xdr:twoCellAnchor>
  <xdr:twoCellAnchor editAs="oneCell">
    <xdr:from>
      <xdr:col>0</xdr:col>
      <xdr:colOff>45720</xdr:colOff>
      <xdr:row>280</xdr:row>
      <xdr:rowOff>34925</xdr:rowOff>
    </xdr:from>
    <xdr:to>
      <xdr:col>0</xdr:col>
      <xdr:colOff>2143760</xdr:colOff>
      <xdr:row>280</xdr:row>
      <xdr:rowOff>1847215</xdr:rowOff>
    </xdr:to>
    <xdr:pic>
      <xdr:nvPicPr>
        <xdr:cNvPr id="288" name="图片 287">
          <a:extLst>
            <a:ext uri="{FF2B5EF4-FFF2-40B4-BE49-F238E27FC236}">
              <a16:creationId xmlns:a16="http://schemas.microsoft.com/office/drawing/2014/main" id="{00000000-0008-0000-AD00-000020010000}"/>
            </a:ext>
          </a:extLst>
        </xdr:cNvPr>
        <xdr:cNvPicPr>
          <a:picLocks noChangeAspect="1"/>
        </xdr:cNvPicPr>
      </xdr:nvPicPr>
      <xdr:blipFill>
        <a:blip xmlns:r="http://schemas.openxmlformats.org/officeDocument/2006/relationships" r:embed="rId150"/>
        <a:stretch>
          <a:fillRect/>
        </a:stretch>
      </xdr:blipFill>
      <xdr:spPr>
        <a:xfrm>
          <a:off x="45720" y="500778145"/>
          <a:ext cx="2098040" cy="1812290"/>
        </a:xfrm>
        <a:prstGeom prst="rect">
          <a:avLst/>
        </a:prstGeom>
        <a:noFill/>
        <a:ln w="9525">
          <a:noFill/>
        </a:ln>
      </xdr:spPr>
    </xdr:pic>
    <xdr:clientData/>
  </xdr:twoCellAnchor>
  <xdr:twoCellAnchor editAs="oneCell">
    <xdr:from>
      <xdr:col>0</xdr:col>
      <xdr:colOff>635</xdr:colOff>
      <xdr:row>281</xdr:row>
      <xdr:rowOff>119380</xdr:rowOff>
    </xdr:from>
    <xdr:to>
      <xdr:col>0</xdr:col>
      <xdr:colOff>2150745</xdr:colOff>
      <xdr:row>281</xdr:row>
      <xdr:rowOff>1828800</xdr:rowOff>
    </xdr:to>
    <xdr:pic>
      <xdr:nvPicPr>
        <xdr:cNvPr id="289" name="图片 288">
          <a:extLst>
            <a:ext uri="{FF2B5EF4-FFF2-40B4-BE49-F238E27FC236}">
              <a16:creationId xmlns:a16="http://schemas.microsoft.com/office/drawing/2014/main" id="{00000000-0008-0000-AD00-000021010000}"/>
            </a:ext>
          </a:extLst>
        </xdr:cNvPr>
        <xdr:cNvPicPr>
          <a:picLocks noChangeAspect="1"/>
        </xdr:cNvPicPr>
      </xdr:nvPicPr>
      <xdr:blipFill>
        <a:blip xmlns:r="http://schemas.openxmlformats.org/officeDocument/2006/relationships" r:embed="rId151"/>
        <a:stretch>
          <a:fillRect/>
        </a:stretch>
      </xdr:blipFill>
      <xdr:spPr>
        <a:xfrm>
          <a:off x="635" y="502767600"/>
          <a:ext cx="2150110" cy="1709420"/>
        </a:xfrm>
        <a:prstGeom prst="rect">
          <a:avLst/>
        </a:prstGeom>
        <a:noFill/>
        <a:ln w="9525">
          <a:noFill/>
        </a:ln>
      </xdr:spPr>
    </xdr:pic>
    <xdr:clientData/>
  </xdr:twoCellAnchor>
  <xdr:twoCellAnchor editAs="oneCell">
    <xdr:from>
      <xdr:col>0</xdr:col>
      <xdr:colOff>9525</xdr:colOff>
      <xdr:row>282</xdr:row>
      <xdr:rowOff>215265</xdr:rowOff>
    </xdr:from>
    <xdr:to>
      <xdr:col>0</xdr:col>
      <xdr:colOff>2129790</xdr:colOff>
      <xdr:row>282</xdr:row>
      <xdr:rowOff>1761490</xdr:rowOff>
    </xdr:to>
    <xdr:pic>
      <xdr:nvPicPr>
        <xdr:cNvPr id="290" name="图片 289">
          <a:extLst>
            <a:ext uri="{FF2B5EF4-FFF2-40B4-BE49-F238E27FC236}">
              <a16:creationId xmlns:a16="http://schemas.microsoft.com/office/drawing/2014/main" id="{00000000-0008-0000-AD00-000022010000}"/>
            </a:ext>
          </a:extLst>
        </xdr:cNvPr>
        <xdr:cNvPicPr>
          <a:picLocks noChangeAspect="1"/>
        </xdr:cNvPicPr>
      </xdr:nvPicPr>
      <xdr:blipFill>
        <a:blip xmlns:r="http://schemas.openxmlformats.org/officeDocument/2006/relationships" r:embed="rId152"/>
        <a:stretch>
          <a:fillRect/>
        </a:stretch>
      </xdr:blipFill>
      <xdr:spPr>
        <a:xfrm>
          <a:off x="9525" y="504768485"/>
          <a:ext cx="2120265" cy="1546225"/>
        </a:xfrm>
        <a:prstGeom prst="rect">
          <a:avLst/>
        </a:prstGeom>
        <a:noFill/>
        <a:ln w="9525">
          <a:noFill/>
        </a:ln>
      </xdr:spPr>
    </xdr:pic>
    <xdr:clientData/>
  </xdr:twoCellAnchor>
  <xdr:twoCellAnchor editAs="oneCell">
    <xdr:from>
      <xdr:col>0</xdr:col>
      <xdr:colOff>635</xdr:colOff>
      <xdr:row>283</xdr:row>
      <xdr:rowOff>342900</xdr:rowOff>
    </xdr:from>
    <xdr:to>
      <xdr:col>0</xdr:col>
      <xdr:colOff>2152650</xdr:colOff>
      <xdr:row>283</xdr:row>
      <xdr:rowOff>1666875</xdr:rowOff>
    </xdr:to>
    <xdr:pic>
      <xdr:nvPicPr>
        <xdr:cNvPr id="291" name="图片 290">
          <a:extLst>
            <a:ext uri="{FF2B5EF4-FFF2-40B4-BE49-F238E27FC236}">
              <a16:creationId xmlns:a16="http://schemas.microsoft.com/office/drawing/2014/main" id="{00000000-0008-0000-AD00-000023010000}"/>
            </a:ext>
          </a:extLst>
        </xdr:cNvPr>
        <xdr:cNvPicPr>
          <a:picLocks noChangeAspect="1"/>
        </xdr:cNvPicPr>
      </xdr:nvPicPr>
      <xdr:blipFill>
        <a:blip xmlns:r="http://schemas.openxmlformats.org/officeDocument/2006/relationships" r:embed="rId153"/>
        <a:stretch>
          <a:fillRect/>
        </a:stretch>
      </xdr:blipFill>
      <xdr:spPr>
        <a:xfrm>
          <a:off x="635" y="506801120"/>
          <a:ext cx="2152015" cy="1323975"/>
        </a:xfrm>
        <a:prstGeom prst="rect">
          <a:avLst/>
        </a:prstGeom>
        <a:noFill/>
        <a:ln w="9525">
          <a:noFill/>
        </a:ln>
      </xdr:spPr>
    </xdr:pic>
    <xdr:clientData/>
  </xdr:twoCellAnchor>
  <xdr:twoCellAnchor editAs="oneCell">
    <xdr:from>
      <xdr:col>0</xdr:col>
      <xdr:colOff>9525</xdr:colOff>
      <xdr:row>284</xdr:row>
      <xdr:rowOff>196215</xdr:rowOff>
    </xdr:from>
    <xdr:to>
      <xdr:col>0</xdr:col>
      <xdr:colOff>2156460</xdr:colOff>
      <xdr:row>284</xdr:row>
      <xdr:rowOff>1701165</xdr:rowOff>
    </xdr:to>
    <xdr:pic>
      <xdr:nvPicPr>
        <xdr:cNvPr id="292" name="图片 291">
          <a:extLst>
            <a:ext uri="{FF2B5EF4-FFF2-40B4-BE49-F238E27FC236}">
              <a16:creationId xmlns:a16="http://schemas.microsoft.com/office/drawing/2014/main" id="{00000000-0008-0000-AD00-000024010000}"/>
            </a:ext>
          </a:extLst>
        </xdr:cNvPr>
        <xdr:cNvPicPr>
          <a:picLocks noChangeAspect="1"/>
        </xdr:cNvPicPr>
      </xdr:nvPicPr>
      <xdr:blipFill>
        <a:blip xmlns:r="http://schemas.openxmlformats.org/officeDocument/2006/relationships" r:embed="rId154"/>
        <a:stretch>
          <a:fillRect/>
        </a:stretch>
      </xdr:blipFill>
      <xdr:spPr>
        <a:xfrm>
          <a:off x="9525" y="508559435"/>
          <a:ext cx="2146935" cy="1504950"/>
        </a:xfrm>
        <a:prstGeom prst="rect">
          <a:avLst/>
        </a:prstGeom>
        <a:noFill/>
        <a:ln w="9525">
          <a:noFill/>
        </a:ln>
      </xdr:spPr>
    </xdr:pic>
    <xdr:clientData/>
  </xdr:twoCellAnchor>
  <xdr:twoCellAnchor editAs="oneCell">
    <xdr:from>
      <xdr:col>0</xdr:col>
      <xdr:colOff>9525</xdr:colOff>
      <xdr:row>285</xdr:row>
      <xdr:rowOff>241300</xdr:rowOff>
    </xdr:from>
    <xdr:to>
      <xdr:col>0</xdr:col>
      <xdr:colOff>2122805</xdr:colOff>
      <xdr:row>285</xdr:row>
      <xdr:rowOff>1672590</xdr:rowOff>
    </xdr:to>
    <xdr:pic>
      <xdr:nvPicPr>
        <xdr:cNvPr id="293" name="图片 292">
          <a:extLst>
            <a:ext uri="{FF2B5EF4-FFF2-40B4-BE49-F238E27FC236}">
              <a16:creationId xmlns:a16="http://schemas.microsoft.com/office/drawing/2014/main" id="{00000000-0008-0000-AD00-000025010000}"/>
            </a:ext>
          </a:extLst>
        </xdr:cNvPr>
        <xdr:cNvPicPr>
          <a:picLocks noChangeAspect="1"/>
        </xdr:cNvPicPr>
      </xdr:nvPicPr>
      <xdr:blipFill>
        <a:blip xmlns:r="http://schemas.openxmlformats.org/officeDocument/2006/relationships" r:embed="rId155"/>
        <a:stretch>
          <a:fillRect/>
        </a:stretch>
      </xdr:blipFill>
      <xdr:spPr>
        <a:xfrm>
          <a:off x="9525" y="510509520"/>
          <a:ext cx="2113280" cy="1431290"/>
        </a:xfrm>
        <a:prstGeom prst="rect">
          <a:avLst/>
        </a:prstGeom>
        <a:noFill/>
        <a:ln w="9525">
          <a:noFill/>
        </a:ln>
      </xdr:spPr>
    </xdr:pic>
    <xdr:clientData/>
  </xdr:twoCellAnchor>
  <xdr:twoCellAnchor editAs="oneCell">
    <xdr:from>
      <xdr:col>0</xdr:col>
      <xdr:colOff>9525</xdr:colOff>
      <xdr:row>286</xdr:row>
      <xdr:rowOff>196850</xdr:rowOff>
    </xdr:from>
    <xdr:to>
      <xdr:col>0</xdr:col>
      <xdr:colOff>2136775</xdr:colOff>
      <xdr:row>286</xdr:row>
      <xdr:rowOff>1684655</xdr:rowOff>
    </xdr:to>
    <xdr:pic>
      <xdr:nvPicPr>
        <xdr:cNvPr id="294" name="图片 293">
          <a:extLst>
            <a:ext uri="{FF2B5EF4-FFF2-40B4-BE49-F238E27FC236}">
              <a16:creationId xmlns:a16="http://schemas.microsoft.com/office/drawing/2014/main" id="{00000000-0008-0000-AD00-000026010000}"/>
            </a:ext>
          </a:extLst>
        </xdr:cNvPr>
        <xdr:cNvPicPr>
          <a:picLocks noChangeAspect="1"/>
        </xdr:cNvPicPr>
      </xdr:nvPicPr>
      <xdr:blipFill>
        <a:blip xmlns:r="http://schemas.openxmlformats.org/officeDocument/2006/relationships" r:embed="rId156"/>
        <a:stretch>
          <a:fillRect/>
        </a:stretch>
      </xdr:blipFill>
      <xdr:spPr>
        <a:xfrm>
          <a:off x="9525" y="512370070"/>
          <a:ext cx="2127250" cy="1487805"/>
        </a:xfrm>
        <a:prstGeom prst="rect">
          <a:avLst/>
        </a:prstGeom>
        <a:noFill/>
        <a:ln w="9525">
          <a:noFill/>
        </a:ln>
      </xdr:spPr>
    </xdr:pic>
    <xdr:clientData/>
  </xdr:twoCellAnchor>
  <xdr:twoCellAnchor editAs="oneCell">
    <xdr:from>
      <xdr:col>0</xdr:col>
      <xdr:colOff>9525</xdr:colOff>
      <xdr:row>287</xdr:row>
      <xdr:rowOff>215900</xdr:rowOff>
    </xdr:from>
    <xdr:to>
      <xdr:col>0</xdr:col>
      <xdr:colOff>2140585</xdr:colOff>
      <xdr:row>287</xdr:row>
      <xdr:rowOff>1616075</xdr:rowOff>
    </xdr:to>
    <xdr:pic>
      <xdr:nvPicPr>
        <xdr:cNvPr id="295" name="图片 294">
          <a:extLst>
            <a:ext uri="{FF2B5EF4-FFF2-40B4-BE49-F238E27FC236}">
              <a16:creationId xmlns:a16="http://schemas.microsoft.com/office/drawing/2014/main" id="{00000000-0008-0000-AD00-000027010000}"/>
            </a:ext>
          </a:extLst>
        </xdr:cNvPr>
        <xdr:cNvPicPr>
          <a:picLocks noChangeAspect="1"/>
        </xdr:cNvPicPr>
      </xdr:nvPicPr>
      <xdr:blipFill>
        <a:blip xmlns:r="http://schemas.openxmlformats.org/officeDocument/2006/relationships" r:embed="rId157"/>
        <a:stretch>
          <a:fillRect/>
        </a:stretch>
      </xdr:blipFill>
      <xdr:spPr>
        <a:xfrm>
          <a:off x="9525" y="514294120"/>
          <a:ext cx="2131060" cy="1400175"/>
        </a:xfrm>
        <a:prstGeom prst="rect">
          <a:avLst/>
        </a:prstGeom>
        <a:noFill/>
        <a:ln w="9525">
          <a:noFill/>
        </a:ln>
      </xdr:spPr>
    </xdr:pic>
    <xdr:clientData/>
  </xdr:twoCellAnchor>
  <xdr:twoCellAnchor editAs="oneCell">
    <xdr:from>
      <xdr:col>0</xdr:col>
      <xdr:colOff>0</xdr:colOff>
      <xdr:row>291</xdr:row>
      <xdr:rowOff>0</xdr:rowOff>
    </xdr:from>
    <xdr:to>
      <xdr:col>0</xdr:col>
      <xdr:colOff>9525</xdr:colOff>
      <xdr:row>291</xdr:row>
      <xdr:rowOff>28575</xdr:rowOff>
    </xdr:to>
    <xdr:pic>
      <xdr:nvPicPr>
        <xdr:cNvPr id="479" name="Picture 15">
          <a:extLst>
            <a:ext uri="{FF2B5EF4-FFF2-40B4-BE49-F238E27FC236}">
              <a16:creationId xmlns:a16="http://schemas.microsoft.com/office/drawing/2014/main" id="{00000000-0008-0000-AD00-0000DF010000}"/>
            </a:ext>
          </a:extLst>
        </xdr:cNvPr>
        <xdr:cNvPicPr>
          <a:picLocks noChangeAspect="1" noChangeArrowheads="1"/>
        </xdr:cNvPicPr>
      </xdr:nvPicPr>
      <xdr:blipFill>
        <a:blip xmlns:r="http://schemas.openxmlformats.org/officeDocument/2006/relationships" r:embed="rId158"/>
        <a:srcRect/>
        <a:stretch>
          <a:fillRect/>
        </a:stretch>
      </xdr:blipFill>
      <xdr:spPr>
        <a:xfrm>
          <a:off x="0" y="521698220"/>
          <a:ext cx="9525" cy="28575"/>
        </a:xfrm>
        <a:prstGeom prst="rect">
          <a:avLst/>
        </a:prstGeom>
        <a:noFill/>
        <a:ln w="1">
          <a:noFill/>
          <a:miter lim="800000"/>
          <a:headEnd/>
          <a:tailEnd/>
        </a:ln>
      </xdr:spPr>
    </xdr:pic>
    <xdr:clientData/>
  </xdr:twoCellAnchor>
  <xdr:twoCellAnchor editAs="oneCell">
    <xdr:from>
      <xdr:col>0</xdr:col>
      <xdr:colOff>152400</xdr:colOff>
      <xdr:row>293</xdr:row>
      <xdr:rowOff>69850</xdr:rowOff>
    </xdr:from>
    <xdr:to>
      <xdr:col>0</xdr:col>
      <xdr:colOff>2033270</xdr:colOff>
      <xdr:row>293</xdr:row>
      <xdr:rowOff>1854200</xdr:rowOff>
    </xdr:to>
    <xdr:pic>
      <xdr:nvPicPr>
        <xdr:cNvPr id="605" name="图片 604">
          <a:extLst>
            <a:ext uri="{FF2B5EF4-FFF2-40B4-BE49-F238E27FC236}">
              <a16:creationId xmlns:a16="http://schemas.microsoft.com/office/drawing/2014/main" id="{00000000-0008-0000-AD00-00005D020000}"/>
            </a:ext>
          </a:extLst>
        </xdr:cNvPr>
        <xdr:cNvPicPr>
          <a:picLocks noChangeAspect="1"/>
        </xdr:cNvPicPr>
      </xdr:nvPicPr>
      <xdr:blipFill>
        <a:blip xmlns:r="http://schemas.openxmlformats.org/officeDocument/2006/relationships" r:embed="rId159"/>
        <a:stretch>
          <a:fillRect/>
        </a:stretch>
      </xdr:blipFill>
      <xdr:spPr>
        <a:xfrm>
          <a:off x="152400" y="525578070"/>
          <a:ext cx="1880870" cy="1784350"/>
        </a:xfrm>
        <a:prstGeom prst="rect">
          <a:avLst/>
        </a:prstGeom>
        <a:noFill/>
        <a:ln w="9525">
          <a:noFill/>
        </a:ln>
      </xdr:spPr>
    </xdr:pic>
    <xdr:clientData/>
  </xdr:twoCellAnchor>
  <xdr:twoCellAnchor editAs="oneCell">
    <xdr:from>
      <xdr:col>0</xdr:col>
      <xdr:colOff>114300</xdr:colOff>
      <xdr:row>294</xdr:row>
      <xdr:rowOff>50800</xdr:rowOff>
    </xdr:from>
    <xdr:to>
      <xdr:col>0</xdr:col>
      <xdr:colOff>2022475</xdr:colOff>
      <xdr:row>294</xdr:row>
      <xdr:rowOff>1828165</xdr:rowOff>
    </xdr:to>
    <xdr:pic>
      <xdr:nvPicPr>
        <xdr:cNvPr id="606" name="图片 605">
          <a:extLst>
            <a:ext uri="{FF2B5EF4-FFF2-40B4-BE49-F238E27FC236}">
              <a16:creationId xmlns:a16="http://schemas.microsoft.com/office/drawing/2014/main" id="{00000000-0008-0000-AD00-00005E020000}"/>
            </a:ext>
          </a:extLst>
        </xdr:cNvPr>
        <xdr:cNvPicPr>
          <a:picLocks noChangeAspect="1"/>
        </xdr:cNvPicPr>
      </xdr:nvPicPr>
      <xdr:blipFill>
        <a:blip xmlns:r="http://schemas.openxmlformats.org/officeDocument/2006/relationships" r:embed="rId160"/>
        <a:stretch>
          <a:fillRect/>
        </a:stretch>
      </xdr:blipFill>
      <xdr:spPr>
        <a:xfrm>
          <a:off x="114300" y="527464020"/>
          <a:ext cx="1908175" cy="1777365"/>
        </a:xfrm>
        <a:prstGeom prst="rect">
          <a:avLst/>
        </a:prstGeom>
        <a:noFill/>
        <a:ln w="9525">
          <a:noFill/>
        </a:ln>
      </xdr:spPr>
    </xdr:pic>
    <xdr:clientData/>
  </xdr:twoCellAnchor>
  <xdr:twoCellAnchor editAs="oneCell">
    <xdr:from>
      <xdr:col>0</xdr:col>
      <xdr:colOff>85725</xdr:colOff>
      <xdr:row>295</xdr:row>
      <xdr:rowOff>79375</xdr:rowOff>
    </xdr:from>
    <xdr:to>
      <xdr:col>0</xdr:col>
      <xdr:colOff>2077085</xdr:colOff>
      <xdr:row>295</xdr:row>
      <xdr:rowOff>1838325</xdr:rowOff>
    </xdr:to>
    <xdr:pic>
      <xdr:nvPicPr>
        <xdr:cNvPr id="607" name="图片 606">
          <a:extLst>
            <a:ext uri="{FF2B5EF4-FFF2-40B4-BE49-F238E27FC236}">
              <a16:creationId xmlns:a16="http://schemas.microsoft.com/office/drawing/2014/main" id="{00000000-0008-0000-AD00-00005F020000}"/>
            </a:ext>
          </a:extLst>
        </xdr:cNvPr>
        <xdr:cNvPicPr>
          <a:picLocks noChangeAspect="1"/>
        </xdr:cNvPicPr>
      </xdr:nvPicPr>
      <xdr:blipFill>
        <a:blip xmlns:r="http://schemas.openxmlformats.org/officeDocument/2006/relationships" r:embed="rId161"/>
        <a:stretch>
          <a:fillRect/>
        </a:stretch>
      </xdr:blipFill>
      <xdr:spPr>
        <a:xfrm>
          <a:off x="85725" y="529397595"/>
          <a:ext cx="1991360" cy="1758950"/>
        </a:xfrm>
        <a:prstGeom prst="rect">
          <a:avLst/>
        </a:prstGeom>
        <a:noFill/>
        <a:ln w="9525">
          <a:noFill/>
        </a:ln>
      </xdr:spPr>
    </xdr:pic>
    <xdr:clientData/>
  </xdr:twoCellAnchor>
  <xdr:twoCellAnchor editAs="oneCell">
    <xdr:from>
      <xdr:col>0</xdr:col>
      <xdr:colOff>76200</xdr:colOff>
      <xdr:row>291</xdr:row>
      <xdr:rowOff>34290</xdr:rowOff>
    </xdr:from>
    <xdr:to>
      <xdr:col>0</xdr:col>
      <xdr:colOff>1975485</xdr:colOff>
      <xdr:row>291</xdr:row>
      <xdr:rowOff>1859915</xdr:rowOff>
    </xdr:to>
    <xdr:pic>
      <xdr:nvPicPr>
        <xdr:cNvPr id="608" name="图片 607">
          <a:extLst>
            <a:ext uri="{FF2B5EF4-FFF2-40B4-BE49-F238E27FC236}">
              <a16:creationId xmlns:a16="http://schemas.microsoft.com/office/drawing/2014/main" id="{00000000-0008-0000-AD00-000060020000}"/>
            </a:ext>
          </a:extLst>
        </xdr:cNvPr>
        <xdr:cNvPicPr>
          <a:picLocks noChangeAspect="1"/>
        </xdr:cNvPicPr>
      </xdr:nvPicPr>
      <xdr:blipFill>
        <a:blip xmlns:r="http://schemas.openxmlformats.org/officeDocument/2006/relationships" r:embed="rId162"/>
        <a:stretch>
          <a:fillRect/>
        </a:stretch>
      </xdr:blipFill>
      <xdr:spPr>
        <a:xfrm>
          <a:off x="76200" y="521732510"/>
          <a:ext cx="1899285" cy="1825625"/>
        </a:xfrm>
        <a:prstGeom prst="rect">
          <a:avLst/>
        </a:prstGeom>
        <a:noFill/>
        <a:ln w="9525">
          <a:noFill/>
        </a:ln>
      </xdr:spPr>
    </xdr:pic>
    <xdr:clientData/>
  </xdr:twoCellAnchor>
  <xdr:twoCellAnchor editAs="oneCell">
    <xdr:from>
      <xdr:col>0</xdr:col>
      <xdr:colOff>9525</xdr:colOff>
      <xdr:row>292</xdr:row>
      <xdr:rowOff>306705</xdr:rowOff>
    </xdr:from>
    <xdr:to>
      <xdr:col>0</xdr:col>
      <xdr:colOff>2151380</xdr:colOff>
      <xdr:row>292</xdr:row>
      <xdr:rowOff>1685925</xdr:rowOff>
    </xdr:to>
    <xdr:pic>
      <xdr:nvPicPr>
        <xdr:cNvPr id="609" name="图片 608">
          <a:extLst>
            <a:ext uri="{FF2B5EF4-FFF2-40B4-BE49-F238E27FC236}">
              <a16:creationId xmlns:a16="http://schemas.microsoft.com/office/drawing/2014/main" id="{00000000-0008-0000-AD00-000061020000}"/>
            </a:ext>
          </a:extLst>
        </xdr:cNvPr>
        <xdr:cNvPicPr>
          <a:picLocks noChangeAspect="1"/>
        </xdr:cNvPicPr>
      </xdr:nvPicPr>
      <xdr:blipFill>
        <a:blip xmlns:r="http://schemas.openxmlformats.org/officeDocument/2006/relationships" r:embed="rId163"/>
        <a:stretch>
          <a:fillRect/>
        </a:stretch>
      </xdr:blipFill>
      <xdr:spPr>
        <a:xfrm>
          <a:off x="9525" y="523909925"/>
          <a:ext cx="2141855" cy="1379220"/>
        </a:xfrm>
        <a:prstGeom prst="rect">
          <a:avLst/>
        </a:prstGeom>
        <a:noFill/>
        <a:ln w="9525">
          <a:noFill/>
        </a:ln>
      </xdr:spPr>
    </xdr:pic>
    <xdr:clientData/>
  </xdr:twoCellAnchor>
  <xdr:twoCellAnchor editAs="oneCell">
    <xdr:from>
      <xdr:col>0</xdr:col>
      <xdr:colOff>635</xdr:colOff>
      <xdr:row>296</xdr:row>
      <xdr:rowOff>238125</xdr:rowOff>
    </xdr:from>
    <xdr:to>
      <xdr:col>0</xdr:col>
      <xdr:colOff>2136775</xdr:colOff>
      <xdr:row>296</xdr:row>
      <xdr:rowOff>1753870</xdr:rowOff>
    </xdr:to>
    <xdr:pic>
      <xdr:nvPicPr>
        <xdr:cNvPr id="610" name="图片 609">
          <a:extLst>
            <a:ext uri="{FF2B5EF4-FFF2-40B4-BE49-F238E27FC236}">
              <a16:creationId xmlns:a16="http://schemas.microsoft.com/office/drawing/2014/main" id="{00000000-0008-0000-AD00-000062020000}"/>
            </a:ext>
          </a:extLst>
        </xdr:cNvPr>
        <xdr:cNvPicPr>
          <a:picLocks noChangeAspect="1"/>
        </xdr:cNvPicPr>
      </xdr:nvPicPr>
      <xdr:blipFill>
        <a:blip xmlns:r="http://schemas.openxmlformats.org/officeDocument/2006/relationships" r:embed="rId164"/>
        <a:stretch>
          <a:fillRect/>
        </a:stretch>
      </xdr:blipFill>
      <xdr:spPr>
        <a:xfrm>
          <a:off x="635" y="531461345"/>
          <a:ext cx="2136140" cy="1515745"/>
        </a:xfrm>
        <a:prstGeom prst="rect">
          <a:avLst/>
        </a:prstGeom>
        <a:noFill/>
        <a:ln w="9525">
          <a:noFill/>
        </a:ln>
      </xdr:spPr>
    </xdr:pic>
    <xdr:clientData/>
  </xdr:twoCellAnchor>
  <xdr:twoCellAnchor editAs="oneCell">
    <xdr:from>
      <xdr:col>0</xdr:col>
      <xdr:colOff>635</xdr:colOff>
      <xdr:row>297</xdr:row>
      <xdr:rowOff>285750</xdr:rowOff>
    </xdr:from>
    <xdr:to>
      <xdr:col>0</xdr:col>
      <xdr:colOff>2082165</xdr:colOff>
      <xdr:row>297</xdr:row>
      <xdr:rowOff>1755140</xdr:rowOff>
    </xdr:to>
    <xdr:pic>
      <xdr:nvPicPr>
        <xdr:cNvPr id="611" name="图片 610">
          <a:extLst>
            <a:ext uri="{FF2B5EF4-FFF2-40B4-BE49-F238E27FC236}">
              <a16:creationId xmlns:a16="http://schemas.microsoft.com/office/drawing/2014/main" id="{00000000-0008-0000-AD00-000063020000}"/>
            </a:ext>
          </a:extLst>
        </xdr:cNvPr>
        <xdr:cNvPicPr>
          <a:picLocks noChangeAspect="1"/>
        </xdr:cNvPicPr>
      </xdr:nvPicPr>
      <xdr:blipFill>
        <a:blip xmlns:r="http://schemas.openxmlformats.org/officeDocument/2006/relationships" r:embed="rId165"/>
        <a:stretch>
          <a:fillRect/>
        </a:stretch>
      </xdr:blipFill>
      <xdr:spPr>
        <a:xfrm>
          <a:off x="635" y="533413970"/>
          <a:ext cx="2081530" cy="1469390"/>
        </a:xfrm>
        <a:prstGeom prst="rect">
          <a:avLst/>
        </a:prstGeom>
        <a:noFill/>
        <a:ln w="9525">
          <a:noFill/>
        </a:ln>
      </xdr:spPr>
    </xdr:pic>
    <xdr:clientData/>
  </xdr:twoCellAnchor>
  <xdr:twoCellAnchor editAs="oneCell">
    <xdr:from>
      <xdr:col>0</xdr:col>
      <xdr:colOff>9525</xdr:colOff>
      <xdr:row>298</xdr:row>
      <xdr:rowOff>209550</xdr:rowOff>
    </xdr:from>
    <xdr:to>
      <xdr:col>0</xdr:col>
      <xdr:colOff>2145665</xdr:colOff>
      <xdr:row>298</xdr:row>
      <xdr:rowOff>1751965</xdr:rowOff>
    </xdr:to>
    <xdr:pic>
      <xdr:nvPicPr>
        <xdr:cNvPr id="612" name="图片 611">
          <a:extLst>
            <a:ext uri="{FF2B5EF4-FFF2-40B4-BE49-F238E27FC236}">
              <a16:creationId xmlns:a16="http://schemas.microsoft.com/office/drawing/2014/main" id="{00000000-0008-0000-AD00-000064020000}"/>
            </a:ext>
          </a:extLst>
        </xdr:cNvPr>
        <xdr:cNvPicPr>
          <a:picLocks noChangeAspect="1"/>
        </xdr:cNvPicPr>
      </xdr:nvPicPr>
      <xdr:blipFill>
        <a:blip xmlns:r="http://schemas.openxmlformats.org/officeDocument/2006/relationships" r:embed="rId166"/>
        <a:stretch>
          <a:fillRect/>
        </a:stretch>
      </xdr:blipFill>
      <xdr:spPr>
        <a:xfrm>
          <a:off x="9525" y="535242770"/>
          <a:ext cx="2136140" cy="1542415"/>
        </a:xfrm>
        <a:prstGeom prst="rect">
          <a:avLst/>
        </a:prstGeom>
        <a:noFill/>
        <a:ln w="9525">
          <a:noFill/>
        </a:ln>
      </xdr:spPr>
    </xdr:pic>
    <xdr:clientData/>
  </xdr:twoCellAnchor>
  <xdr:twoCellAnchor editAs="oneCell">
    <xdr:from>
      <xdr:col>0</xdr:col>
      <xdr:colOff>58420</xdr:colOff>
      <xdr:row>299</xdr:row>
      <xdr:rowOff>53340</xdr:rowOff>
    </xdr:from>
    <xdr:to>
      <xdr:col>0</xdr:col>
      <xdr:colOff>2075815</xdr:colOff>
      <xdr:row>299</xdr:row>
      <xdr:rowOff>1856740</xdr:rowOff>
    </xdr:to>
    <xdr:pic>
      <xdr:nvPicPr>
        <xdr:cNvPr id="613" name="图片 612">
          <a:extLst>
            <a:ext uri="{FF2B5EF4-FFF2-40B4-BE49-F238E27FC236}">
              <a16:creationId xmlns:a16="http://schemas.microsoft.com/office/drawing/2014/main" id="{00000000-0008-0000-AD00-000065020000}"/>
            </a:ext>
          </a:extLst>
        </xdr:cNvPr>
        <xdr:cNvPicPr>
          <a:picLocks noChangeAspect="1"/>
        </xdr:cNvPicPr>
      </xdr:nvPicPr>
      <xdr:blipFill>
        <a:blip xmlns:r="http://schemas.openxmlformats.org/officeDocument/2006/relationships" r:embed="rId167"/>
        <a:stretch>
          <a:fillRect/>
        </a:stretch>
      </xdr:blipFill>
      <xdr:spPr>
        <a:xfrm>
          <a:off x="58420" y="536991560"/>
          <a:ext cx="2017395" cy="1803400"/>
        </a:xfrm>
        <a:prstGeom prst="rect">
          <a:avLst/>
        </a:prstGeom>
        <a:noFill/>
        <a:ln w="9525">
          <a:noFill/>
        </a:ln>
      </xdr:spPr>
    </xdr:pic>
    <xdr:clientData/>
  </xdr:twoCellAnchor>
  <xdr:twoCellAnchor editAs="oneCell">
    <xdr:from>
      <xdr:col>0</xdr:col>
      <xdr:colOff>9525</xdr:colOff>
      <xdr:row>300</xdr:row>
      <xdr:rowOff>228600</xdr:rowOff>
    </xdr:from>
    <xdr:to>
      <xdr:col>0</xdr:col>
      <xdr:colOff>2139950</xdr:colOff>
      <xdr:row>300</xdr:row>
      <xdr:rowOff>1724025</xdr:rowOff>
    </xdr:to>
    <xdr:pic>
      <xdr:nvPicPr>
        <xdr:cNvPr id="614" name="图片 613">
          <a:extLst>
            <a:ext uri="{FF2B5EF4-FFF2-40B4-BE49-F238E27FC236}">
              <a16:creationId xmlns:a16="http://schemas.microsoft.com/office/drawing/2014/main" id="{00000000-0008-0000-AD00-000066020000}"/>
            </a:ext>
          </a:extLst>
        </xdr:cNvPr>
        <xdr:cNvPicPr>
          <a:picLocks noChangeAspect="1"/>
        </xdr:cNvPicPr>
      </xdr:nvPicPr>
      <xdr:blipFill>
        <a:blip xmlns:r="http://schemas.openxmlformats.org/officeDocument/2006/relationships" r:embed="rId168"/>
        <a:stretch>
          <a:fillRect/>
        </a:stretch>
      </xdr:blipFill>
      <xdr:spPr>
        <a:xfrm>
          <a:off x="9525" y="539071820"/>
          <a:ext cx="2130425" cy="1495425"/>
        </a:xfrm>
        <a:prstGeom prst="rect">
          <a:avLst/>
        </a:prstGeom>
        <a:noFill/>
        <a:ln w="9525">
          <a:noFill/>
        </a:ln>
      </xdr:spPr>
    </xdr:pic>
    <xdr:clientData/>
  </xdr:twoCellAnchor>
  <xdr:twoCellAnchor editAs="oneCell">
    <xdr:from>
      <xdr:col>0</xdr:col>
      <xdr:colOff>635</xdr:colOff>
      <xdr:row>301</xdr:row>
      <xdr:rowOff>161925</xdr:rowOff>
    </xdr:from>
    <xdr:to>
      <xdr:col>0</xdr:col>
      <xdr:colOff>2124075</xdr:colOff>
      <xdr:row>301</xdr:row>
      <xdr:rowOff>1762760</xdr:rowOff>
    </xdr:to>
    <xdr:pic>
      <xdr:nvPicPr>
        <xdr:cNvPr id="615" name="图片 614">
          <a:extLst>
            <a:ext uri="{FF2B5EF4-FFF2-40B4-BE49-F238E27FC236}">
              <a16:creationId xmlns:a16="http://schemas.microsoft.com/office/drawing/2014/main" id="{00000000-0008-0000-AD00-000067020000}"/>
            </a:ext>
          </a:extLst>
        </xdr:cNvPr>
        <xdr:cNvPicPr>
          <a:picLocks noChangeAspect="1"/>
        </xdr:cNvPicPr>
      </xdr:nvPicPr>
      <xdr:blipFill>
        <a:blip xmlns:r="http://schemas.openxmlformats.org/officeDocument/2006/relationships" r:embed="rId169"/>
        <a:stretch>
          <a:fillRect/>
        </a:stretch>
      </xdr:blipFill>
      <xdr:spPr>
        <a:xfrm>
          <a:off x="635" y="540910145"/>
          <a:ext cx="2123440" cy="1600835"/>
        </a:xfrm>
        <a:prstGeom prst="rect">
          <a:avLst/>
        </a:prstGeom>
        <a:noFill/>
        <a:ln w="9525">
          <a:noFill/>
        </a:ln>
      </xdr:spPr>
    </xdr:pic>
    <xdr:clientData/>
  </xdr:twoCellAnchor>
  <xdr:twoCellAnchor editAs="oneCell">
    <xdr:from>
      <xdr:col>0</xdr:col>
      <xdr:colOff>2540</xdr:colOff>
      <xdr:row>302</xdr:row>
      <xdr:rowOff>238125</xdr:rowOff>
    </xdr:from>
    <xdr:to>
      <xdr:col>0</xdr:col>
      <xdr:colOff>2118360</xdr:colOff>
      <xdr:row>302</xdr:row>
      <xdr:rowOff>1761490</xdr:rowOff>
    </xdr:to>
    <xdr:pic>
      <xdr:nvPicPr>
        <xdr:cNvPr id="616" name="图片 615">
          <a:extLst>
            <a:ext uri="{FF2B5EF4-FFF2-40B4-BE49-F238E27FC236}">
              <a16:creationId xmlns:a16="http://schemas.microsoft.com/office/drawing/2014/main" id="{00000000-0008-0000-AD00-000068020000}"/>
            </a:ext>
          </a:extLst>
        </xdr:cNvPr>
        <xdr:cNvPicPr>
          <a:picLocks noChangeAspect="1"/>
        </xdr:cNvPicPr>
      </xdr:nvPicPr>
      <xdr:blipFill>
        <a:blip xmlns:r="http://schemas.openxmlformats.org/officeDocument/2006/relationships" r:embed="rId170"/>
        <a:stretch>
          <a:fillRect/>
        </a:stretch>
      </xdr:blipFill>
      <xdr:spPr>
        <a:xfrm>
          <a:off x="2540" y="542891345"/>
          <a:ext cx="2115820" cy="1523365"/>
        </a:xfrm>
        <a:prstGeom prst="rect">
          <a:avLst/>
        </a:prstGeom>
        <a:noFill/>
        <a:ln w="9525">
          <a:noFill/>
        </a:ln>
      </xdr:spPr>
    </xdr:pic>
    <xdr:clientData/>
  </xdr:twoCellAnchor>
  <xdr:twoCellAnchor editAs="oneCell">
    <xdr:from>
      <xdr:col>0</xdr:col>
      <xdr:colOff>9525</xdr:colOff>
      <xdr:row>303</xdr:row>
      <xdr:rowOff>99060</xdr:rowOff>
    </xdr:from>
    <xdr:to>
      <xdr:col>0</xdr:col>
      <xdr:colOff>2108835</xdr:colOff>
      <xdr:row>303</xdr:row>
      <xdr:rowOff>1793875</xdr:rowOff>
    </xdr:to>
    <xdr:pic>
      <xdr:nvPicPr>
        <xdr:cNvPr id="617" name="图片 616">
          <a:extLst>
            <a:ext uri="{FF2B5EF4-FFF2-40B4-BE49-F238E27FC236}">
              <a16:creationId xmlns:a16="http://schemas.microsoft.com/office/drawing/2014/main" id="{00000000-0008-0000-AD00-000069020000}"/>
            </a:ext>
          </a:extLst>
        </xdr:cNvPr>
        <xdr:cNvPicPr>
          <a:picLocks noChangeAspect="1"/>
        </xdr:cNvPicPr>
      </xdr:nvPicPr>
      <xdr:blipFill>
        <a:blip xmlns:r="http://schemas.openxmlformats.org/officeDocument/2006/relationships" r:embed="rId171"/>
        <a:stretch>
          <a:fillRect/>
        </a:stretch>
      </xdr:blipFill>
      <xdr:spPr>
        <a:xfrm>
          <a:off x="9525" y="544657280"/>
          <a:ext cx="2099310" cy="1694815"/>
        </a:xfrm>
        <a:prstGeom prst="rect">
          <a:avLst/>
        </a:prstGeom>
        <a:noFill/>
        <a:ln w="9525">
          <a:noFill/>
        </a:ln>
      </xdr:spPr>
    </xdr:pic>
    <xdr:clientData/>
  </xdr:twoCellAnchor>
  <xdr:twoCellAnchor editAs="oneCell">
    <xdr:from>
      <xdr:col>0</xdr:col>
      <xdr:colOff>635</xdr:colOff>
      <xdr:row>309</xdr:row>
      <xdr:rowOff>296545</xdr:rowOff>
    </xdr:from>
    <xdr:to>
      <xdr:col>0</xdr:col>
      <xdr:colOff>2110105</xdr:colOff>
      <xdr:row>309</xdr:row>
      <xdr:rowOff>1608455</xdr:rowOff>
    </xdr:to>
    <xdr:pic>
      <xdr:nvPicPr>
        <xdr:cNvPr id="618" name="图片 617" descr="4725ff32b0c2c967e45cfebfe92c393">
          <a:extLst>
            <a:ext uri="{FF2B5EF4-FFF2-40B4-BE49-F238E27FC236}">
              <a16:creationId xmlns:a16="http://schemas.microsoft.com/office/drawing/2014/main" id="{00000000-0008-0000-AD00-00006A020000}"/>
            </a:ext>
          </a:extLst>
        </xdr:cNvPr>
        <xdr:cNvPicPr>
          <a:picLocks noChangeAspect="1"/>
        </xdr:cNvPicPr>
      </xdr:nvPicPr>
      <xdr:blipFill>
        <a:blip xmlns:r="http://schemas.openxmlformats.org/officeDocument/2006/relationships" r:embed="rId172"/>
        <a:stretch>
          <a:fillRect/>
        </a:stretch>
      </xdr:blipFill>
      <xdr:spPr>
        <a:xfrm>
          <a:off x="635" y="556284765"/>
          <a:ext cx="2109470" cy="1311910"/>
        </a:xfrm>
        <a:prstGeom prst="rect">
          <a:avLst/>
        </a:prstGeom>
      </xdr:spPr>
    </xdr:pic>
    <xdr:clientData/>
  </xdr:twoCellAnchor>
  <xdr:twoCellAnchor editAs="oneCell">
    <xdr:from>
      <xdr:col>0</xdr:col>
      <xdr:colOff>0</xdr:colOff>
      <xdr:row>309</xdr:row>
      <xdr:rowOff>0</xdr:rowOff>
    </xdr:from>
    <xdr:to>
      <xdr:col>0</xdr:col>
      <xdr:colOff>9525</xdr:colOff>
      <xdr:row>309</xdr:row>
      <xdr:rowOff>28575</xdr:rowOff>
    </xdr:to>
    <xdr:pic>
      <xdr:nvPicPr>
        <xdr:cNvPr id="619" name="Picture 15">
          <a:extLst>
            <a:ext uri="{FF2B5EF4-FFF2-40B4-BE49-F238E27FC236}">
              <a16:creationId xmlns:a16="http://schemas.microsoft.com/office/drawing/2014/main" id="{00000000-0008-0000-AD00-00006B020000}"/>
            </a:ext>
          </a:extLst>
        </xdr:cNvPr>
        <xdr:cNvPicPr>
          <a:picLocks noChangeAspect="1" noChangeArrowheads="1"/>
        </xdr:cNvPicPr>
      </xdr:nvPicPr>
      <xdr:blipFill>
        <a:blip xmlns:r="http://schemas.openxmlformats.org/officeDocument/2006/relationships" r:embed="rId158"/>
        <a:srcRect/>
        <a:stretch>
          <a:fillRect/>
        </a:stretch>
      </xdr:blipFill>
      <xdr:spPr>
        <a:xfrm>
          <a:off x="0" y="555988220"/>
          <a:ext cx="9525" cy="28575"/>
        </a:xfrm>
        <a:prstGeom prst="rect">
          <a:avLst/>
        </a:prstGeom>
        <a:noFill/>
        <a:ln w="1">
          <a:noFill/>
          <a:miter lim="800000"/>
          <a:headEnd/>
          <a:tailEnd/>
        </a:ln>
      </xdr:spPr>
    </xdr:pic>
    <xdr:clientData/>
  </xdr:twoCellAnchor>
  <xdr:twoCellAnchor editAs="oneCell">
    <xdr:from>
      <xdr:col>0</xdr:col>
      <xdr:colOff>635</xdr:colOff>
      <xdr:row>304</xdr:row>
      <xdr:rowOff>208280</xdr:rowOff>
    </xdr:from>
    <xdr:to>
      <xdr:col>0</xdr:col>
      <xdr:colOff>2150745</xdr:colOff>
      <xdr:row>304</xdr:row>
      <xdr:rowOff>1749425</xdr:rowOff>
    </xdr:to>
    <xdr:pic>
      <xdr:nvPicPr>
        <xdr:cNvPr id="621" name="图片 620">
          <a:extLst>
            <a:ext uri="{FF2B5EF4-FFF2-40B4-BE49-F238E27FC236}">
              <a16:creationId xmlns:a16="http://schemas.microsoft.com/office/drawing/2014/main" id="{00000000-0008-0000-AD00-00006D020000}"/>
            </a:ext>
          </a:extLst>
        </xdr:cNvPr>
        <xdr:cNvPicPr>
          <a:picLocks noChangeAspect="1"/>
        </xdr:cNvPicPr>
      </xdr:nvPicPr>
      <xdr:blipFill>
        <a:blip xmlns:r="http://schemas.openxmlformats.org/officeDocument/2006/relationships" r:embed="rId173"/>
        <a:stretch>
          <a:fillRect/>
        </a:stretch>
      </xdr:blipFill>
      <xdr:spPr>
        <a:xfrm>
          <a:off x="635" y="546671500"/>
          <a:ext cx="2150110" cy="1541145"/>
        </a:xfrm>
        <a:prstGeom prst="rect">
          <a:avLst/>
        </a:prstGeom>
        <a:noFill/>
        <a:ln w="9525">
          <a:noFill/>
        </a:ln>
      </xdr:spPr>
    </xdr:pic>
    <xdr:clientData/>
  </xdr:twoCellAnchor>
  <xdr:twoCellAnchor editAs="oneCell">
    <xdr:from>
      <xdr:col>0</xdr:col>
      <xdr:colOff>9525</xdr:colOff>
      <xdr:row>306</xdr:row>
      <xdr:rowOff>269875</xdr:rowOff>
    </xdr:from>
    <xdr:to>
      <xdr:col>0</xdr:col>
      <xdr:colOff>2148840</xdr:colOff>
      <xdr:row>306</xdr:row>
      <xdr:rowOff>1723390</xdr:rowOff>
    </xdr:to>
    <xdr:pic>
      <xdr:nvPicPr>
        <xdr:cNvPr id="622" name="图片 621">
          <a:extLst>
            <a:ext uri="{FF2B5EF4-FFF2-40B4-BE49-F238E27FC236}">
              <a16:creationId xmlns:a16="http://schemas.microsoft.com/office/drawing/2014/main" id="{00000000-0008-0000-AD00-00006E020000}"/>
            </a:ext>
          </a:extLst>
        </xdr:cNvPr>
        <xdr:cNvPicPr>
          <a:picLocks noChangeAspect="1"/>
        </xdr:cNvPicPr>
      </xdr:nvPicPr>
      <xdr:blipFill>
        <a:blip xmlns:r="http://schemas.openxmlformats.org/officeDocument/2006/relationships" r:embed="rId174"/>
        <a:stretch>
          <a:fillRect/>
        </a:stretch>
      </xdr:blipFill>
      <xdr:spPr>
        <a:xfrm>
          <a:off x="9525" y="550543095"/>
          <a:ext cx="2139315" cy="1453515"/>
        </a:xfrm>
        <a:prstGeom prst="rect">
          <a:avLst/>
        </a:prstGeom>
        <a:noFill/>
        <a:ln w="9525">
          <a:noFill/>
        </a:ln>
      </xdr:spPr>
    </xdr:pic>
    <xdr:clientData/>
  </xdr:twoCellAnchor>
  <xdr:twoCellAnchor editAs="oneCell">
    <xdr:from>
      <xdr:col>0</xdr:col>
      <xdr:colOff>635</xdr:colOff>
      <xdr:row>305</xdr:row>
      <xdr:rowOff>247650</xdr:rowOff>
    </xdr:from>
    <xdr:to>
      <xdr:col>0</xdr:col>
      <xdr:colOff>2115820</xdr:colOff>
      <xdr:row>305</xdr:row>
      <xdr:rowOff>1671955</xdr:rowOff>
    </xdr:to>
    <xdr:pic>
      <xdr:nvPicPr>
        <xdr:cNvPr id="623" name="图片 622">
          <a:extLst>
            <a:ext uri="{FF2B5EF4-FFF2-40B4-BE49-F238E27FC236}">
              <a16:creationId xmlns:a16="http://schemas.microsoft.com/office/drawing/2014/main" id="{00000000-0008-0000-AD00-00006F020000}"/>
            </a:ext>
          </a:extLst>
        </xdr:cNvPr>
        <xdr:cNvPicPr>
          <a:picLocks noChangeAspect="1"/>
        </xdr:cNvPicPr>
      </xdr:nvPicPr>
      <xdr:blipFill>
        <a:blip xmlns:r="http://schemas.openxmlformats.org/officeDocument/2006/relationships" r:embed="rId175"/>
        <a:stretch>
          <a:fillRect/>
        </a:stretch>
      </xdr:blipFill>
      <xdr:spPr>
        <a:xfrm>
          <a:off x="635" y="548615870"/>
          <a:ext cx="2115185" cy="1424305"/>
        </a:xfrm>
        <a:prstGeom prst="rect">
          <a:avLst/>
        </a:prstGeom>
        <a:noFill/>
        <a:ln w="9525">
          <a:noFill/>
        </a:ln>
      </xdr:spPr>
    </xdr:pic>
    <xdr:clientData/>
  </xdr:twoCellAnchor>
  <xdr:twoCellAnchor editAs="oneCell">
    <xdr:from>
      <xdr:col>0</xdr:col>
      <xdr:colOff>9525</xdr:colOff>
      <xdr:row>307</xdr:row>
      <xdr:rowOff>222250</xdr:rowOff>
    </xdr:from>
    <xdr:to>
      <xdr:col>0</xdr:col>
      <xdr:colOff>2131060</xdr:colOff>
      <xdr:row>307</xdr:row>
      <xdr:rowOff>1675765</xdr:rowOff>
    </xdr:to>
    <xdr:pic>
      <xdr:nvPicPr>
        <xdr:cNvPr id="624" name="图片 623">
          <a:extLst>
            <a:ext uri="{FF2B5EF4-FFF2-40B4-BE49-F238E27FC236}">
              <a16:creationId xmlns:a16="http://schemas.microsoft.com/office/drawing/2014/main" id="{00000000-0008-0000-AD00-000070020000}"/>
            </a:ext>
          </a:extLst>
        </xdr:cNvPr>
        <xdr:cNvPicPr>
          <a:picLocks noChangeAspect="1"/>
        </xdr:cNvPicPr>
      </xdr:nvPicPr>
      <xdr:blipFill>
        <a:blip xmlns:r="http://schemas.openxmlformats.org/officeDocument/2006/relationships" r:embed="rId176"/>
        <a:stretch>
          <a:fillRect/>
        </a:stretch>
      </xdr:blipFill>
      <xdr:spPr>
        <a:xfrm>
          <a:off x="9525" y="552400470"/>
          <a:ext cx="2121535" cy="1453515"/>
        </a:xfrm>
        <a:prstGeom prst="rect">
          <a:avLst/>
        </a:prstGeom>
        <a:noFill/>
        <a:ln w="9525">
          <a:noFill/>
        </a:ln>
      </xdr:spPr>
    </xdr:pic>
    <xdr:clientData/>
  </xdr:twoCellAnchor>
  <xdr:twoCellAnchor editAs="oneCell">
    <xdr:from>
      <xdr:col>0</xdr:col>
      <xdr:colOff>9525</xdr:colOff>
      <xdr:row>308</xdr:row>
      <xdr:rowOff>241300</xdr:rowOff>
    </xdr:from>
    <xdr:to>
      <xdr:col>0</xdr:col>
      <xdr:colOff>2102485</xdr:colOff>
      <xdr:row>308</xdr:row>
      <xdr:rowOff>1619885</xdr:rowOff>
    </xdr:to>
    <xdr:pic>
      <xdr:nvPicPr>
        <xdr:cNvPr id="625" name="图片 624">
          <a:extLst>
            <a:ext uri="{FF2B5EF4-FFF2-40B4-BE49-F238E27FC236}">
              <a16:creationId xmlns:a16="http://schemas.microsoft.com/office/drawing/2014/main" id="{00000000-0008-0000-AD00-000071020000}"/>
            </a:ext>
          </a:extLst>
        </xdr:cNvPr>
        <xdr:cNvPicPr>
          <a:picLocks noChangeAspect="1"/>
        </xdr:cNvPicPr>
      </xdr:nvPicPr>
      <xdr:blipFill>
        <a:blip xmlns:r="http://schemas.openxmlformats.org/officeDocument/2006/relationships" r:embed="rId177"/>
        <a:stretch>
          <a:fillRect/>
        </a:stretch>
      </xdr:blipFill>
      <xdr:spPr>
        <a:xfrm>
          <a:off x="9525" y="554324520"/>
          <a:ext cx="2092960" cy="1378585"/>
        </a:xfrm>
        <a:prstGeom prst="rect">
          <a:avLst/>
        </a:prstGeom>
        <a:noFill/>
        <a:ln w="9525">
          <a:noFill/>
        </a:ln>
      </xdr:spPr>
    </xdr:pic>
    <xdr:clientData/>
  </xdr:twoCellAnchor>
  <xdr:twoCellAnchor editAs="oneCell">
    <xdr:from>
      <xdr:col>0</xdr:col>
      <xdr:colOff>57150</xdr:colOff>
      <xdr:row>313</xdr:row>
      <xdr:rowOff>146050</xdr:rowOff>
    </xdr:from>
    <xdr:to>
      <xdr:col>0</xdr:col>
      <xdr:colOff>2092960</xdr:colOff>
      <xdr:row>313</xdr:row>
      <xdr:rowOff>1847850</xdr:rowOff>
    </xdr:to>
    <xdr:pic>
      <xdr:nvPicPr>
        <xdr:cNvPr id="634" name="图片 633">
          <a:extLst>
            <a:ext uri="{FF2B5EF4-FFF2-40B4-BE49-F238E27FC236}">
              <a16:creationId xmlns:a16="http://schemas.microsoft.com/office/drawing/2014/main" id="{00000000-0008-0000-AD00-00007A020000}"/>
            </a:ext>
          </a:extLst>
        </xdr:cNvPr>
        <xdr:cNvPicPr>
          <a:picLocks noChangeAspect="1"/>
        </xdr:cNvPicPr>
      </xdr:nvPicPr>
      <xdr:blipFill>
        <a:blip xmlns:r="http://schemas.openxmlformats.org/officeDocument/2006/relationships" r:embed="rId178"/>
        <a:stretch>
          <a:fillRect/>
        </a:stretch>
      </xdr:blipFill>
      <xdr:spPr>
        <a:xfrm>
          <a:off x="57150" y="563754270"/>
          <a:ext cx="2035810" cy="1701800"/>
        </a:xfrm>
        <a:prstGeom prst="rect">
          <a:avLst/>
        </a:prstGeom>
        <a:noFill/>
        <a:ln w="9525">
          <a:noFill/>
        </a:ln>
      </xdr:spPr>
    </xdr:pic>
    <xdr:clientData/>
  </xdr:twoCellAnchor>
  <xdr:twoCellAnchor editAs="oneCell">
    <xdr:from>
      <xdr:col>0</xdr:col>
      <xdr:colOff>95885</xdr:colOff>
      <xdr:row>314</xdr:row>
      <xdr:rowOff>155575</xdr:rowOff>
    </xdr:from>
    <xdr:to>
      <xdr:col>0</xdr:col>
      <xdr:colOff>2039620</xdr:colOff>
      <xdr:row>314</xdr:row>
      <xdr:rowOff>1771015</xdr:rowOff>
    </xdr:to>
    <xdr:pic>
      <xdr:nvPicPr>
        <xdr:cNvPr id="635" name="图片 634">
          <a:extLst>
            <a:ext uri="{FF2B5EF4-FFF2-40B4-BE49-F238E27FC236}">
              <a16:creationId xmlns:a16="http://schemas.microsoft.com/office/drawing/2014/main" id="{00000000-0008-0000-AD00-00007B020000}"/>
            </a:ext>
          </a:extLst>
        </xdr:cNvPr>
        <xdr:cNvPicPr>
          <a:picLocks noChangeAspect="1"/>
        </xdr:cNvPicPr>
      </xdr:nvPicPr>
      <xdr:blipFill>
        <a:blip xmlns:r="http://schemas.openxmlformats.org/officeDocument/2006/relationships" r:embed="rId179"/>
        <a:stretch>
          <a:fillRect/>
        </a:stretch>
      </xdr:blipFill>
      <xdr:spPr>
        <a:xfrm>
          <a:off x="95885" y="565668795"/>
          <a:ext cx="1943735" cy="1615440"/>
        </a:xfrm>
        <a:prstGeom prst="rect">
          <a:avLst/>
        </a:prstGeom>
        <a:noFill/>
        <a:ln w="9525">
          <a:noFill/>
        </a:ln>
      </xdr:spPr>
    </xdr:pic>
    <xdr:clientData/>
  </xdr:twoCellAnchor>
  <xdr:twoCellAnchor editAs="oneCell">
    <xdr:from>
      <xdr:col>0</xdr:col>
      <xdr:colOff>28575</xdr:colOff>
      <xdr:row>315</xdr:row>
      <xdr:rowOff>136525</xdr:rowOff>
    </xdr:from>
    <xdr:to>
      <xdr:col>0</xdr:col>
      <xdr:colOff>2092325</xdr:colOff>
      <xdr:row>315</xdr:row>
      <xdr:rowOff>1780540</xdr:rowOff>
    </xdr:to>
    <xdr:pic>
      <xdr:nvPicPr>
        <xdr:cNvPr id="636" name="图片 635">
          <a:extLst>
            <a:ext uri="{FF2B5EF4-FFF2-40B4-BE49-F238E27FC236}">
              <a16:creationId xmlns:a16="http://schemas.microsoft.com/office/drawing/2014/main" id="{00000000-0008-0000-AD00-00007C020000}"/>
            </a:ext>
          </a:extLst>
        </xdr:cNvPr>
        <xdr:cNvPicPr>
          <a:picLocks noChangeAspect="1"/>
        </xdr:cNvPicPr>
      </xdr:nvPicPr>
      <xdr:blipFill>
        <a:blip xmlns:r="http://schemas.openxmlformats.org/officeDocument/2006/relationships" r:embed="rId180"/>
        <a:stretch>
          <a:fillRect/>
        </a:stretch>
      </xdr:blipFill>
      <xdr:spPr>
        <a:xfrm>
          <a:off x="28575" y="567554745"/>
          <a:ext cx="2063750" cy="1644015"/>
        </a:xfrm>
        <a:prstGeom prst="rect">
          <a:avLst/>
        </a:prstGeom>
        <a:noFill/>
        <a:ln w="9525">
          <a:noFill/>
        </a:ln>
      </xdr:spPr>
    </xdr:pic>
    <xdr:clientData/>
  </xdr:twoCellAnchor>
  <xdr:twoCellAnchor editAs="oneCell">
    <xdr:from>
      <xdr:col>0</xdr:col>
      <xdr:colOff>85725</xdr:colOff>
      <xdr:row>316</xdr:row>
      <xdr:rowOff>136525</xdr:rowOff>
    </xdr:from>
    <xdr:to>
      <xdr:col>0</xdr:col>
      <xdr:colOff>2037080</xdr:colOff>
      <xdr:row>316</xdr:row>
      <xdr:rowOff>1762125</xdr:rowOff>
    </xdr:to>
    <xdr:pic>
      <xdr:nvPicPr>
        <xdr:cNvPr id="637" name="图片 636">
          <a:extLst>
            <a:ext uri="{FF2B5EF4-FFF2-40B4-BE49-F238E27FC236}">
              <a16:creationId xmlns:a16="http://schemas.microsoft.com/office/drawing/2014/main" id="{00000000-0008-0000-AD00-00007D020000}"/>
            </a:ext>
          </a:extLst>
        </xdr:cNvPr>
        <xdr:cNvPicPr>
          <a:picLocks noChangeAspect="1"/>
        </xdr:cNvPicPr>
      </xdr:nvPicPr>
      <xdr:blipFill>
        <a:blip xmlns:r="http://schemas.openxmlformats.org/officeDocument/2006/relationships" r:embed="rId181"/>
        <a:stretch>
          <a:fillRect/>
        </a:stretch>
      </xdr:blipFill>
      <xdr:spPr>
        <a:xfrm>
          <a:off x="85725" y="569459745"/>
          <a:ext cx="1951355" cy="1625600"/>
        </a:xfrm>
        <a:prstGeom prst="rect">
          <a:avLst/>
        </a:prstGeom>
        <a:noFill/>
        <a:ln w="9525">
          <a:noFill/>
        </a:ln>
      </xdr:spPr>
    </xdr:pic>
    <xdr:clientData/>
  </xdr:twoCellAnchor>
  <xdr:twoCellAnchor editAs="oneCell">
    <xdr:from>
      <xdr:col>0</xdr:col>
      <xdr:colOff>47625</xdr:colOff>
      <xdr:row>317</xdr:row>
      <xdr:rowOff>132715</xdr:rowOff>
    </xdr:from>
    <xdr:to>
      <xdr:col>0</xdr:col>
      <xdr:colOff>2056765</xdr:colOff>
      <xdr:row>317</xdr:row>
      <xdr:rowOff>1830705</xdr:rowOff>
    </xdr:to>
    <xdr:pic>
      <xdr:nvPicPr>
        <xdr:cNvPr id="638" name="图片 637">
          <a:extLst>
            <a:ext uri="{FF2B5EF4-FFF2-40B4-BE49-F238E27FC236}">
              <a16:creationId xmlns:a16="http://schemas.microsoft.com/office/drawing/2014/main" id="{00000000-0008-0000-AD00-00007E020000}"/>
            </a:ext>
          </a:extLst>
        </xdr:cNvPr>
        <xdr:cNvPicPr>
          <a:picLocks noChangeAspect="1"/>
        </xdr:cNvPicPr>
      </xdr:nvPicPr>
      <xdr:blipFill>
        <a:blip xmlns:r="http://schemas.openxmlformats.org/officeDocument/2006/relationships" r:embed="rId182"/>
        <a:stretch>
          <a:fillRect/>
        </a:stretch>
      </xdr:blipFill>
      <xdr:spPr>
        <a:xfrm>
          <a:off x="47625" y="571360935"/>
          <a:ext cx="2009140" cy="1697990"/>
        </a:xfrm>
        <a:prstGeom prst="rect">
          <a:avLst/>
        </a:prstGeom>
        <a:noFill/>
        <a:ln w="9525">
          <a:noFill/>
        </a:ln>
      </xdr:spPr>
    </xdr:pic>
    <xdr:clientData/>
  </xdr:twoCellAnchor>
  <xdr:twoCellAnchor editAs="oneCell">
    <xdr:from>
      <xdr:col>0</xdr:col>
      <xdr:colOff>28575</xdr:colOff>
      <xdr:row>318</xdr:row>
      <xdr:rowOff>107950</xdr:rowOff>
    </xdr:from>
    <xdr:to>
      <xdr:col>0</xdr:col>
      <xdr:colOff>2077085</xdr:colOff>
      <xdr:row>318</xdr:row>
      <xdr:rowOff>1771650</xdr:rowOff>
    </xdr:to>
    <xdr:pic>
      <xdr:nvPicPr>
        <xdr:cNvPr id="639" name="图片 638">
          <a:extLst>
            <a:ext uri="{FF2B5EF4-FFF2-40B4-BE49-F238E27FC236}">
              <a16:creationId xmlns:a16="http://schemas.microsoft.com/office/drawing/2014/main" id="{00000000-0008-0000-AD00-00007F020000}"/>
            </a:ext>
          </a:extLst>
        </xdr:cNvPr>
        <xdr:cNvPicPr>
          <a:picLocks noChangeAspect="1"/>
        </xdr:cNvPicPr>
      </xdr:nvPicPr>
      <xdr:blipFill>
        <a:blip xmlns:r="http://schemas.openxmlformats.org/officeDocument/2006/relationships" r:embed="rId183"/>
        <a:stretch>
          <a:fillRect/>
        </a:stretch>
      </xdr:blipFill>
      <xdr:spPr>
        <a:xfrm>
          <a:off x="28575" y="573241170"/>
          <a:ext cx="2048510" cy="1663700"/>
        </a:xfrm>
        <a:prstGeom prst="rect">
          <a:avLst/>
        </a:prstGeom>
        <a:noFill/>
        <a:ln w="9525">
          <a:noFill/>
        </a:ln>
      </xdr:spPr>
    </xdr:pic>
    <xdr:clientData/>
  </xdr:twoCellAnchor>
  <xdr:twoCellAnchor editAs="oneCell">
    <xdr:from>
      <xdr:col>0</xdr:col>
      <xdr:colOff>76200</xdr:colOff>
      <xdr:row>310</xdr:row>
      <xdr:rowOff>136525</xdr:rowOff>
    </xdr:from>
    <xdr:to>
      <xdr:col>0</xdr:col>
      <xdr:colOff>2077085</xdr:colOff>
      <xdr:row>310</xdr:row>
      <xdr:rowOff>1790065</xdr:rowOff>
    </xdr:to>
    <xdr:pic>
      <xdr:nvPicPr>
        <xdr:cNvPr id="642" name="图片 641">
          <a:extLst>
            <a:ext uri="{FF2B5EF4-FFF2-40B4-BE49-F238E27FC236}">
              <a16:creationId xmlns:a16="http://schemas.microsoft.com/office/drawing/2014/main" id="{00000000-0008-0000-AD00-000082020000}"/>
            </a:ext>
          </a:extLst>
        </xdr:cNvPr>
        <xdr:cNvPicPr>
          <a:picLocks noChangeAspect="1"/>
        </xdr:cNvPicPr>
      </xdr:nvPicPr>
      <xdr:blipFill>
        <a:blip xmlns:r="http://schemas.openxmlformats.org/officeDocument/2006/relationships" r:embed="rId184"/>
        <a:stretch>
          <a:fillRect/>
        </a:stretch>
      </xdr:blipFill>
      <xdr:spPr>
        <a:xfrm>
          <a:off x="76200" y="558029745"/>
          <a:ext cx="2000885" cy="1653540"/>
        </a:xfrm>
        <a:prstGeom prst="rect">
          <a:avLst/>
        </a:prstGeom>
        <a:noFill/>
        <a:ln w="9525">
          <a:noFill/>
        </a:ln>
      </xdr:spPr>
    </xdr:pic>
    <xdr:clientData/>
  </xdr:twoCellAnchor>
  <xdr:twoCellAnchor editAs="oneCell">
    <xdr:from>
      <xdr:col>0</xdr:col>
      <xdr:colOff>76200</xdr:colOff>
      <xdr:row>311</xdr:row>
      <xdr:rowOff>222250</xdr:rowOff>
    </xdr:from>
    <xdr:to>
      <xdr:col>0</xdr:col>
      <xdr:colOff>2109470</xdr:colOff>
      <xdr:row>311</xdr:row>
      <xdr:rowOff>1796415</xdr:rowOff>
    </xdr:to>
    <xdr:pic>
      <xdr:nvPicPr>
        <xdr:cNvPr id="643" name="图片 642">
          <a:extLst>
            <a:ext uri="{FF2B5EF4-FFF2-40B4-BE49-F238E27FC236}">
              <a16:creationId xmlns:a16="http://schemas.microsoft.com/office/drawing/2014/main" id="{00000000-0008-0000-AD00-000083020000}"/>
            </a:ext>
          </a:extLst>
        </xdr:cNvPr>
        <xdr:cNvPicPr>
          <a:picLocks noChangeAspect="1"/>
        </xdr:cNvPicPr>
      </xdr:nvPicPr>
      <xdr:blipFill>
        <a:blip xmlns:r="http://schemas.openxmlformats.org/officeDocument/2006/relationships" r:embed="rId185"/>
        <a:stretch>
          <a:fillRect/>
        </a:stretch>
      </xdr:blipFill>
      <xdr:spPr>
        <a:xfrm>
          <a:off x="76200" y="560020470"/>
          <a:ext cx="2033270" cy="1574165"/>
        </a:xfrm>
        <a:prstGeom prst="rect">
          <a:avLst/>
        </a:prstGeom>
        <a:noFill/>
        <a:ln w="9525">
          <a:noFill/>
        </a:ln>
      </xdr:spPr>
    </xdr:pic>
    <xdr:clientData/>
  </xdr:twoCellAnchor>
  <xdr:twoCellAnchor editAs="oneCell">
    <xdr:from>
      <xdr:col>0</xdr:col>
      <xdr:colOff>9525</xdr:colOff>
      <xdr:row>312</xdr:row>
      <xdr:rowOff>93345</xdr:rowOff>
    </xdr:from>
    <xdr:to>
      <xdr:col>0</xdr:col>
      <xdr:colOff>2112645</xdr:colOff>
      <xdr:row>312</xdr:row>
      <xdr:rowOff>1818640</xdr:rowOff>
    </xdr:to>
    <xdr:pic>
      <xdr:nvPicPr>
        <xdr:cNvPr id="644" name="图片 643">
          <a:extLst>
            <a:ext uri="{FF2B5EF4-FFF2-40B4-BE49-F238E27FC236}">
              <a16:creationId xmlns:a16="http://schemas.microsoft.com/office/drawing/2014/main" id="{00000000-0008-0000-AD00-000084020000}"/>
            </a:ext>
          </a:extLst>
        </xdr:cNvPr>
        <xdr:cNvPicPr>
          <a:picLocks noChangeAspect="1"/>
        </xdr:cNvPicPr>
      </xdr:nvPicPr>
      <xdr:blipFill>
        <a:blip xmlns:r="http://schemas.openxmlformats.org/officeDocument/2006/relationships" r:embed="rId186"/>
        <a:stretch>
          <a:fillRect/>
        </a:stretch>
      </xdr:blipFill>
      <xdr:spPr>
        <a:xfrm>
          <a:off x="9525" y="561796565"/>
          <a:ext cx="2103120" cy="1725295"/>
        </a:xfrm>
        <a:prstGeom prst="rect">
          <a:avLst/>
        </a:prstGeom>
        <a:noFill/>
        <a:ln w="9525">
          <a:noFill/>
        </a:ln>
      </xdr:spPr>
    </xdr:pic>
    <xdr:clientData/>
  </xdr:twoCellAnchor>
  <xdr:twoCellAnchor editAs="oneCell">
    <xdr:from>
      <xdr:col>0</xdr:col>
      <xdr:colOff>66675</xdr:colOff>
      <xdr:row>320</xdr:row>
      <xdr:rowOff>155575</xdr:rowOff>
    </xdr:from>
    <xdr:to>
      <xdr:col>0</xdr:col>
      <xdr:colOff>2099945</xdr:colOff>
      <xdr:row>320</xdr:row>
      <xdr:rowOff>1816100</xdr:rowOff>
    </xdr:to>
    <xdr:pic>
      <xdr:nvPicPr>
        <xdr:cNvPr id="645" name="图片 644">
          <a:extLst>
            <a:ext uri="{FF2B5EF4-FFF2-40B4-BE49-F238E27FC236}">
              <a16:creationId xmlns:a16="http://schemas.microsoft.com/office/drawing/2014/main" id="{00000000-0008-0000-AD00-000085020000}"/>
            </a:ext>
          </a:extLst>
        </xdr:cNvPr>
        <xdr:cNvPicPr>
          <a:picLocks noChangeAspect="1"/>
        </xdr:cNvPicPr>
      </xdr:nvPicPr>
      <xdr:blipFill>
        <a:blip xmlns:r="http://schemas.openxmlformats.org/officeDocument/2006/relationships" r:embed="rId187"/>
        <a:stretch>
          <a:fillRect/>
        </a:stretch>
      </xdr:blipFill>
      <xdr:spPr>
        <a:xfrm>
          <a:off x="66675" y="577098795"/>
          <a:ext cx="2033270" cy="1660525"/>
        </a:xfrm>
        <a:prstGeom prst="rect">
          <a:avLst/>
        </a:prstGeom>
        <a:noFill/>
        <a:ln w="9525">
          <a:noFill/>
        </a:ln>
      </xdr:spPr>
    </xdr:pic>
    <xdr:clientData/>
  </xdr:twoCellAnchor>
  <xdr:twoCellAnchor editAs="oneCell">
    <xdr:from>
      <xdr:col>0</xdr:col>
      <xdr:colOff>40005</xdr:colOff>
      <xdr:row>319</xdr:row>
      <xdr:rowOff>155575</xdr:rowOff>
    </xdr:from>
    <xdr:to>
      <xdr:col>0</xdr:col>
      <xdr:colOff>2105660</xdr:colOff>
      <xdr:row>319</xdr:row>
      <xdr:rowOff>1765300</xdr:rowOff>
    </xdr:to>
    <xdr:pic>
      <xdr:nvPicPr>
        <xdr:cNvPr id="646" name="图片 645">
          <a:extLst>
            <a:ext uri="{FF2B5EF4-FFF2-40B4-BE49-F238E27FC236}">
              <a16:creationId xmlns:a16="http://schemas.microsoft.com/office/drawing/2014/main" id="{00000000-0008-0000-AD00-000086020000}"/>
            </a:ext>
          </a:extLst>
        </xdr:cNvPr>
        <xdr:cNvPicPr>
          <a:picLocks noChangeAspect="1"/>
        </xdr:cNvPicPr>
      </xdr:nvPicPr>
      <xdr:blipFill>
        <a:blip xmlns:r="http://schemas.openxmlformats.org/officeDocument/2006/relationships" r:embed="rId188"/>
        <a:stretch>
          <a:fillRect/>
        </a:stretch>
      </xdr:blipFill>
      <xdr:spPr>
        <a:xfrm>
          <a:off x="40005" y="575193795"/>
          <a:ext cx="2065655" cy="1609725"/>
        </a:xfrm>
        <a:prstGeom prst="rect">
          <a:avLst/>
        </a:prstGeom>
        <a:noFill/>
        <a:ln w="9525">
          <a:noFill/>
        </a:ln>
      </xdr:spPr>
    </xdr:pic>
    <xdr:clientData/>
  </xdr:twoCellAnchor>
  <xdr:twoCellAnchor editAs="oneCell">
    <xdr:from>
      <xdr:col>0</xdr:col>
      <xdr:colOff>114300</xdr:colOff>
      <xdr:row>321</xdr:row>
      <xdr:rowOff>117475</xdr:rowOff>
    </xdr:from>
    <xdr:to>
      <xdr:col>0</xdr:col>
      <xdr:colOff>2100580</xdr:colOff>
      <xdr:row>321</xdr:row>
      <xdr:rowOff>1742440</xdr:rowOff>
    </xdr:to>
    <xdr:pic>
      <xdr:nvPicPr>
        <xdr:cNvPr id="647" name="图片 646">
          <a:extLst>
            <a:ext uri="{FF2B5EF4-FFF2-40B4-BE49-F238E27FC236}">
              <a16:creationId xmlns:a16="http://schemas.microsoft.com/office/drawing/2014/main" id="{00000000-0008-0000-AD00-000087020000}"/>
            </a:ext>
          </a:extLst>
        </xdr:cNvPr>
        <xdr:cNvPicPr>
          <a:picLocks noChangeAspect="1"/>
        </xdr:cNvPicPr>
      </xdr:nvPicPr>
      <xdr:blipFill>
        <a:blip xmlns:r="http://schemas.openxmlformats.org/officeDocument/2006/relationships" r:embed="rId189"/>
        <a:stretch>
          <a:fillRect/>
        </a:stretch>
      </xdr:blipFill>
      <xdr:spPr>
        <a:xfrm>
          <a:off x="114300" y="578965695"/>
          <a:ext cx="1986280" cy="1624965"/>
        </a:xfrm>
        <a:prstGeom prst="rect">
          <a:avLst/>
        </a:prstGeom>
        <a:noFill/>
        <a:ln w="9525">
          <a:noFill/>
        </a:ln>
      </xdr:spPr>
    </xdr:pic>
    <xdr:clientData/>
  </xdr:twoCellAnchor>
  <xdr:twoCellAnchor editAs="oneCell">
    <xdr:from>
      <xdr:col>0</xdr:col>
      <xdr:colOff>57150</xdr:colOff>
      <xdr:row>322</xdr:row>
      <xdr:rowOff>127000</xdr:rowOff>
    </xdr:from>
    <xdr:to>
      <xdr:col>0</xdr:col>
      <xdr:colOff>2113280</xdr:colOff>
      <xdr:row>322</xdr:row>
      <xdr:rowOff>1842770</xdr:rowOff>
    </xdr:to>
    <xdr:pic>
      <xdr:nvPicPr>
        <xdr:cNvPr id="648" name="图片 647">
          <a:extLst>
            <a:ext uri="{FF2B5EF4-FFF2-40B4-BE49-F238E27FC236}">
              <a16:creationId xmlns:a16="http://schemas.microsoft.com/office/drawing/2014/main" id="{00000000-0008-0000-AD00-000088020000}"/>
            </a:ext>
          </a:extLst>
        </xdr:cNvPr>
        <xdr:cNvPicPr>
          <a:picLocks noChangeAspect="1"/>
        </xdr:cNvPicPr>
      </xdr:nvPicPr>
      <xdr:blipFill>
        <a:blip xmlns:r="http://schemas.openxmlformats.org/officeDocument/2006/relationships" r:embed="rId190"/>
        <a:stretch>
          <a:fillRect/>
        </a:stretch>
      </xdr:blipFill>
      <xdr:spPr>
        <a:xfrm>
          <a:off x="57150" y="580880220"/>
          <a:ext cx="2056130" cy="1715770"/>
        </a:xfrm>
        <a:prstGeom prst="rect">
          <a:avLst/>
        </a:prstGeom>
        <a:noFill/>
        <a:ln w="9525">
          <a:noFill/>
        </a:ln>
      </xdr:spPr>
    </xdr:pic>
    <xdr:clientData/>
  </xdr:twoCellAnchor>
  <xdr:twoCellAnchor editAs="oneCell">
    <xdr:from>
      <xdr:col>0</xdr:col>
      <xdr:colOff>38100</xdr:colOff>
      <xdr:row>323</xdr:row>
      <xdr:rowOff>184150</xdr:rowOff>
    </xdr:from>
    <xdr:to>
      <xdr:col>0</xdr:col>
      <xdr:colOff>2100580</xdr:colOff>
      <xdr:row>323</xdr:row>
      <xdr:rowOff>1751965</xdr:rowOff>
    </xdr:to>
    <xdr:pic>
      <xdr:nvPicPr>
        <xdr:cNvPr id="649" name="图片 648">
          <a:extLst>
            <a:ext uri="{FF2B5EF4-FFF2-40B4-BE49-F238E27FC236}">
              <a16:creationId xmlns:a16="http://schemas.microsoft.com/office/drawing/2014/main" id="{00000000-0008-0000-AD00-000089020000}"/>
            </a:ext>
          </a:extLst>
        </xdr:cNvPr>
        <xdr:cNvPicPr>
          <a:picLocks noChangeAspect="1"/>
        </xdr:cNvPicPr>
      </xdr:nvPicPr>
      <xdr:blipFill>
        <a:blip xmlns:r="http://schemas.openxmlformats.org/officeDocument/2006/relationships" r:embed="rId191"/>
        <a:stretch>
          <a:fillRect/>
        </a:stretch>
      </xdr:blipFill>
      <xdr:spPr>
        <a:xfrm>
          <a:off x="38100" y="582842370"/>
          <a:ext cx="2062480" cy="1567815"/>
        </a:xfrm>
        <a:prstGeom prst="rect">
          <a:avLst/>
        </a:prstGeom>
        <a:noFill/>
        <a:ln w="9525">
          <a:noFill/>
        </a:ln>
      </xdr:spPr>
    </xdr:pic>
    <xdr:clientData/>
  </xdr:twoCellAnchor>
  <xdr:twoCellAnchor editAs="oneCell">
    <xdr:from>
      <xdr:col>0</xdr:col>
      <xdr:colOff>9525</xdr:colOff>
      <xdr:row>325</xdr:row>
      <xdr:rowOff>127000</xdr:rowOff>
    </xdr:from>
    <xdr:to>
      <xdr:col>0</xdr:col>
      <xdr:colOff>2142490</xdr:colOff>
      <xdr:row>325</xdr:row>
      <xdr:rowOff>1784350</xdr:rowOff>
    </xdr:to>
    <xdr:pic>
      <xdr:nvPicPr>
        <xdr:cNvPr id="660" name="图片 659">
          <a:extLst>
            <a:ext uri="{FF2B5EF4-FFF2-40B4-BE49-F238E27FC236}">
              <a16:creationId xmlns:a16="http://schemas.microsoft.com/office/drawing/2014/main" id="{00000000-0008-0000-AD00-000094020000}"/>
            </a:ext>
          </a:extLst>
        </xdr:cNvPr>
        <xdr:cNvPicPr>
          <a:picLocks noChangeAspect="1"/>
        </xdr:cNvPicPr>
      </xdr:nvPicPr>
      <xdr:blipFill>
        <a:blip xmlns:r="http://schemas.openxmlformats.org/officeDocument/2006/relationships" r:embed="rId192"/>
        <a:stretch>
          <a:fillRect/>
        </a:stretch>
      </xdr:blipFill>
      <xdr:spPr>
        <a:xfrm>
          <a:off x="9525" y="586595220"/>
          <a:ext cx="2132965" cy="1657350"/>
        </a:xfrm>
        <a:prstGeom prst="rect">
          <a:avLst/>
        </a:prstGeom>
        <a:noFill/>
        <a:ln w="9525">
          <a:noFill/>
        </a:ln>
      </xdr:spPr>
    </xdr:pic>
    <xdr:clientData/>
  </xdr:twoCellAnchor>
  <xdr:twoCellAnchor editAs="oneCell">
    <xdr:from>
      <xdr:col>0</xdr:col>
      <xdr:colOff>9525</xdr:colOff>
      <xdr:row>324</xdr:row>
      <xdr:rowOff>155575</xdr:rowOff>
    </xdr:from>
    <xdr:to>
      <xdr:col>0</xdr:col>
      <xdr:colOff>2103755</xdr:colOff>
      <xdr:row>324</xdr:row>
      <xdr:rowOff>1812925</xdr:rowOff>
    </xdr:to>
    <xdr:pic>
      <xdr:nvPicPr>
        <xdr:cNvPr id="661" name="图片 660">
          <a:extLst>
            <a:ext uri="{FF2B5EF4-FFF2-40B4-BE49-F238E27FC236}">
              <a16:creationId xmlns:a16="http://schemas.microsoft.com/office/drawing/2014/main" id="{00000000-0008-0000-AD00-000095020000}"/>
            </a:ext>
          </a:extLst>
        </xdr:cNvPr>
        <xdr:cNvPicPr>
          <a:picLocks noChangeAspect="1"/>
        </xdr:cNvPicPr>
      </xdr:nvPicPr>
      <xdr:blipFill>
        <a:blip xmlns:r="http://schemas.openxmlformats.org/officeDocument/2006/relationships" r:embed="rId193"/>
        <a:stretch>
          <a:fillRect/>
        </a:stretch>
      </xdr:blipFill>
      <xdr:spPr>
        <a:xfrm>
          <a:off x="9525" y="584718795"/>
          <a:ext cx="2094230" cy="1657350"/>
        </a:xfrm>
        <a:prstGeom prst="rect">
          <a:avLst/>
        </a:prstGeom>
        <a:noFill/>
        <a:ln w="9525">
          <a:noFill/>
        </a:ln>
      </xdr:spPr>
    </xdr:pic>
    <xdr:clientData/>
  </xdr:twoCellAnchor>
  <xdr:twoCellAnchor editAs="oneCell">
    <xdr:from>
      <xdr:col>0</xdr:col>
      <xdr:colOff>9525</xdr:colOff>
      <xdr:row>328</xdr:row>
      <xdr:rowOff>88900</xdr:rowOff>
    </xdr:from>
    <xdr:to>
      <xdr:col>0</xdr:col>
      <xdr:colOff>2125345</xdr:colOff>
      <xdr:row>328</xdr:row>
      <xdr:rowOff>1764030</xdr:rowOff>
    </xdr:to>
    <xdr:pic>
      <xdr:nvPicPr>
        <xdr:cNvPr id="662" name="图片 661">
          <a:extLst>
            <a:ext uri="{FF2B5EF4-FFF2-40B4-BE49-F238E27FC236}">
              <a16:creationId xmlns:a16="http://schemas.microsoft.com/office/drawing/2014/main" id="{00000000-0008-0000-AD00-000096020000}"/>
            </a:ext>
          </a:extLst>
        </xdr:cNvPr>
        <xdr:cNvPicPr>
          <a:picLocks noChangeAspect="1"/>
        </xdr:cNvPicPr>
      </xdr:nvPicPr>
      <xdr:blipFill>
        <a:blip xmlns:r="http://schemas.openxmlformats.org/officeDocument/2006/relationships" r:embed="rId194"/>
        <a:stretch>
          <a:fillRect/>
        </a:stretch>
      </xdr:blipFill>
      <xdr:spPr>
        <a:xfrm>
          <a:off x="9525" y="592272120"/>
          <a:ext cx="2115820" cy="1675130"/>
        </a:xfrm>
        <a:prstGeom prst="rect">
          <a:avLst/>
        </a:prstGeom>
        <a:noFill/>
        <a:ln w="9525">
          <a:noFill/>
        </a:ln>
      </xdr:spPr>
    </xdr:pic>
    <xdr:clientData/>
  </xdr:twoCellAnchor>
  <xdr:twoCellAnchor editAs="oneCell">
    <xdr:from>
      <xdr:col>0</xdr:col>
      <xdr:colOff>47625</xdr:colOff>
      <xdr:row>326</xdr:row>
      <xdr:rowOff>184150</xdr:rowOff>
    </xdr:from>
    <xdr:to>
      <xdr:col>0</xdr:col>
      <xdr:colOff>2154555</xdr:colOff>
      <xdr:row>326</xdr:row>
      <xdr:rowOff>1847850</xdr:rowOff>
    </xdr:to>
    <xdr:pic>
      <xdr:nvPicPr>
        <xdr:cNvPr id="663" name="图片 662">
          <a:extLst>
            <a:ext uri="{FF2B5EF4-FFF2-40B4-BE49-F238E27FC236}">
              <a16:creationId xmlns:a16="http://schemas.microsoft.com/office/drawing/2014/main" id="{00000000-0008-0000-AD00-000097020000}"/>
            </a:ext>
          </a:extLst>
        </xdr:cNvPr>
        <xdr:cNvPicPr>
          <a:picLocks noChangeAspect="1"/>
        </xdr:cNvPicPr>
      </xdr:nvPicPr>
      <xdr:blipFill>
        <a:blip xmlns:r="http://schemas.openxmlformats.org/officeDocument/2006/relationships" r:embed="rId195"/>
        <a:stretch>
          <a:fillRect/>
        </a:stretch>
      </xdr:blipFill>
      <xdr:spPr>
        <a:xfrm>
          <a:off x="47625" y="588557370"/>
          <a:ext cx="2106930" cy="1663700"/>
        </a:xfrm>
        <a:prstGeom prst="rect">
          <a:avLst/>
        </a:prstGeom>
        <a:noFill/>
        <a:ln w="9525">
          <a:noFill/>
        </a:ln>
      </xdr:spPr>
    </xdr:pic>
    <xdr:clientData/>
  </xdr:twoCellAnchor>
  <xdr:twoCellAnchor editAs="oneCell">
    <xdr:from>
      <xdr:col>0</xdr:col>
      <xdr:colOff>9525</xdr:colOff>
      <xdr:row>327</xdr:row>
      <xdr:rowOff>155575</xdr:rowOff>
    </xdr:from>
    <xdr:to>
      <xdr:col>0</xdr:col>
      <xdr:colOff>2127250</xdr:colOff>
      <xdr:row>327</xdr:row>
      <xdr:rowOff>1765300</xdr:rowOff>
    </xdr:to>
    <xdr:pic>
      <xdr:nvPicPr>
        <xdr:cNvPr id="664" name="图片 663">
          <a:extLst>
            <a:ext uri="{FF2B5EF4-FFF2-40B4-BE49-F238E27FC236}">
              <a16:creationId xmlns:a16="http://schemas.microsoft.com/office/drawing/2014/main" id="{00000000-0008-0000-AD00-000098020000}"/>
            </a:ext>
          </a:extLst>
        </xdr:cNvPr>
        <xdr:cNvPicPr>
          <a:picLocks noChangeAspect="1"/>
        </xdr:cNvPicPr>
      </xdr:nvPicPr>
      <xdr:blipFill>
        <a:blip xmlns:r="http://schemas.openxmlformats.org/officeDocument/2006/relationships" r:embed="rId196"/>
        <a:stretch>
          <a:fillRect/>
        </a:stretch>
      </xdr:blipFill>
      <xdr:spPr>
        <a:xfrm>
          <a:off x="9525" y="590433795"/>
          <a:ext cx="2117725" cy="1609725"/>
        </a:xfrm>
        <a:prstGeom prst="rect">
          <a:avLst/>
        </a:prstGeom>
        <a:noFill/>
        <a:ln w="9525">
          <a:noFill/>
        </a:ln>
      </xdr:spPr>
    </xdr:pic>
    <xdr:clientData/>
  </xdr:twoCellAnchor>
  <xdr:twoCellAnchor editAs="oneCell">
    <xdr:from>
      <xdr:col>0</xdr:col>
      <xdr:colOff>9525</xdr:colOff>
      <xdr:row>329</xdr:row>
      <xdr:rowOff>117475</xdr:rowOff>
    </xdr:from>
    <xdr:to>
      <xdr:col>0</xdr:col>
      <xdr:colOff>2124710</xdr:colOff>
      <xdr:row>329</xdr:row>
      <xdr:rowOff>1779270</xdr:rowOff>
    </xdr:to>
    <xdr:pic>
      <xdr:nvPicPr>
        <xdr:cNvPr id="665" name="图片 664">
          <a:extLst>
            <a:ext uri="{FF2B5EF4-FFF2-40B4-BE49-F238E27FC236}">
              <a16:creationId xmlns:a16="http://schemas.microsoft.com/office/drawing/2014/main" id="{00000000-0008-0000-AD00-000099020000}"/>
            </a:ext>
          </a:extLst>
        </xdr:cNvPr>
        <xdr:cNvPicPr>
          <a:picLocks noChangeAspect="1"/>
        </xdr:cNvPicPr>
      </xdr:nvPicPr>
      <xdr:blipFill>
        <a:blip xmlns:r="http://schemas.openxmlformats.org/officeDocument/2006/relationships" r:embed="rId197"/>
        <a:stretch>
          <a:fillRect/>
        </a:stretch>
      </xdr:blipFill>
      <xdr:spPr>
        <a:xfrm>
          <a:off x="9525" y="594205695"/>
          <a:ext cx="2115185" cy="1661795"/>
        </a:xfrm>
        <a:prstGeom prst="rect">
          <a:avLst/>
        </a:prstGeom>
        <a:noFill/>
        <a:ln w="9525">
          <a:noFill/>
        </a:ln>
      </xdr:spPr>
    </xdr:pic>
    <xdr:clientData/>
  </xdr:twoCellAnchor>
  <xdr:twoCellAnchor editAs="oneCell">
    <xdr:from>
      <xdr:col>0</xdr:col>
      <xdr:colOff>19050</xdr:colOff>
      <xdr:row>330</xdr:row>
      <xdr:rowOff>146050</xdr:rowOff>
    </xdr:from>
    <xdr:to>
      <xdr:col>0</xdr:col>
      <xdr:colOff>2156460</xdr:colOff>
      <xdr:row>330</xdr:row>
      <xdr:rowOff>1765300</xdr:rowOff>
    </xdr:to>
    <xdr:pic>
      <xdr:nvPicPr>
        <xdr:cNvPr id="666" name="图片 665">
          <a:extLst>
            <a:ext uri="{FF2B5EF4-FFF2-40B4-BE49-F238E27FC236}">
              <a16:creationId xmlns:a16="http://schemas.microsoft.com/office/drawing/2014/main" id="{00000000-0008-0000-AD00-00009A020000}"/>
            </a:ext>
          </a:extLst>
        </xdr:cNvPr>
        <xdr:cNvPicPr>
          <a:picLocks noChangeAspect="1"/>
        </xdr:cNvPicPr>
      </xdr:nvPicPr>
      <xdr:blipFill>
        <a:blip xmlns:r="http://schemas.openxmlformats.org/officeDocument/2006/relationships" r:embed="rId198"/>
        <a:stretch>
          <a:fillRect/>
        </a:stretch>
      </xdr:blipFill>
      <xdr:spPr>
        <a:xfrm>
          <a:off x="19050" y="596139270"/>
          <a:ext cx="2137410" cy="1619250"/>
        </a:xfrm>
        <a:prstGeom prst="rect">
          <a:avLst/>
        </a:prstGeom>
        <a:noFill/>
        <a:ln w="9525">
          <a:noFill/>
        </a:ln>
      </xdr:spPr>
    </xdr:pic>
    <xdr:clientData/>
  </xdr:twoCellAnchor>
  <xdr:twoCellAnchor editAs="oneCell">
    <xdr:from>
      <xdr:col>0</xdr:col>
      <xdr:colOff>47625</xdr:colOff>
      <xdr:row>333</xdr:row>
      <xdr:rowOff>107950</xdr:rowOff>
    </xdr:from>
    <xdr:to>
      <xdr:col>0</xdr:col>
      <xdr:colOff>2154555</xdr:colOff>
      <xdr:row>333</xdr:row>
      <xdr:rowOff>1802130</xdr:rowOff>
    </xdr:to>
    <xdr:pic>
      <xdr:nvPicPr>
        <xdr:cNvPr id="667" name="图片 666">
          <a:extLst>
            <a:ext uri="{FF2B5EF4-FFF2-40B4-BE49-F238E27FC236}">
              <a16:creationId xmlns:a16="http://schemas.microsoft.com/office/drawing/2014/main" id="{00000000-0008-0000-AD00-00009B020000}"/>
            </a:ext>
          </a:extLst>
        </xdr:cNvPr>
        <xdr:cNvPicPr>
          <a:picLocks noChangeAspect="1"/>
        </xdr:cNvPicPr>
      </xdr:nvPicPr>
      <xdr:blipFill>
        <a:blip xmlns:r="http://schemas.openxmlformats.org/officeDocument/2006/relationships" r:embed="rId199"/>
        <a:stretch>
          <a:fillRect/>
        </a:stretch>
      </xdr:blipFill>
      <xdr:spPr>
        <a:xfrm>
          <a:off x="47625" y="601816170"/>
          <a:ext cx="2106930" cy="1694180"/>
        </a:xfrm>
        <a:prstGeom prst="rect">
          <a:avLst/>
        </a:prstGeom>
        <a:noFill/>
        <a:ln w="9525">
          <a:noFill/>
        </a:ln>
      </xdr:spPr>
    </xdr:pic>
    <xdr:clientData/>
  </xdr:twoCellAnchor>
  <xdr:twoCellAnchor editAs="oneCell">
    <xdr:from>
      <xdr:col>0</xdr:col>
      <xdr:colOff>9525</xdr:colOff>
      <xdr:row>331</xdr:row>
      <xdr:rowOff>127000</xdr:rowOff>
    </xdr:from>
    <xdr:to>
      <xdr:col>0</xdr:col>
      <xdr:colOff>2153285</xdr:colOff>
      <xdr:row>331</xdr:row>
      <xdr:rowOff>1765300</xdr:rowOff>
    </xdr:to>
    <xdr:pic>
      <xdr:nvPicPr>
        <xdr:cNvPr id="668" name="图片 667">
          <a:extLst>
            <a:ext uri="{FF2B5EF4-FFF2-40B4-BE49-F238E27FC236}">
              <a16:creationId xmlns:a16="http://schemas.microsoft.com/office/drawing/2014/main" id="{00000000-0008-0000-AD00-00009C020000}"/>
            </a:ext>
          </a:extLst>
        </xdr:cNvPr>
        <xdr:cNvPicPr>
          <a:picLocks noChangeAspect="1"/>
        </xdr:cNvPicPr>
      </xdr:nvPicPr>
      <xdr:blipFill>
        <a:blip xmlns:r="http://schemas.openxmlformats.org/officeDocument/2006/relationships" r:embed="rId200"/>
        <a:stretch>
          <a:fillRect/>
        </a:stretch>
      </xdr:blipFill>
      <xdr:spPr>
        <a:xfrm>
          <a:off x="9525" y="598025220"/>
          <a:ext cx="2143760" cy="1638300"/>
        </a:xfrm>
        <a:prstGeom prst="rect">
          <a:avLst/>
        </a:prstGeom>
        <a:noFill/>
        <a:ln w="9525">
          <a:noFill/>
        </a:ln>
      </xdr:spPr>
    </xdr:pic>
    <xdr:clientData/>
  </xdr:twoCellAnchor>
  <xdr:twoCellAnchor editAs="oneCell">
    <xdr:from>
      <xdr:col>0</xdr:col>
      <xdr:colOff>86995</xdr:colOff>
      <xdr:row>332</xdr:row>
      <xdr:rowOff>93345</xdr:rowOff>
    </xdr:from>
    <xdr:to>
      <xdr:col>0</xdr:col>
      <xdr:colOff>2115185</xdr:colOff>
      <xdr:row>332</xdr:row>
      <xdr:rowOff>1856740</xdr:rowOff>
    </xdr:to>
    <xdr:pic>
      <xdr:nvPicPr>
        <xdr:cNvPr id="669" name="图片 668">
          <a:extLst>
            <a:ext uri="{FF2B5EF4-FFF2-40B4-BE49-F238E27FC236}">
              <a16:creationId xmlns:a16="http://schemas.microsoft.com/office/drawing/2014/main" id="{00000000-0008-0000-AD00-00009D020000}"/>
            </a:ext>
          </a:extLst>
        </xdr:cNvPr>
        <xdr:cNvPicPr>
          <a:picLocks noChangeAspect="1"/>
        </xdr:cNvPicPr>
      </xdr:nvPicPr>
      <xdr:blipFill>
        <a:blip xmlns:r="http://schemas.openxmlformats.org/officeDocument/2006/relationships" r:embed="rId201"/>
        <a:stretch>
          <a:fillRect/>
        </a:stretch>
      </xdr:blipFill>
      <xdr:spPr>
        <a:xfrm>
          <a:off x="86995" y="599896565"/>
          <a:ext cx="2028190" cy="1763395"/>
        </a:xfrm>
        <a:prstGeom prst="rect">
          <a:avLst/>
        </a:prstGeom>
        <a:noFill/>
        <a:ln w="9525">
          <a:noFill/>
        </a:ln>
      </xdr:spPr>
    </xdr:pic>
    <xdr:clientData/>
  </xdr:twoCellAnchor>
  <xdr:twoCellAnchor editAs="oneCell">
    <xdr:from>
      <xdr:col>0</xdr:col>
      <xdr:colOff>28575</xdr:colOff>
      <xdr:row>334</xdr:row>
      <xdr:rowOff>69850</xdr:rowOff>
    </xdr:from>
    <xdr:to>
      <xdr:col>0</xdr:col>
      <xdr:colOff>2070100</xdr:colOff>
      <xdr:row>334</xdr:row>
      <xdr:rowOff>1818640</xdr:rowOff>
    </xdr:to>
    <xdr:pic>
      <xdr:nvPicPr>
        <xdr:cNvPr id="670" name="图片 669">
          <a:extLst>
            <a:ext uri="{FF2B5EF4-FFF2-40B4-BE49-F238E27FC236}">
              <a16:creationId xmlns:a16="http://schemas.microsoft.com/office/drawing/2014/main" id="{00000000-0008-0000-AD00-00009E020000}"/>
            </a:ext>
          </a:extLst>
        </xdr:cNvPr>
        <xdr:cNvPicPr>
          <a:picLocks noChangeAspect="1"/>
        </xdr:cNvPicPr>
      </xdr:nvPicPr>
      <xdr:blipFill>
        <a:blip xmlns:r="http://schemas.openxmlformats.org/officeDocument/2006/relationships" r:embed="rId202"/>
        <a:stretch>
          <a:fillRect/>
        </a:stretch>
      </xdr:blipFill>
      <xdr:spPr>
        <a:xfrm>
          <a:off x="28575" y="603683070"/>
          <a:ext cx="2041525" cy="1748790"/>
        </a:xfrm>
        <a:prstGeom prst="rect">
          <a:avLst/>
        </a:prstGeom>
        <a:noFill/>
        <a:ln w="9525">
          <a:noFill/>
        </a:ln>
      </xdr:spPr>
    </xdr:pic>
    <xdr:clientData/>
  </xdr:twoCellAnchor>
  <xdr:twoCellAnchor editAs="oneCell">
    <xdr:from>
      <xdr:col>0</xdr:col>
      <xdr:colOff>114300</xdr:colOff>
      <xdr:row>335</xdr:row>
      <xdr:rowOff>88900</xdr:rowOff>
    </xdr:from>
    <xdr:to>
      <xdr:col>0</xdr:col>
      <xdr:colOff>2059305</xdr:colOff>
      <xdr:row>335</xdr:row>
      <xdr:rowOff>1877060</xdr:rowOff>
    </xdr:to>
    <xdr:pic>
      <xdr:nvPicPr>
        <xdr:cNvPr id="671" name="图片 670">
          <a:extLst>
            <a:ext uri="{FF2B5EF4-FFF2-40B4-BE49-F238E27FC236}">
              <a16:creationId xmlns:a16="http://schemas.microsoft.com/office/drawing/2014/main" id="{00000000-0008-0000-AD00-00009F020000}"/>
            </a:ext>
          </a:extLst>
        </xdr:cNvPr>
        <xdr:cNvPicPr>
          <a:picLocks noChangeAspect="1"/>
        </xdr:cNvPicPr>
      </xdr:nvPicPr>
      <xdr:blipFill>
        <a:blip xmlns:r="http://schemas.openxmlformats.org/officeDocument/2006/relationships" r:embed="rId203"/>
        <a:stretch>
          <a:fillRect/>
        </a:stretch>
      </xdr:blipFill>
      <xdr:spPr>
        <a:xfrm>
          <a:off x="114300" y="605607120"/>
          <a:ext cx="1945005" cy="1788160"/>
        </a:xfrm>
        <a:prstGeom prst="rect">
          <a:avLst/>
        </a:prstGeom>
        <a:noFill/>
        <a:ln w="9525">
          <a:noFill/>
        </a:ln>
      </xdr:spPr>
    </xdr:pic>
    <xdr:clientData/>
  </xdr:twoCellAnchor>
  <xdr:twoCellAnchor editAs="oneCell">
    <xdr:from>
      <xdr:col>0</xdr:col>
      <xdr:colOff>9525</xdr:colOff>
      <xdr:row>337</xdr:row>
      <xdr:rowOff>107950</xdr:rowOff>
    </xdr:from>
    <xdr:to>
      <xdr:col>0</xdr:col>
      <xdr:colOff>2127250</xdr:colOff>
      <xdr:row>337</xdr:row>
      <xdr:rowOff>1809115</xdr:rowOff>
    </xdr:to>
    <xdr:pic>
      <xdr:nvPicPr>
        <xdr:cNvPr id="672" name="图片 671">
          <a:extLst>
            <a:ext uri="{FF2B5EF4-FFF2-40B4-BE49-F238E27FC236}">
              <a16:creationId xmlns:a16="http://schemas.microsoft.com/office/drawing/2014/main" id="{00000000-0008-0000-AD00-0000A0020000}"/>
            </a:ext>
          </a:extLst>
        </xdr:cNvPr>
        <xdr:cNvPicPr>
          <a:picLocks noChangeAspect="1"/>
        </xdr:cNvPicPr>
      </xdr:nvPicPr>
      <xdr:blipFill>
        <a:blip xmlns:r="http://schemas.openxmlformats.org/officeDocument/2006/relationships" r:embed="rId204"/>
        <a:stretch>
          <a:fillRect/>
        </a:stretch>
      </xdr:blipFill>
      <xdr:spPr>
        <a:xfrm>
          <a:off x="9525" y="609436170"/>
          <a:ext cx="2117725" cy="1701165"/>
        </a:xfrm>
        <a:prstGeom prst="rect">
          <a:avLst/>
        </a:prstGeom>
        <a:noFill/>
        <a:ln w="9525">
          <a:noFill/>
        </a:ln>
      </xdr:spPr>
    </xdr:pic>
    <xdr:clientData/>
  </xdr:twoCellAnchor>
  <xdr:twoCellAnchor editAs="oneCell">
    <xdr:from>
      <xdr:col>0</xdr:col>
      <xdr:colOff>76200</xdr:colOff>
      <xdr:row>336</xdr:row>
      <xdr:rowOff>41275</xdr:rowOff>
    </xdr:from>
    <xdr:to>
      <xdr:col>0</xdr:col>
      <xdr:colOff>2049780</xdr:colOff>
      <xdr:row>336</xdr:row>
      <xdr:rowOff>1842135</xdr:rowOff>
    </xdr:to>
    <xdr:pic>
      <xdr:nvPicPr>
        <xdr:cNvPr id="673" name="图片 672">
          <a:extLst>
            <a:ext uri="{FF2B5EF4-FFF2-40B4-BE49-F238E27FC236}">
              <a16:creationId xmlns:a16="http://schemas.microsoft.com/office/drawing/2014/main" id="{00000000-0008-0000-AD00-0000A1020000}"/>
            </a:ext>
          </a:extLst>
        </xdr:cNvPr>
        <xdr:cNvPicPr>
          <a:picLocks noChangeAspect="1"/>
        </xdr:cNvPicPr>
      </xdr:nvPicPr>
      <xdr:blipFill>
        <a:blip xmlns:r="http://schemas.openxmlformats.org/officeDocument/2006/relationships" r:embed="rId205"/>
        <a:stretch>
          <a:fillRect/>
        </a:stretch>
      </xdr:blipFill>
      <xdr:spPr>
        <a:xfrm>
          <a:off x="76200" y="607464495"/>
          <a:ext cx="1973580" cy="1800860"/>
        </a:xfrm>
        <a:prstGeom prst="rect">
          <a:avLst/>
        </a:prstGeom>
        <a:noFill/>
        <a:ln w="9525">
          <a:noFill/>
        </a:ln>
      </xdr:spPr>
    </xdr:pic>
    <xdr:clientData/>
  </xdr:twoCellAnchor>
  <xdr:twoCellAnchor editAs="oneCell">
    <xdr:from>
      <xdr:col>0</xdr:col>
      <xdr:colOff>9525</xdr:colOff>
      <xdr:row>338</xdr:row>
      <xdr:rowOff>107950</xdr:rowOff>
    </xdr:from>
    <xdr:to>
      <xdr:col>0</xdr:col>
      <xdr:colOff>2105660</xdr:colOff>
      <xdr:row>338</xdr:row>
      <xdr:rowOff>1837690</xdr:rowOff>
    </xdr:to>
    <xdr:pic>
      <xdr:nvPicPr>
        <xdr:cNvPr id="674" name="图片 673">
          <a:extLst>
            <a:ext uri="{FF2B5EF4-FFF2-40B4-BE49-F238E27FC236}">
              <a16:creationId xmlns:a16="http://schemas.microsoft.com/office/drawing/2014/main" id="{00000000-0008-0000-AD00-0000A2020000}"/>
            </a:ext>
          </a:extLst>
        </xdr:cNvPr>
        <xdr:cNvPicPr>
          <a:picLocks noChangeAspect="1"/>
        </xdr:cNvPicPr>
      </xdr:nvPicPr>
      <xdr:blipFill>
        <a:blip xmlns:r="http://schemas.openxmlformats.org/officeDocument/2006/relationships" r:embed="rId206"/>
        <a:stretch>
          <a:fillRect/>
        </a:stretch>
      </xdr:blipFill>
      <xdr:spPr>
        <a:xfrm>
          <a:off x="9525" y="611341170"/>
          <a:ext cx="2096135" cy="1729740"/>
        </a:xfrm>
        <a:prstGeom prst="rect">
          <a:avLst/>
        </a:prstGeom>
        <a:noFill/>
        <a:ln w="9525">
          <a:noFill/>
        </a:ln>
      </xdr:spPr>
    </xdr:pic>
    <xdr:clientData/>
  </xdr:twoCellAnchor>
  <xdr:twoCellAnchor editAs="oneCell">
    <xdr:from>
      <xdr:col>0</xdr:col>
      <xdr:colOff>9525</xdr:colOff>
      <xdr:row>339</xdr:row>
      <xdr:rowOff>193675</xdr:rowOff>
    </xdr:from>
    <xdr:to>
      <xdr:col>0</xdr:col>
      <xdr:colOff>2139950</xdr:colOff>
      <xdr:row>339</xdr:row>
      <xdr:rowOff>1694815</xdr:rowOff>
    </xdr:to>
    <xdr:pic>
      <xdr:nvPicPr>
        <xdr:cNvPr id="675" name="图片 674">
          <a:extLst>
            <a:ext uri="{FF2B5EF4-FFF2-40B4-BE49-F238E27FC236}">
              <a16:creationId xmlns:a16="http://schemas.microsoft.com/office/drawing/2014/main" id="{00000000-0008-0000-AD00-0000A3020000}"/>
            </a:ext>
          </a:extLst>
        </xdr:cNvPr>
        <xdr:cNvPicPr>
          <a:picLocks noChangeAspect="1"/>
        </xdr:cNvPicPr>
      </xdr:nvPicPr>
      <xdr:blipFill>
        <a:blip xmlns:r="http://schemas.openxmlformats.org/officeDocument/2006/relationships" r:embed="rId207"/>
        <a:stretch>
          <a:fillRect/>
        </a:stretch>
      </xdr:blipFill>
      <xdr:spPr>
        <a:xfrm>
          <a:off x="9525" y="613331895"/>
          <a:ext cx="2130425" cy="1501140"/>
        </a:xfrm>
        <a:prstGeom prst="rect">
          <a:avLst/>
        </a:prstGeom>
        <a:noFill/>
        <a:ln w="9525">
          <a:noFill/>
        </a:ln>
      </xdr:spPr>
    </xdr:pic>
    <xdr:clientData/>
  </xdr:twoCellAnchor>
  <xdr:twoCellAnchor editAs="oneCell">
    <xdr:from>
      <xdr:col>0</xdr:col>
      <xdr:colOff>9525</xdr:colOff>
      <xdr:row>340</xdr:row>
      <xdr:rowOff>98425</xdr:rowOff>
    </xdr:from>
    <xdr:to>
      <xdr:col>0</xdr:col>
      <xdr:colOff>2121535</xdr:colOff>
      <xdr:row>340</xdr:row>
      <xdr:rowOff>1736090</xdr:rowOff>
    </xdr:to>
    <xdr:pic>
      <xdr:nvPicPr>
        <xdr:cNvPr id="676" name="图片 675">
          <a:extLst>
            <a:ext uri="{FF2B5EF4-FFF2-40B4-BE49-F238E27FC236}">
              <a16:creationId xmlns:a16="http://schemas.microsoft.com/office/drawing/2014/main" id="{00000000-0008-0000-AD00-0000A4020000}"/>
            </a:ext>
          </a:extLst>
        </xdr:cNvPr>
        <xdr:cNvPicPr>
          <a:picLocks noChangeAspect="1"/>
        </xdr:cNvPicPr>
      </xdr:nvPicPr>
      <xdr:blipFill>
        <a:blip xmlns:r="http://schemas.openxmlformats.org/officeDocument/2006/relationships" r:embed="rId208"/>
        <a:stretch>
          <a:fillRect/>
        </a:stretch>
      </xdr:blipFill>
      <xdr:spPr>
        <a:xfrm>
          <a:off x="9525" y="615141645"/>
          <a:ext cx="2112010" cy="1637665"/>
        </a:xfrm>
        <a:prstGeom prst="rect">
          <a:avLst/>
        </a:prstGeom>
        <a:noFill/>
        <a:ln w="9525">
          <a:noFill/>
        </a:ln>
      </xdr:spPr>
    </xdr:pic>
    <xdr:clientData/>
  </xdr:twoCellAnchor>
  <xdr:twoCellAnchor editAs="oneCell">
    <xdr:from>
      <xdr:col>0</xdr:col>
      <xdr:colOff>9525</xdr:colOff>
      <xdr:row>341</xdr:row>
      <xdr:rowOff>136525</xdr:rowOff>
    </xdr:from>
    <xdr:to>
      <xdr:col>0</xdr:col>
      <xdr:colOff>2125980</xdr:colOff>
      <xdr:row>341</xdr:row>
      <xdr:rowOff>1784350</xdr:rowOff>
    </xdr:to>
    <xdr:pic>
      <xdr:nvPicPr>
        <xdr:cNvPr id="677" name="图片 676">
          <a:extLst>
            <a:ext uri="{FF2B5EF4-FFF2-40B4-BE49-F238E27FC236}">
              <a16:creationId xmlns:a16="http://schemas.microsoft.com/office/drawing/2014/main" id="{00000000-0008-0000-AD00-0000A5020000}"/>
            </a:ext>
          </a:extLst>
        </xdr:cNvPr>
        <xdr:cNvPicPr>
          <a:picLocks noChangeAspect="1"/>
        </xdr:cNvPicPr>
      </xdr:nvPicPr>
      <xdr:blipFill>
        <a:blip xmlns:r="http://schemas.openxmlformats.org/officeDocument/2006/relationships" r:embed="rId209"/>
        <a:stretch>
          <a:fillRect/>
        </a:stretch>
      </xdr:blipFill>
      <xdr:spPr>
        <a:xfrm>
          <a:off x="9525" y="617084745"/>
          <a:ext cx="2116455" cy="1647825"/>
        </a:xfrm>
        <a:prstGeom prst="rect">
          <a:avLst/>
        </a:prstGeom>
        <a:noFill/>
        <a:ln w="9525">
          <a:noFill/>
        </a:ln>
      </xdr:spPr>
    </xdr:pic>
    <xdr:clientData/>
  </xdr:twoCellAnchor>
  <xdr:twoCellAnchor editAs="oneCell">
    <xdr:from>
      <xdr:col>0</xdr:col>
      <xdr:colOff>9525</xdr:colOff>
      <xdr:row>342</xdr:row>
      <xdr:rowOff>136525</xdr:rowOff>
    </xdr:from>
    <xdr:to>
      <xdr:col>0</xdr:col>
      <xdr:colOff>2152015</xdr:colOff>
      <xdr:row>342</xdr:row>
      <xdr:rowOff>1750060</xdr:rowOff>
    </xdr:to>
    <xdr:pic>
      <xdr:nvPicPr>
        <xdr:cNvPr id="678" name="图片 677">
          <a:extLst>
            <a:ext uri="{FF2B5EF4-FFF2-40B4-BE49-F238E27FC236}">
              <a16:creationId xmlns:a16="http://schemas.microsoft.com/office/drawing/2014/main" id="{00000000-0008-0000-AD00-0000A6020000}"/>
            </a:ext>
          </a:extLst>
        </xdr:cNvPr>
        <xdr:cNvPicPr>
          <a:picLocks noChangeAspect="1"/>
        </xdr:cNvPicPr>
      </xdr:nvPicPr>
      <xdr:blipFill>
        <a:blip xmlns:r="http://schemas.openxmlformats.org/officeDocument/2006/relationships" r:embed="rId210"/>
        <a:stretch>
          <a:fillRect/>
        </a:stretch>
      </xdr:blipFill>
      <xdr:spPr>
        <a:xfrm>
          <a:off x="9525" y="618989745"/>
          <a:ext cx="2142490" cy="1613535"/>
        </a:xfrm>
        <a:prstGeom prst="rect">
          <a:avLst/>
        </a:prstGeom>
        <a:noFill/>
        <a:ln w="9525">
          <a:noFill/>
        </a:ln>
      </xdr:spPr>
    </xdr:pic>
    <xdr:clientData/>
  </xdr:twoCellAnchor>
  <xdr:twoCellAnchor editAs="oneCell">
    <xdr:from>
      <xdr:col>0</xdr:col>
      <xdr:colOff>635</xdr:colOff>
      <xdr:row>343</xdr:row>
      <xdr:rowOff>193675</xdr:rowOff>
    </xdr:from>
    <xdr:to>
      <xdr:col>0</xdr:col>
      <xdr:colOff>2152650</xdr:colOff>
      <xdr:row>343</xdr:row>
      <xdr:rowOff>1695450</xdr:rowOff>
    </xdr:to>
    <xdr:pic>
      <xdr:nvPicPr>
        <xdr:cNvPr id="679" name="图片 678">
          <a:extLst>
            <a:ext uri="{FF2B5EF4-FFF2-40B4-BE49-F238E27FC236}">
              <a16:creationId xmlns:a16="http://schemas.microsoft.com/office/drawing/2014/main" id="{00000000-0008-0000-AD00-0000A7020000}"/>
            </a:ext>
          </a:extLst>
        </xdr:cNvPr>
        <xdr:cNvPicPr>
          <a:picLocks noChangeAspect="1"/>
        </xdr:cNvPicPr>
      </xdr:nvPicPr>
      <xdr:blipFill>
        <a:blip xmlns:r="http://schemas.openxmlformats.org/officeDocument/2006/relationships" r:embed="rId211"/>
        <a:stretch>
          <a:fillRect/>
        </a:stretch>
      </xdr:blipFill>
      <xdr:spPr>
        <a:xfrm>
          <a:off x="635" y="620951895"/>
          <a:ext cx="2152015" cy="1501775"/>
        </a:xfrm>
        <a:prstGeom prst="rect">
          <a:avLst/>
        </a:prstGeom>
        <a:noFill/>
        <a:ln w="9525">
          <a:noFill/>
        </a:ln>
      </xdr:spPr>
    </xdr:pic>
    <xdr:clientData/>
  </xdr:twoCellAnchor>
  <xdr:twoCellAnchor editAs="oneCell">
    <xdr:from>
      <xdr:col>0</xdr:col>
      <xdr:colOff>9525</xdr:colOff>
      <xdr:row>345</xdr:row>
      <xdr:rowOff>127000</xdr:rowOff>
    </xdr:from>
    <xdr:to>
      <xdr:col>0</xdr:col>
      <xdr:colOff>2153285</xdr:colOff>
      <xdr:row>345</xdr:row>
      <xdr:rowOff>1812925</xdr:rowOff>
    </xdr:to>
    <xdr:pic>
      <xdr:nvPicPr>
        <xdr:cNvPr id="680" name="图片 679">
          <a:extLst>
            <a:ext uri="{FF2B5EF4-FFF2-40B4-BE49-F238E27FC236}">
              <a16:creationId xmlns:a16="http://schemas.microsoft.com/office/drawing/2014/main" id="{00000000-0008-0000-AD00-0000A8020000}"/>
            </a:ext>
          </a:extLst>
        </xdr:cNvPr>
        <xdr:cNvPicPr>
          <a:picLocks noChangeAspect="1"/>
        </xdr:cNvPicPr>
      </xdr:nvPicPr>
      <xdr:blipFill>
        <a:blip xmlns:r="http://schemas.openxmlformats.org/officeDocument/2006/relationships" r:embed="rId212"/>
        <a:stretch>
          <a:fillRect/>
        </a:stretch>
      </xdr:blipFill>
      <xdr:spPr>
        <a:xfrm>
          <a:off x="9525" y="624695220"/>
          <a:ext cx="2143760" cy="1685925"/>
        </a:xfrm>
        <a:prstGeom prst="rect">
          <a:avLst/>
        </a:prstGeom>
        <a:noFill/>
        <a:ln w="9525">
          <a:noFill/>
        </a:ln>
      </xdr:spPr>
    </xdr:pic>
    <xdr:clientData/>
  </xdr:twoCellAnchor>
  <xdr:twoCellAnchor editAs="oneCell">
    <xdr:from>
      <xdr:col>0</xdr:col>
      <xdr:colOff>9525</xdr:colOff>
      <xdr:row>344</xdr:row>
      <xdr:rowOff>107950</xdr:rowOff>
    </xdr:from>
    <xdr:to>
      <xdr:col>0</xdr:col>
      <xdr:colOff>2124710</xdr:colOff>
      <xdr:row>344</xdr:row>
      <xdr:rowOff>1769745</xdr:rowOff>
    </xdr:to>
    <xdr:pic>
      <xdr:nvPicPr>
        <xdr:cNvPr id="681" name="图片 680">
          <a:extLst>
            <a:ext uri="{FF2B5EF4-FFF2-40B4-BE49-F238E27FC236}">
              <a16:creationId xmlns:a16="http://schemas.microsoft.com/office/drawing/2014/main" id="{00000000-0008-0000-AD00-0000A9020000}"/>
            </a:ext>
          </a:extLst>
        </xdr:cNvPr>
        <xdr:cNvPicPr>
          <a:picLocks noChangeAspect="1"/>
        </xdr:cNvPicPr>
      </xdr:nvPicPr>
      <xdr:blipFill>
        <a:blip xmlns:r="http://schemas.openxmlformats.org/officeDocument/2006/relationships" r:embed="rId213"/>
        <a:stretch>
          <a:fillRect/>
        </a:stretch>
      </xdr:blipFill>
      <xdr:spPr>
        <a:xfrm>
          <a:off x="9525" y="622771170"/>
          <a:ext cx="2115185" cy="1661795"/>
        </a:xfrm>
        <a:prstGeom prst="rect">
          <a:avLst/>
        </a:prstGeom>
        <a:noFill/>
        <a:ln w="9525">
          <a:noFill/>
        </a:ln>
      </xdr:spPr>
    </xdr:pic>
    <xdr:clientData/>
  </xdr:twoCellAnchor>
  <xdr:twoCellAnchor editAs="oneCell">
    <xdr:from>
      <xdr:col>0</xdr:col>
      <xdr:colOff>9525</xdr:colOff>
      <xdr:row>348</xdr:row>
      <xdr:rowOff>107950</xdr:rowOff>
    </xdr:from>
    <xdr:to>
      <xdr:col>0</xdr:col>
      <xdr:colOff>2117090</xdr:colOff>
      <xdr:row>348</xdr:row>
      <xdr:rowOff>1769745</xdr:rowOff>
    </xdr:to>
    <xdr:pic>
      <xdr:nvPicPr>
        <xdr:cNvPr id="682" name="图片 681">
          <a:extLst>
            <a:ext uri="{FF2B5EF4-FFF2-40B4-BE49-F238E27FC236}">
              <a16:creationId xmlns:a16="http://schemas.microsoft.com/office/drawing/2014/main" id="{00000000-0008-0000-AD00-0000AA020000}"/>
            </a:ext>
          </a:extLst>
        </xdr:cNvPr>
        <xdr:cNvPicPr>
          <a:picLocks noChangeAspect="1"/>
        </xdr:cNvPicPr>
      </xdr:nvPicPr>
      <xdr:blipFill>
        <a:blip xmlns:r="http://schemas.openxmlformats.org/officeDocument/2006/relationships" r:embed="rId214"/>
        <a:stretch>
          <a:fillRect/>
        </a:stretch>
      </xdr:blipFill>
      <xdr:spPr>
        <a:xfrm>
          <a:off x="9525" y="630391170"/>
          <a:ext cx="2107565" cy="1661795"/>
        </a:xfrm>
        <a:prstGeom prst="rect">
          <a:avLst/>
        </a:prstGeom>
        <a:noFill/>
        <a:ln w="9525">
          <a:noFill/>
        </a:ln>
      </xdr:spPr>
    </xdr:pic>
    <xdr:clientData/>
  </xdr:twoCellAnchor>
  <xdr:twoCellAnchor editAs="oneCell">
    <xdr:from>
      <xdr:col>0</xdr:col>
      <xdr:colOff>9525</xdr:colOff>
      <xdr:row>349</xdr:row>
      <xdr:rowOff>127000</xdr:rowOff>
    </xdr:from>
    <xdr:to>
      <xdr:col>0</xdr:col>
      <xdr:colOff>2118995</xdr:colOff>
      <xdr:row>349</xdr:row>
      <xdr:rowOff>1783080</xdr:rowOff>
    </xdr:to>
    <xdr:pic>
      <xdr:nvPicPr>
        <xdr:cNvPr id="683" name="图片 682">
          <a:extLst>
            <a:ext uri="{FF2B5EF4-FFF2-40B4-BE49-F238E27FC236}">
              <a16:creationId xmlns:a16="http://schemas.microsoft.com/office/drawing/2014/main" id="{00000000-0008-0000-AD00-0000AB020000}"/>
            </a:ext>
          </a:extLst>
        </xdr:cNvPr>
        <xdr:cNvPicPr>
          <a:picLocks noChangeAspect="1"/>
        </xdr:cNvPicPr>
      </xdr:nvPicPr>
      <xdr:blipFill>
        <a:blip xmlns:r="http://schemas.openxmlformats.org/officeDocument/2006/relationships" r:embed="rId215"/>
        <a:stretch>
          <a:fillRect/>
        </a:stretch>
      </xdr:blipFill>
      <xdr:spPr>
        <a:xfrm>
          <a:off x="9525" y="632315220"/>
          <a:ext cx="2109470" cy="1656080"/>
        </a:xfrm>
        <a:prstGeom prst="rect">
          <a:avLst/>
        </a:prstGeom>
        <a:noFill/>
        <a:ln w="9525">
          <a:noFill/>
        </a:ln>
      </xdr:spPr>
    </xdr:pic>
    <xdr:clientData/>
  </xdr:twoCellAnchor>
  <xdr:twoCellAnchor editAs="oneCell">
    <xdr:from>
      <xdr:col>0</xdr:col>
      <xdr:colOff>9525</xdr:colOff>
      <xdr:row>346</xdr:row>
      <xdr:rowOff>146050</xdr:rowOff>
    </xdr:from>
    <xdr:to>
      <xdr:col>0</xdr:col>
      <xdr:colOff>2149475</xdr:colOff>
      <xdr:row>346</xdr:row>
      <xdr:rowOff>1811020</xdr:rowOff>
    </xdr:to>
    <xdr:pic>
      <xdr:nvPicPr>
        <xdr:cNvPr id="684" name="图片 683">
          <a:extLst>
            <a:ext uri="{FF2B5EF4-FFF2-40B4-BE49-F238E27FC236}">
              <a16:creationId xmlns:a16="http://schemas.microsoft.com/office/drawing/2014/main" id="{00000000-0008-0000-AD00-0000AC020000}"/>
            </a:ext>
          </a:extLst>
        </xdr:cNvPr>
        <xdr:cNvPicPr>
          <a:picLocks noChangeAspect="1"/>
        </xdr:cNvPicPr>
      </xdr:nvPicPr>
      <xdr:blipFill>
        <a:blip xmlns:r="http://schemas.openxmlformats.org/officeDocument/2006/relationships" r:embed="rId216"/>
        <a:stretch>
          <a:fillRect/>
        </a:stretch>
      </xdr:blipFill>
      <xdr:spPr>
        <a:xfrm>
          <a:off x="9525" y="626619270"/>
          <a:ext cx="2139950" cy="1664970"/>
        </a:xfrm>
        <a:prstGeom prst="rect">
          <a:avLst/>
        </a:prstGeom>
        <a:noFill/>
        <a:ln w="9525">
          <a:noFill/>
        </a:ln>
      </xdr:spPr>
    </xdr:pic>
    <xdr:clientData/>
  </xdr:twoCellAnchor>
  <xdr:twoCellAnchor editAs="oneCell">
    <xdr:from>
      <xdr:col>0</xdr:col>
      <xdr:colOff>9525</xdr:colOff>
      <xdr:row>347</xdr:row>
      <xdr:rowOff>135890</xdr:rowOff>
    </xdr:from>
    <xdr:to>
      <xdr:col>0</xdr:col>
      <xdr:colOff>2125345</xdr:colOff>
      <xdr:row>347</xdr:row>
      <xdr:rowOff>1762125</xdr:rowOff>
    </xdr:to>
    <xdr:pic>
      <xdr:nvPicPr>
        <xdr:cNvPr id="685" name="图片 684">
          <a:extLst>
            <a:ext uri="{FF2B5EF4-FFF2-40B4-BE49-F238E27FC236}">
              <a16:creationId xmlns:a16="http://schemas.microsoft.com/office/drawing/2014/main" id="{00000000-0008-0000-AD00-0000AD020000}"/>
            </a:ext>
          </a:extLst>
        </xdr:cNvPr>
        <xdr:cNvPicPr>
          <a:picLocks noChangeAspect="1"/>
        </xdr:cNvPicPr>
      </xdr:nvPicPr>
      <xdr:blipFill>
        <a:blip xmlns:r="http://schemas.openxmlformats.org/officeDocument/2006/relationships" r:embed="rId217"/>
        <a:stretch>
          <a:fillRect/>
        </a:stretch>
      </xdr:blipFill>
      <xdr:spPr>
        <a:xfrm>
          <a:off x="9525" y="628514110"/>
          <a:ext cx="2115820" cy="1626235"/>
        </a:xfrm>
        <a:prstGeom prst="rect">
          <a:avLst/>
        </a:prstGeom>
        <a:noFill/>
        <a:ln w="9525">
          <a:noFill/>
        </a:ln>
      </xdr:spPr>
    </xdr:pic>
    <xdr:clientData/>
  </xdr:twoCellAnchor>
  <xdr:twoCellAnchor editAs="oneCell">
    <xdr:from>
      <xdr:col>0</xdr:col>
      <xdr:colOff>9525</xdr:colOff>
      <xdr:row>359</xdr:row>
      <xdr:rowOff>98425</xdr:rowOff>
    </xdr:from>
    <xdr:to>
      <xdr:col>0</xdr:col>
      <xdr:colOff>2136775</xdr:colOff>
      <xdr:row>359</xdr:row>
      <xdr:rowOff>1809750</xdr:rowOff>
    </xdr:to>
    <xdr:pic>
      <xdr:nvPicPr>
        <xdr:cNvPr id="686" name="图片 685">
          <a:extLst>
            <a:ext uri="{FF2B5EF4-FFF2-40B4-BE49-F238E27FC236}">
              <a16:creationId xmlns:a16="http://schemas.microsoft.com/office/drawing/2014/main" id="{00000000-0008-0000-AD00-0000AE020000}"/>
            </a:ext>
          </a:extLst>
        </xdr:cNvPr>
        <xdr:cNvPicPr>
          <a:picLocks noChangeAspect="1"/>
        </xdr:cNvPicPr>
      </xdr:nvPicPr>
      <xdr:blipFill>
        <a:blip xmlns:r="http://schemas.openxmlformats.org/officeDocument/2006/relationships" r:embed="rId218"/>
        <a:stretch>
          <a:fillRect/>
        </a:stretch>
      </xdr:blipFill>
      <xdr:spPr>
        <a:xfrm>
          <a:off x="9525" y="651336645"/>
          <a:ext cx="2127250" cy="1711325"/>
        </a:xfrm>
        <a:prstGeom prst="rect">
          <a:avLst/>
        </a:prstGeom>
        <a:noFill/>
        <a:ln w="9525">
          <a:noFill/>
        </a:ln>
      </xdr:spPr>
    </xdr:pic>
    <xdr:clientData/>
  </xdr:twoCellAnchor>
  <xdr:twoCellAnchor editAs="oneCell">
    <xdr:from>
      <xdr:col>0</xdr:col>
      <xdr:colOff>28575</xdr:colOff>
      <xdr:row>360</xdr:row>
      <xdr:rowOff>136525</xdr:rowOff>
    </xdr:from>
    <xdr:to>
      <xdr:col>0</xdr:col>
      <xdr:colOff>2140585</xdr:colOff>
      <xdr:row>360</xdr:row>
      <xdr:rowOff>1678940</xdr:rowOff>
    </xdr:to>
    <xdr:pic>
      <xdr:nvPicPr>
        <xdr:cNvPr id="687" name="图片 686">
          <a:extLst>
            <a:ext uri="{FF2B5EF4-FFF2-40B4-BE49-F238E27FC236}">
              <a16:creationId xmlns:a16="http://schemas.microsoft.com/office/drawing/2014/main" id="{00000000-0008-0000-AD00-0000AF020000}"/>
            </a:ext>
          </a:extLst>
        </xdr:cNvPr>
        <xdr:cNvPicPr>
          <a:picLocks noChangeAspect="1"/>
        </xdr:cNvPicPr>
      </xdr:nvPicPr>
      <xdr:blipFill>
        <a:blip xmlns:r="http://schemas.openxmlformats.org/officeDocument/2006/relationships" r:embed="rId219"/>
        <a:stretch>
          <a:fillRect/>
        </a:stretch>
      </xdr:blipFill>
      <xdr:spPr>
        <a:xfrm>
          <a:off x="28575" y="653279745"/>
          <a:ext cx="2112010" cy="1542415"/>
        </a:xfrm>
        <a:prstGeom prst="rect">
          <a:avLst/>
        </a:prstGeom>
        <a:noFill/>
        <a:ln w="9525">
          <a:noFill/>
        </a:ln>
      </xdr:spPr>
    </xdr:pic>
    <xdr:clientData/>
  </xdr:twoCellAnchor>
  <xdr:twoCellAnchor editAs="oneCell">
    <xdr:from>
      <xdr:col>0</xdr:col>
      <xdr:colOff>9525</xdr:colOff>
      <xdr:row>361</xdr:row>
      <xdr:rowOff>117475</xdr:rowOff>
    </xdr:from>
    <xdr:to>
      <xdr:col>0</xdr:col>
      <xdr:colOff>2092325</xdr:colOff>
      <xdr:row>361</xdr:row>
      <xdr:rowOff>1809750</xdr:rowOff>
    </xdr:to>
    <xdr:pic>
      <xdr:nvPicPr>
        <xdr:cNvPr id="688" name="图片 687">
          <a:extLst>
            <a:ext uri="{FF2B5EF4-FFF2-40B4-BE49-F238E27FC236}">
              <a16:creationId xmlns:a16="http://schemas.microsoft.com/office/drawing/2014/main" id="{00000000-0008-0000-AD00-0000B0020000}"/>
            </a:ext>
          </a:extLst>
        </xdr:cNvPr>
        <xdr:cNvPicPr>
          <a:picLocks noChangeAspect="1"/>
        </xdr:cNvPicPr>
      </xdr:nvPicPr>
      <xdr:blipFill>
        <a:blip xmlns:r="http://schemas.openxmlformats.org/officeDocument/2006/relationships" r:embed="rId220"/>
        <a:stretch>
          <a:fillRect/>
        </a:stretch>
      </xdr:blipFill>
      <xdr:spPr>
        <a:xfrm>
          <a:off x="9525" y="655165695"/>
          <a:ext cx="2082800" cy="1692275"/>
        </a:xfrm>
        <a:prstGeom prst="rect">
          <a:avLst/>
        </a:prstGeom>
        <a:noFill/>
        <a:ln w="9525">
          <a:noFill/>
        </a:ln>
      </xdr:spPr>
    </xdr:pic>
    <xdr:clientData/>
  </xdr:twoCellAnchor>
  <xdr:twoCellAnchor editAs="oneCell">
    <xdr:from>
      <xdr:col>0</xdr:col>
      <xdr:colOff>9525</xdr:colOff>
      <xdr:row>362</xdr:row>
      <xdr:rowOff>146050</xdr:rowOff>
    </xdr:from>
    <xdr:to>
      <xdr:col>0</xdr:col>
      <xdr:colOff>2130425</xdr:colOff>
      <xdr:row>362</xdr:row>
      <xdr:rowOff>1794510</xdr:rowOff>
    </xdr:to>
    <xdr:pic>
      <xdr:nvPicPr>
        <xdr:cNvPr id="689" name="图片 688">
          <a:extLst>
            <a:ext uri="{FF2B5EF4-FFF2-40B4-BE49-F238E27FC236}">
              <a16:creationId xmlns:a16="http://schemas.microsoft.com/office/drawing/2014/main" id="{00000000-0008-0000-AD00-0000B1020000}"/>
            </a:ext>
          </a:extLst>
        </xdr:cNvPr>
        <xdr:cNvPicPr>
          <a:picLocks noChangeAspect="1"/>
        </xdr:cNvPicPr>
      </xdr:nvPicPr>
      <xdr:blipFill>
        <a:blip xmlns:r="http://schemas.openxmlformats.org/officeDocument/2006/relationships" r:embed="rId221"/>
        <a:stretch>
          <a:fillRect/>
        </a:stretch>
      </xdr:blipFill>
      <xdr:spPr>
        <a:xfrm>
          <a:off x="9525" y="657099270"/>
          <a:ext cx="2120900" cy="1648460"/>
        </a:xfrm>
        <a:prstGeom prst="rect">
          <a:avLst/>
        </a:prstGeom>
        <a:noFill/>
        <a:ln w="9525">
          <a:noFill/>
        </a:ln>
      </xdr:spPr>
    </xdr:pic>
    <xdr:clientData/>
  </xdr:twoCellAnchor>
  <xdr:twoCellAnchor editAs="oneCell">
    <xdr:from>
      <xdr:col>0</xdr:col>
      <xdr:colOff>9525</xdr:colOff>
      <xdr:row>363</xdr:row>
      <xdr:rowOff>127000</xdr:rowOff>
    </xdr:from>
    <xdr:to>
      <xdr:col>0</xdr:col>
      <xdr:colOff>2115820</xdr:colOff>
      <xdr:row>363</xdr:row>
      <xdr:rowOff>1755775</xdr:rowOff>
    </xdr:to>
    <xdr:pic>
      <xdr:nvPicPr>
        <xdr:cNvPr id="690" name="图片 689">
          <a:extLst>
            <a:ext uri="{FF2B5EF4-FFF2-40B4-BE49-F238E27FC236}">
              <a16:creationId xmlns:a16="http://schemas.microsoft.com/office/drawing/2014/main" id="{00000000-0008-0000-AD00-0000B2020000}"/>
            </a:ext>
          </a:extLst>
        </xdr:cNvPr>
        <xdr:cNvPicPr>
          <a:picLocks noChangeAspect="1"/>
        </xdr:cNvPicPr>
      </xdr:nvPicPr>
      <xdr:blipFill>
        <a:blip xmlns:r="http://schemas.openxmlformats.org/officeDocument/2006/relationships" r:embed="rId222"/>
        <a:stretch>
          <a:fillRect/>
        </a:stretch>
      </xdr:blipFill>
      <xdr:spPr>
        <a:xfrm>
          <a:off x="9525" y="658985220"/>
          <a:ext cx="2106295" cy="1628775"/>
        </a:xfrm>
        <a:prstGeom prst="rect">
          <a:avLst/>
        </a:prstGeom>
        <a:noFill/>
        <a:ln w="9525">
          <a:noFill/>
        </a:ln>
      </xdr:spPr>
    </xdr:pic>
    <xdr:clientData/>
  </xdr:twoCellAnchor>
  <xdr:twoCellAnchor editAs="oneCell">
    <xdr:from>
      <xdr:col>0</xdr:col>
      <xdr:colOff>9525</xdr:colOff>
      <xdr:row>364</xdr:row>
      <xdr:rowOff>117475</xdr:rowOff>
    </xdr:from>
    <xdr:to>
      <xdr:col>0</xdr:col>
      <xdr:colOff>2131695</xdr:colOff>
      <xdr:row>364</xdr:row>
      <xdr:rowOff>1728470</xdr:rowOff>
    </xdr:to>
    <xdr:pic>
      <xdr:nvPicPr>
        <xdr:cNvPr id="691" name="图片 690">
          <a:extLst>
            <a:ext uri="{FF2B5EF4-FFF2-40B4-BE49-F238E27FC236}">
              <a16:creationId xmlns:a16="http://schemas.microsoft.com/office/drawing/2014/main" id="{00000000-0008-0000-AD00-0000B3020000}"/>
            </a:ext>
          </a:extLst>
        </xdr:cNvPr>
        <xdr:cNvPicPr>
          <a:picLocks noChangeAspect="1"/>
        </xdr:cNvPicPr>
      </xdr:nvPicPr>
      <xdr:blipFill>
        <a:blip xmlns:r="http://schemas.openxmlformats.org/officeDocument/2006/relationships" r:embed="rId223"/>
        <a:stretch>
          <a:fillRect/>
        </a:stretch>
      </xdr:blipFill>
      <xdr:spPr>
        <a:xfrm>
          <a:off x="9525" y="660880695"/>
          <a:ext cx="2122170" cy="1610995"/>
        </a:xfrm>
        <a:prstGeom prst="rect">
          <a:avLst/>
        </a:prstGeom>
        <a:noFill/>
        <a:ln w="9525">
          <a:noFill/>
        </a:ln>
      </xdr:spPr>
    </xdr:pic>
    <xdr:clientData/>
  </xdr:twoCellAnchor>
  <xdr:twoCellAnchor editAs="oneCell">
    <xdr:from>
      <xdr:col>0</xdr:col>
      <xdr:colOff>9525</xdr:colOff>
      <xdr:row>365</xdr:row>
      <xdr:rowOff>127000</xdr:rowOff>
    </xdr:from>
    <xdr:to>
      <xdr:col>0</xdr:col>
      <xdr:colOff>2118360</xdr:colOff>
      <xdr:row>365</xdr:row>
      <xdr:rowOff>1774190</xdr:rowOff>
    </xdr:to>
    <xdr:pic>
      <xdr:nvPicPr>
        <xdr:cNvPr id="692" name="图片 691">
          <a:extLst>
            <a:ext uri="{FF2B5EF4-FFF2-40B4-BE49-F238E27FC236}">
              <a16:creationId xmlns:a16="http://schemas.microsoft.com/office/drawing/2014/main" id="{00000000-0008-0000-AD00-0000B4020000}"/>
            </a:ext>
          </a:extLst>
        </xdr:cNvPr>
        <xdr:cNvPicPr>
          <a:picLocks noChangeAspect="1"/>
        </xdr:cNvPicPr>
      </xdr:nvPicPr>
      <xdr:blipFill>
        <a:blip xmlns:r="http://schemas.openxmlformats.org/officeDocument/2006/relationships" r:embed="rId224"/>
        <a:stretch>
          <a:fillRect/>
        </a:stretch>
      </xdr:blipFill>
      <xdr:spPr>
        <a:xfrm>
          <a:off x="9525" y="662795220"/>
          <a:ext cx="2108835" cy="1647190"/>
        </a:xfrm>
        <a:prstGeom prst="rect">
          <a:avLst/>
        </a:prstGeom>
        <a:noFill/>
        <a:ln w="9525">
          <a:noFill/>
        </a:ln>
      </xdr:spPr>
    </xdr:pic>
    <xdr:clientData/>
  </xdr:twoCellAnchor>
  <xdr:twoCellAnchor editAs="oneCell">
    <xdr:from>
      <xdr:col>0</xdr:col>
      <xdr:colOff>9525</xdr:colOff>
      <xdr:row>367</xdr:row>
      <xdr:rowOff>174625</xdr:rowOff>
    </xdr:from>
    <xdr:to>
      <xdr:col>0</xdr:col>
      <xdr:colOff>2153285</xdr:colOff>
      <xdr:row>367</xdr:row>
      <xdr:rowOff>1653540</xdr:rowOff>
    </xdr:to>
    <xdr:pic>
      <xdr:nvPicPr>
        <xdr:cNvPr id="693" name="图片 692">
          <a:extLst>
            <a:ext uri="{FF2B5EF4-FFF2-40B4-BE49-F238E27FC236}">
              <a16:creationId xmlns:a16="http://schemas.microsoft.com/office/drawing/2014/main" id="{00000000-0008-0000-AD00-0000B5020000}"/>
            </a:ext>
          </a:extLst>
        </xdr:cNvPr>
        <xdr:cNvPicPr>
          <a:picLocks noChangeAspect="1"/>
        </xdr:cNvPicPr>
      </xdr:nvPicPr>
      <xdr:blipFill>
        <a:blip xmlns:r="http://schemas.openxmlformats.org/officeDocument/2006/relationships" r:embed="rId225"/>
        <a:stretch>
          <a:fillRect/>
        </a:stretch>
      </xdr:blipFill>
      <xdr:spPr>
        <a:xfrm>
          <a:off x="9525" y="666652845"/>
          <a:ext cx="2143760" cy="1478915"/>
        </a:xfrm>
        <a:prstGeom prst="rect">
          <a:avLst/>
        </a:prstGeom>
        <a:noFill/>
        <a:ln w="9525">
          <a:noFill/>
        </a:ln>
      </xdr:spPr>
    </xdr:pic>
    <xdr:clientData/>
  </xdr:twoCellAnchor>
  <xdr:twoCellAnchor editAs="oneCell">
    <xdr:from>
      <xdr:col>0</xdr:col>
      <xdr:colOff>9525</xdr:colOff>
      <xdr:row>366</xdr:row>
      <xdr:rowOff>231140</xdr:rowOff>
    </xdr:from>
    <xdr:to>
      <xdr:col>0</xdr:col>
      <xdr:colOff>2132965</xdr:colOff>
      <xdr:row>366</xdr:row>
      <xdr:rowOff>1694815</xdr:rowOff>
    </xdr:to>
    <xdr:pic>
      <xdr:nvPicPr>
        <xdr:cNvPr id="694" name="图片 693">
          <a:extLst>
            <a:ext uri="{FF2B5EF4-FFF2-40B4-BE49-F238E27FC236}">
              <a16:creationId xmlns:a16="http://schemas.microsoft.com/office/drawing/2014/main" id="{00000000-0008-0000-AD00-0000B6020000}"/>
            </a:ext>
          </a:extLst>
        </xdr:cNvPr>
        <xdr:cNvPicPr>
          <a:picLocks noChangeAspect="1"/>
        </xdr:cNvPicPr>
      </xdr:nvPicPr>
      <xdr:blipFill>
        <a:blip xmlns:r="http://schemas.openxmlformats.org/officeDocument/2006/relationships" r:embed="rId226"/>
        <a:stretch>
          <a:fillRect/>
        </a:stretch>
      </xdr:blipFill>
      <xdr:spPr>
        <a:xfrm>
          <a:off x="9525" y="664804360"/>
          <a:ext cx="2123440" cy="1463675"/>
        </a:xfrm>
        <a:prstGeom prst="rect">
          <a:avLst/>
        </a:prstGeom>
        <a:noFill/>
        <a:ln w="9525">
          <a:noFill/>
        </a:ln>
      </xdr:spPr>
    </xdr:pic>
    <xdr:clientData/>
  </xdr:twoCellAnchor>
  <xdr:twoCellAnchor editAs="oneCell">
    <xdr:from>
      <xdr:col>0</xdr:col>
      <xdr:colOff>9525</xdr:colOff>
      <xdr:row>368</xdr:row>
      <xdr:rowOff>250190</xdr:rowOff>
    </xdr:from>
    <xdr:to>
      <xdr:col>0</xdr:col>
      <xdr:colOff>2145665</xdr:colOff>
      <xdr:row>368</xdr:row>
      <xdr:rowOff>1698625</xdr:rowOff>
    </xdr:to>
    <xdr:pic>
      <xdr:nvPicPr>
        <xdr:cNvPr id="695" name="图片 694" descr="7e89922f9dfc0cb46b804913e79cc7f">
          <a:extLst>
            <a:ext uri="{FF2B5EF4-FFF2-40B4-BE49-F238E27FC236}">
              <a16:creationId xmlns:a16="http://schemas.microsoft.com/office/drawing/2014/main" id="{00000000-0008-0000-AD00-0000B7020000}"/>
            </a:ext>
          </a:extLst>
        </xdr:cNvPr>
        <xdr:cNvPicPr>
          <a:picLocks noChangeAspect="1"/>
        </xdr:cNvPicPr>
      </xdr:nvPicPr>
      <xdr:blipFill>
        <a:blip xmlns:r="http://schemas.openxmlformats.org/officeDocument/2006/relationships" r:embed="rId227"/>
        <a:stretch>
          <a:fillRect/>
        </a:stretch>
      </xdr:blipFill>
      <xdr:spPr>
        <a:xfrm>
          <a:off x="9525" y="668633410"/>
          <a:ext cx="2136140" cy="1448435"/>
        </a:xfrm>
        <a:prstGeom prst="rect">
          <a:avLst/>
        </a:prstGeom>
      </xdr:spPr>
    </xdr:pic>
    <xdr:clientData/>
  </xdr:twoCellAnchor>
  <xdr:twoCellAnchor editAs="oneCell">
    <xdr:from>
      <xdr:col>0</xdr:col>
      <xdr:colOff>9525</xdr:colOff>
      <xdr:row>369</xdr:row>
      <xdr:rowOff>228600</xdr:rowOff>
    </xdr:from>
    <xdr:to>
      <xdr:col>0</xdr:col>
      <xdr:colOff>2152650</xdr:colOff>
      <xdr:row>369</xdr:row>
      <xdr:rowOff>1609090</xdr:rowOff>
    </xdr:to>
    <xdr:pic>
      <xdr:nvPicPr>
        <xdr:cNvPr id="696" name="图片 695" descr="258683d663603ee6cbadd2318f6a554">
          <a:extLst>
            <a:ext uri="{FF2B5EF4-FFF2-40B4-BE49-F238E27FC236}">
              <a16:creationId xmlns:a16="http://schemas.microsoft.com/office/drawing/2014/main" id="{00000000-0008-0000-AD00-0000B8020000}"/>
            </a:ext>
          </a:extLst>
        </xdr:cNvPr>
        <xdr:cNvPicPr>
          <a:picLocks noChangeAspect="1"/>
        </xdr:cNvPicPr>
      </xdr:nvPicPr>
      <xdr:blipFill>
        <a:blip xmlns:r="http://schemas.openxmlformats.org/officeDocument/2006/relationships" r:embed="rId228"/>
        <a:stretch>
          <a:fillRect/>
        </a:stretch>
      </xdr:blipFill>
      <xdr:spPr>
        <a:xfrm>
          <a:off x="9525" y="670516820"/>
          <a:ext cx="2143125" cy="1380490"/>
        </a:xfrm>
        <a:prstGeom prst="rect">
          <a:avLst/>
        </a:prstGeom>
      </xdr:spPr>
    </xdr:pic>
    <xdr:clientData/>
  </xdr:twoCellAnchor>
  <xdr:twoCellAnchor editAs="oneCell">
    <xdr:from>
      <xdr:col>0</xdr:col>
      <xdr:colOff>9525</xdr:colOff>
      <xdr:row>370</xdr:row>
      <xdr:rowOff>203200</xdr:rowOff>
    </xdr:from>
    <xdr:to>
      <xdr:col>0</xdr:col>
      <xdr:colOff>2131695</xdr:colOff>
      <xdr:row>370</xdr:row>
      <xdr:rowOff>1713230</xdr:rowOff>
    </xdr:to>
    <xdr:pic>
      <xdr:nvPicPr>
        <xdr:cNvPr id="697" name="图片 696" descr="555a4eefbb6279d33256d7b6bd8e8a4">
          <a:extLst>
            <a:ext uri="{FF2B5EF4-FFF2-40B4-BE49-F238E27FC236}">
              <a16:creationId xmlns:a16="http://schemas.microsoft.com/office/drawing/2014/main" id="{00000000-0008-0000-AD00-0000B9020000}"/>
            </a:ext>
          </a:extLst>
        </xdr:cNvPr>
        <xdr:cNvPicPr>
          <a:picLocks noChangeAspect="1"/>
        </xdr:cNvPicPr>
      </xdr:nvPicPr>
      <xdr:blipFill>
        <a:blip xmlns:r="http://schemas.openxmlformats.org/officeDocument/2006/relationships" r:embed="rId229"/>
        <a:stretch>
          <a:fillRect/>
        </a:stretch>
      </xdr:blipFill>
      <xdr:spPr>
        <a:xfrm>
          <a:off x="9525" y="672396420"/>
          <a:ext cx="2122170" cy="1510030"/>
        </a:xfrm>
        <a:prstGeom prst="rect">
          <a:avLst/>
        </a:prstGeom>
      </xdr:spPr>
    </xdr:pic>
    <xdr:clientData/>
  </xdr:twoCellAnchor>
  <xdr:twoCellAnchor editAs="oneCell">
    <xdr:from>
      <xdr:col>0</xdr:col>
      <xdr:colOff>9525</xdr:colOff>
      <xdr:row>371</xdr:row>
      <xdr:rowOff>117475</xdr:rowOff>
    </xdr:from>
    <xdr:to>
      <xdr:col>0</xdr:col>
      <xdr:colOff>2125980</xdr:colOff>
      <xdr:row>371</xdr:row>
      <xdr:rowOff>1717675</xdr:rowOff>
    </xdr:to>
    <xdr:pic>
      <xdr:nvPicPr>
        <xdr:cNvPr id="698" name="图片 697">
          <a:extLst>
            <a:ext uri="{FF2B5EF4-FFF2-40B4-BE49-F238E27FC236}">
              <a16:creationId xmlns:a16="http://schemas.microsoft.com/office/drawing/2014/main" id="{00000000-0008-0000-AD00-0000BA020000}"/>
            </a:ext>
          </a:extLst>
        </xdr:cNvPr>
        <xdr:cNvPicPr>
          <a:picLocks noChangeAspect="1"/>
        </xdr:cNvPicPr>
      </xdr:nvPicPr>
      <xdr:blipFill>
        <a:blip xmlns:r="http://schemas.openxmlformats.org/officeDocument/2006/relationships" r:embed="rId230"/>
        <a:stretch>
          <a:fillRect/>
        </a:stretch>
      </xdr:blipFill>
      <xdr:spPr>
        <a:xfrm>
          <a:off x="9525" y="674215695"/>
          <a:ext cx="2116455" cy="1600200"/>
        </a:xfrm>
        <a:prstGeom prst="rect">
          <a:avLst/>
        </a:prstGeom>
        <a:noFill/>
        <a:ln w="9525">
          <a:noFill/>
        </a:ln>
      </xdr:spPr>
    </xdr:pic>
    <xdr:clientData/>
  </xdr:twoCellAnchor>
  <xdr:twoCellAnchor editAs="oneCell">
    <xdr:from>
      <xdr:col>0</xdr:col>
      <xdr:colOff>66675</xdr:colOff>
      <xdr:row>372</xdr:row>
      <xdr:rowOff>69850</xdr:rowOff>
    </xdr:from>
    <xdr:to>
      <xdr:col>0</xdr:col>
      <xdr:colOff>2077720</xdr:colOff>
      <xdr:row>372</xdr:row>
      <xdr:rowOff>1852930</xdr:rowOff>
    </xdr:to>
    <xdr:pic>
      <xdr:nvPicPr>
        <xdr:cNvPr id="699" name="图片 698">
          <a:extLst>
            <a:ext uri="{FF2B5EF4-FFF2-40B4-BE49-F238E27FC236}">
              <a16:creationId xmlns:a16="http://schemas.microsoft.com/office/drawing/2014/main" id="{00000000-0008-0000-AD00-0000BB020000}"/>
            </a:ext>
          </a:extLst>
        </xdr:cNvPr>
        <xdr:cNvPicPr>
          <a:picLocks noChangeAspect="1"/>
        </xdr:cNvPicPr>
      </xdr:nvPicPr>
      <xdr:blipFill>
        <a:blip xmlns:r="http://schemas.openxmlformats.org/officeDocument/2006/relationships" r:embed="rId231"/>
        <a:stretch>
          <a:fillRect/>
        </a:stretch>
      </xdr:blipFill>
      <xdr:spPr>
        <a:xfrm>
          <a:off x="66675" y="676073070"/>
          <a:ext cx="2011045" cy="1783080"/>
        </a:xfrm>
        <a:prstGeom prst="rect">
          <a:avLst/>
        </a:prstGeom>
        <a:noFill/>
        <a:ln w="9525">
          <a:noFill/>
        </a:ln>
      </xdr:spPr>
    </xdr:pic>
    <xdr:clientData/>
  </xdr:twoCellAnchor>
  <xdr:twoCellAnchor editAs="oneCell">
    <xdr:from>
      <xdr:col>0</xdr:col>
      <xdr:colOff>9525</xdr:colOff>
      <xdr:row>373</xdr:row>
      <xdr:rowOff>215265</xdr:rowOff>
    </xdr:from>
    <xdr:to>
      <xdr:col>0</xdr:col>
      <xdr:colOff>2130425</xdr:colOff>
      <xdr:row>373</xdr:row>
      <xdr:rowOff>1711960</xdr:rowOff>
    </xdr:to>
    <xdr:pic>
      <xdr:nvPicPr>
        <xdr:cNvPr id="700" name="图片 699">
          <a:extLst>
            <a:ext uri="{FF2B5EF4-FFF2-40B4-BE49-F238E27FC236}">
              <a16:creationId xmlns:a16="http://schemas.microsoft.com/office/drawing/2014/main" id="{00000000-0008-0000-AD00-0000BC020000}"/>
            </a:ext>
          </a:extLst>
        </xdr:cNvPr>
        <xdr:cNvPicPr>
          <a:picLocks noChangeAspect="1"/>
        </xdr:cNvPicPr>
      </xdr:nvPicPr>
      <xdr:blipFill>
        <a:blip xmlns:r="http://schemas.openxmlformats.org/officeDocument/2006/relationships" r:embed="rId232"/>
        <a:stretch>
          <a:fillRect/>
        </a:stretch>
      </xdr:blipFill>
      <xdr:spPr>
        <a:xfrm>
          <a:off x="9525" y="678123485"/>
          <a:ext cx="2120900" cy="1496695"/>
        </a:xfrm>
        <a:prstGeom prst="rect">
          <a:avLst/>
        </a:prstGeom>
        <a:noFill/>
        <a:ln w="9525">
          <a:noFill/>
        </a:ln>
      </xdr:spPr>
    </xdr:pic>
    <xdr:clientData/>
  </xdr:twoCellAnchor>
  <xdr:twoCellAnchor editAs="oneCell">
    <xdr:from>
      <xdr:col>0</xdr:col>
      <xdr:colOff>9525</xdr:colOff>
      <xdr:row>374</xdr:row>
      <xdr:rowOff>60325</xdr:rowOff>
    </xdr:from>
    <xdr:to>
      <xdr:col>0</xdr:col>
      <xdr:colOff>2098040</xdr:colOff>
      <xdr:row>374</xdr:row>
      <xdr:rowOff>1868805</xdr:rowOff>
    </xdr:to>
    <xdr:pic>
      <xdr:nvPicPr>
        <xdr:cNvPr id="701" name="图片 700">
          <a:extLst>
            <a:ext uri="{FF2B5EF4-FFF2-40B4-BE49-F238E27FC236}">
              <a16:creationId xmlns:a16="http://schemas.microsoft.com/office/drawing/2014/main" id="{00000000-0008-0000-AD00-0000BD020000}"/>
            </a:ext>
          </a:extLst>
        </xdr:cNvPr>
        <xdr:cNvPicPr>
          <a:picLocks noChangeAspect="1"/>
        </xdr:cNvPicPr>
      </xdr:nvPicPr>
      <xdr:blipFill>
        <a:blip xmlns:r="http://schemas.openxmlformats.org/officeDocument/2006/relationships" r:embed="rId233"/>
        <a:stretch>
          <a:fillRect/>
        </a:stretch>
      </xdr:blipFill>
      <xdr:spPr>
        <a:xfrm>
          <a:off x="9525" y="679873545"/>
          <a:ext cx="2088515" cy="1808480"/>
        </a:xfrm>
        <a:prstGeom prst="rect">
          <a:avLst/>
        </a:prstGeom>
        <a:noFill/>
        <a:ln w="9525">
          <a:noFill/>
        </a:ln>
      </xdr:spPr>
    </xdr:pic>
    <xdr:clientData/>
  </xdr:twoCellAnchor>
  <xdr:twoCellAnchor editAs="oneCell">
    <xdr:from>
      <xdr:col>0</xdr:col>
      <xdr:colOff>85725</xdr:colOff>
      <xdr:row>375</xdr:row>
      <xdr:rowOff>79375</xdr:rowOff>
    </xdr:from>
    <xdr:to>
      <xdr:col>0</xdr:col>
      <xdr:colOff>2087880</xdr:colOff>
      <xdr:row>375</xdr:row>
      <xdr:rowOff>1854835</xdr:rowOff>
    </xdr:to>
    <xdr:pic>
      <xdr:nvPicPr>
        <xdr:cNvPr id="702" name="图片 701">
          <a:extLst>
            <a:ext uri="{FF2B5EF4-FFF2-40B4-BE49-F238E27FC236}">
              <a16:creationId xmlns:a16="http://schemas.microsoft.com/office/drawing/2014/main" id="{00000000-0008-0000-AD00-0000BE020000}"/>
            </a:ext>
          </a:extLst>
        </xdr:cNvPr>
        <xdr:cNvPicPr>
          <a:picLocks noChangeAspect="1"/>
        </xdr:cNvPicPr>
      </xdr:nvPicPr>
      <xdr:blipFill>
        <a:blip xmlns:r="http://schemas.openxmlformats.org/officeDocument/2006/relationships" r:embed="rId234"/>
        <a:stretch>
          <a:fillRect/>
        </a:stretch>
      </xdr:blipFill>
      <xdr:spPr>
        <a:xfrm>
          <a:off x="85725" y="681797595"/>
          <a:ext cx="2002155" cy="1775460"/>
        </a:xfrm>
        <a:prstGeom prst="rect">
          <a:avLst/>
        </a:prstGeom>
        <a:noFill/>
        <a:ln w="9525">
          <a:noFill/>
        </a:ln>
      </xdr:spPr>
    </xdr:pic>
    <xdr:clientData/>
  </xdr:twoCellAnchor>
  <xdr:twoCellAnchor editAs="oneCell">
    <xdr:from>
      <xdr:col>0</xdr:col>
      <xdr:colOff>57150</xdr:colOff>
      <xdr:row>376</xdr:row>
      <xdr:rowOff>50800</xdr:rowOff>
    </xdr:from>
    <xdr:to>
      <xdr:col>0</xdr:col>
      <xdr:colOff>2093595</xdr:colOff>
      <xdr:row>376</xdr:row>
      <xdr:rowOff>1851660</xdr:rowOff>
    </xdr:to>
    <xdr:pic>
      <xdr:nvPicPr>
        <xdr:cNvPr id="703" name="图片 702">
          <a:extLst>
            <a:ext uri="{FF2B5EF4-FFF2-40B4-BE49-F238E27FC236}">
              <a16:creationId xmlns:a16="http://schemas.microsoft.com/office/drawing/2014/main" id="{00000000-0008-0000-AD00-0000BF020000}"/>
            </a:ext>
          </a:extLst>
        </xdr:cNvPr>
        <xdr:cNvPicPr>
          <a:picLocks noChangeAspect="1"/>
        </xdr:cNvPicPr>
      </xdr:nvPicPr>
      <xdr:blipFill>
        <a:blip xmlns:r="http://schemas.openxmlformats.org/officeDocument/2006/relationships" r:embed="rId235"/>
        <a:stretch>
          <a:fillRect/>
        </a:stretch>
      </xdr:blipFill>
      <xdr:spPr>
        <a:xfrm>
          <a:off x="57150" y="683674020"/>
          <a:ext cx="2036445" cy="1800860"/>
        </a:xfrm>
        <a:prstGeom prst="rect">
          <a:avLst/>
        </a:prstGeom>
        <a:noFill/>
        <a:ln w="9525">
          <a:noFill/>
        </a:ln>
      </xdr:spPr>
    </xdr:pic>
    <xdr:clientData/>
  </xdr:twoCellAnchor>
  <xdr:twoCellAnchor editAs="oneCell">
    <xdr:from>
      <xdr:col>0</xdr:col>
      <xdr:colOff>95250</xdr:colOff>
      <xdr:row>377</xdr:row>
      <xdr:rowOff>79375</xdr:rowOff>
    </xdr:from>
    <xdr:to>
      <xdr:col>0</xdr:col>
      <xdr:colOff>2108835</xdr:colOff>
      <xdr:row>377</xdr:row>
      <xdr:rowOff>1838960</xdr:rowOff>
    </xdr:to>
    <xdr:pic>
      <xdr:nvPicPr>
        <xdr:cNvPr id="704" name="图片 703">
          <a:extLst>
            <a:ext uri="{FF2B5EF4-FFF2-40B4-BE49-F238E27FC236}">
              <a16:creationId xmlns:a16="http://schemas.microsoft.com/office/drawing/2014/main" id="{00000000-0008-0000-AD00-0000C0020000}"/>
            </a:ext>
          </a:extLst>
        </xdr:cNvPr>
        <xdr:cNvPicPr>
          <a:picLocks noChangeAspect="1"/>
        </xdr:cNvPicPr>
      </xdr:nvPicPr>
      <xdr:blipFill>
        <a:blip xmlns:r="http://schemas.openxmlformats.org/officeDocument/2006/relationships" r:embed="rId236"/>
        <a:stretch>
          <a:fillRect/>
        </a:stretch>
      </xdr:blipFill>
      <xdr:spPr>
        <a:xfrm>
          <a:off x="95250" y="685607595"/>
          <a:ext cx="2013585" cy="1759585"/>
        </a:xfrm>
        <a:prstGeom prst="rect">
          <a:avLst/>
        </a:prstGeom>
        <a:noFill/>
        <a:ln w="9525">
          <a:noFill/>
        </a:ln>
      </xdr:spPr>
    </xdr:pic>
    <xdr:clientData/>
  </xdr:twoCellAnchor>
  <xdr:twoCellAnchor editAs="oneCell">
    <xdr:from>
      <xdr:col>0</xdr:col>
      <xdr:colOff>38100</xdr:colOff>
      <xdr:row>378</xdr:row>
      <xdr:rowOff>88900</xdr:rowOff>
    </xdr:from>
    <xdr:to>
      <xdr:col>0</xdr:col>
      <xdr:colOff>2116455</xdr:colOff>
      <xdr:row>378</xdr:row>
      <xdr:rowOff>1815465</xdr:rowOff>
    </xdr:to>
    <xdr:pic>
      <xdr:nvPicPr>
        <xdr:cNvPr id="705" name="图片 704">
          <a:extLst>
            <a:ext uri="{FF2B5EF4-FFF2-40B4-BE49-F238E27FC236}">
              <a16:creationId xmlns:a16="http://schemas.microsoft.com/office/drawing/2014/main" id="{00000000-0008-0000-AD00-0000C1020000}"/>
            </a:ext>
          </a:extLst>
        </xdr:cNvPr>
        <xdr:cNvPicPr>
          <a:picLocks noChangeAspect="1"/>
        </xdr:cNvPicPr>
      </xdr:nvPicPr>
      <xdr:blipFill>
        <a:blip xmlns:r="http://schemas.openxmlformats.org/officeDocument/2006/relationships" r:embed="rId237"/>
        <a:stretch>
          <a:fillRect/>
        </a:stretch>
      </xdr:blipFill>
      <xdr:spPr>
        <a:xfrm>
          <a:off x="38100" y="687522120"/>
          <a:ext cx="2078355" cy="1726565"/>
        </a:xfrm>
        <a:prstGeom prst="rect">
          <a:avLst/>
        </a:prstGeom>
        <a:noFill/>
        <a:ln w="9525">
          <a:noFill/>
        </a:ln>
      </xdr:spPr>
    </xdr:pic>
    <xdr:clientData/>
  </xdr:twoCellAnchor>
  <xdr:twoCellAnchor editAs="oneCell">
    <xdr:from>
      <xdr:col>0</xdr:col>
      <xdr:colOff>9525</xdr:colOff>
      <xdr:row>379</xdr:row>
      <xdr:rowOff>165100</xdr:rowOff>
    </xdr:from>
    <xdr:to>
      <xdr:col>0</xdr:col>
      <xdr:colOff>2154555</xdr:colOff>
      <xdr:row>379</xdr:row>
      <xdr:rowOff>1809750</xdr:rowOff>
    </xdr:to>
    <xdr:pic>
      <xdr:nvPicPr>
        <xdr:cNvPr id="706" name="图片 705">
          <a:extLst>
            <a:ext uri="{FF2B5EF4-FFF2-40B4-BE49-F238E27FC236}">
              <a16:creationId xmlns:a16="http://schemas.microsoft.com/office/drawing/2014/main" id="{00000000-0008-0000-AD00-0000C2020000}"/>
            </a:ext>
          </a:extLst>
        </xdr:cNvPr>
        <xdr:cNvPicPr>
          <a:picLocks noChangeAspect="1"/>
        </xdr:cNvPicPr>
      </xdr:nvPicPr>
      <xdr:blipFill>
        <a:blip xmlns:r="http://schemas.openxmlformats.org/officeDocument/2006/relationships" r:embed="rId238"/>
        <a:stretch>
          <a:fillRect/>
        </a:stretch>
      </xdr:blipFill>
      <xdr:spPr>
        <a:xfrm>
          <a:off x="9525" y="689503320"/>
          <a:ext cx="2145030" cy="1644650"/>
        </a:xfrm>
        <a:prstGeom prst="rect">
          <a:avLst/>
        </a:prstGeom>
        <a:noFill/>
        <a:ln w="9525">
          <a:noFill/>
        </a:ln>
      </xdr:spPr>
    </xdr:pic>
    <xdr:clientData/>
  </xdr:twoCellAnchor>
  <xdr:twoCellAnchor editAs="oneCell">
    <xdr:from>
      <xdr:col>0</xdr:col>
      <xdr:colOff>28575</xdr:colOff>
      <xdr:row>380</xdr:row>
      <xdr:rowOff>69850</xdr:rowOff>
    </xdr:from>
    <xdr:to>
      <xdr:col>0</xdr:col>
      <xdr:colOff>2116455</xdr:colOff>
      <xdr:row>380</xdr:row>
      <xdr:rowOff>1847850</xdr:rowOff>
    </xdr:to>
    <xdr:pic>
      <xdr:nvPicPr>
        <xdr:cNvPr id="707" name="图片 706">
          <a:extLst>
            <a:ext uri="{FF2B5EF4-FFF2-40B4-BE49-F238E27FC236}">
              <a16:creationId xmlns:a16="http://schemas.microsoft.com/office/drawing/2014/main" id="{00000000-0008-0000-AD00-0000C3020000}"/>
            </a:ext>
          </a:extLst>
        </xdr:cNvPr>
        <xdr:cNvPicPr>
          <a:picLocks noChangeAspect="1"/>
        </xdr:cNvPicPr>
      </xdr:nvPicPr>
      <xdr:blipFill>
        <a:blip xmlns:r="http://schemas.openxmlformats.org/officeDocument/2006/relationships" r:embed="rId239"/>
        <a:stretch>
          <a:fillRect/>
        </a:stretch>
      </xdr:blipFill>
      <xdr:spPr>
        <a:xfrm>
          <a:off x="28575" y="691313070"/>
          <a:ext cx="2087880" cy="1778000"/>
        </a:xfrm>
        <a:prstGeom prst="rect">
          <a:avLst/>
        </a:prstGeom>
        <a:noFill/>
        <a:ln w="9525">
          <a:noFill/>
        </a:ln>
      </xdr:spPr>
    </xdr:pic>
    <xdr:clientData/>
  </xdr:twoCellAnchor>
  <xdr:twoCellAnchor editAs="oneCell">
    <xdr:from>
      <xdr:col>0</xdr:col>
      <xdr:colOff>9525</xdr:colOff>
      <xdr:row>382</xdr:row>
      <xdr:rowOff>117475</xdr:rowOff>
    </xdr:from>
    <xdr:to>
      <xdr:col>0</xdr:col>
      <xdr:colOff>2134235</xdr:colOff>
      <xdr:row>382</xdr:row>
      <xdr:rowOff>1838960</xdr:rowOff>
    </xdr:to>
    <xdr:pic>
      <xdr:nvPicPr>
        <xdr:cNvPr id="708" name="图片 707">
          <a:extLst>
            <a:ext uri="{FF2B5EF4-FFF2-40B4-BE49-F238E27FC236}">
              <a16:creationId xmlns:a16="http://schemas.microsoft.com/office/drawing/2014/main" id="{00000000-0008-0000-AD00-0000C4020000}"/>
            </a:ext>
          </a:extLst>
        </xdr:cNvPr>
        <xdr:cNvPicPr>
          <a:picLocks noChangeAspect="1"/>
        </xdr:cNvPicPr>
      </xdr:nvPicPr>
      <xdr:blipFill>
        <a:blip xmlns:r="http://schemas.openxmlformats.org/officeDocument/2006/relationships" r:embed="rId240"/>
        <a:stretch>
          <a:fillRect/>
        </a:stretch>
      </xdr:blipFill>
      <xdr:spPr>
        <a:xfrm>
          <a:off x="9525" y="695170695"/>
          <a:ext cx="2124710" cy="1721485"/>
        </a:xfrm>
        <a:prstGeom prst="rect">
          <a:avLst/>
        </a:prstGeom>
        <a:noFill/>
        <a:ln w="9525">
          <a:noFill/>
        </a:ln>
      </xdr:spPr>
    </xdr:pic>
    <xdr:clientData/>
  </xdr:twoCellAnchor>
  <xdr:twoCellAnchor editAs="oneCell">
    <xdr:from>
      <xdr:col>0</xdr:col>
      <xdr:colOff>9525</xdr:colOff>
      <xdr:row>383</xdr:row>
      <xdr:rowOff>98425</xdr:rowOff>
    </xdr:from>
    <xdr:to>
      <xdr:col>0</xdr:col>
      <xdr:colOff>2118995</xdr:colOff>
      <xdr:row>383</xdr:row>
      <xdr:rowOff>1821180</xdr:rowOff>
    </xdr:to>
    <xdr:pic>
      <xdr:nvPicPr>
        <xdr:cNvPr id="709" name="图片 708">
          <a:extLst>
            <a:ext uri="{FF2B5EF4-FFF2-40B4-BE49-F238E27FC236}">
              <a16:creationId xmlns:a16="http://schemas.microsoft.com/office/drawing/2014/main" id="{00000000-0008-0000-AD00-0000C5020000}"/>
            </a:ext>
          </a:extLst>
        </xdr:cNvPr>
        <xdr:cNvPicPr>
          <a:picLocks noChangeAspect="1"/>
        </xdr:cNvPicPr>
      </xdr:nvPicPr>
      <xdr:blipFill>
        <a:blip xmlns:r="http://schemas.openxmlformats.org/officeDocument/2006/relationships" r:embed="rId241"/>
        <a:stretch>
          <a:fillRect/>
        </a:stretch>
      </xdr:blipFill>
      <xdr:spPr>
        <a:xfrm>
          <a:off x="9525" y="697056645"/>
          <a:ext cx="2109470" cy="1722755"/>
        </a:xfrm>
        <a:prstGeom prst="rect">
          <a:avLst/>
        </a:prstGeom>
        <a:noFill/>
        <a:ln w="9525">
          <a:noFill/>
        </a:ln>
      </xdr:spPr>
    </xdr:pic>
    <xdr:clientData/>
  </xdr:twoCellAnchor>
  <xdr:twoCellAnchor editAs="oneCell">
    <xdr:from>
      <xdr:col>0</xdr:col>
      <xdr:colOff>9525</xdr:colOff>
      <xdr:row>381</xdr:row>
      <xdr:rowOff>107950</xdr:rowOff>
    </xdr:from>
    <xdr:to>
      <xdr:col>0</xdr:col>
      <xdr:colOff>2143760</xdr:colOff>
      <xdr:row>381</xdr:row>
      <xdr:rowOff>1791970</xdr:rowOff>
    </xdr:to>
    <xdr:pic>
      <xdr:nvPicPr>
        <xdr:cNvPr id="710" name="图片 709">
          <a:extLst>
            <a:ext uri="{FF2B5EF4-FFF2-40B4-BE49-F238E27FC236}">
              <a16:creationId xmlns:a16="http://schemas.microsoft.com/office/drawing/2014/main" id="{00000000-0008-0000-AD00-0000C6020000}"/>
            </a:ext>
          </a:extLst>
        </xdr:cNvPr>
        <xdr:cNvPicPr>
          <a:picLocks noChangeAspect="1"/>
        </xdr:cNvPicPr>
      </xdr:nvPicPr>
      <xdr:blipFill>
        <a:blip xmlns:r="http://schemas.openxmlformats.org/officeDocument/2006/relationships" r:embed="rId242"/>
        <a:stretch>
          <a:fillRect/>
        </a:stretch>
      </xdr:blipFill>
      <xdr:spPr>
        <a:xfrm>
          <a:off x="9525" y="693256170"/>
          <a:ext cx="2134235" cy="1684020"/>
        </a:xfrm>
        <a:prstGeom prst="rect">
          <a:avLst/>
        </a:prstGeom>
        <a:noFill/>
        <a:ln w="9525">
          <a:noFill/>
        </a:ln>
      </xdr:spPr>
    </xdr:pic>
    <xdr:clientData/>
  </xdr:twoCellAnchor>
  <xdr:twoCellAnchor editAs="oneCell">
    <xdr:from>
      <xdr:col>0</xdr:col>
      <xdr:colOff>9525</xdr:colOff>
      <xdr:row>384</xdr:row>
      <xdr:rowOff>50800</xdr:rowOff>
    </xdr:from>
    <xdr:to>
      <xdr:col>0</xdr:col>
      <xdr:colOff>2084705</xdr:colOff>
      <xdr:row>384</xdr:row>
      <xdr:rowOff>1877060</xdr:rowOff>
    </xdr:to>
    <xdr:pic>
      <xdr:nvPicPr>
        <xdr:cNvPr id="711" name="图片 710">
          <a:extLst>
            <a:ext uri="{FF2B5EF4-FFF2-40B4-BE49-F238E27FC236}">
              <a16:creationId xmlns:a16="http://schemas.microsoft.com/office/drawing/2014/main" id="{00000000-0008-0000-AD00-0000C7020000}"/>
            </a:ext>
          </a:extLst>
        </xdr:cNvPr>
        <xdr:cNvPicPr>
          <a:picLocks noChangeAspect="1"/>
        </xdr:cNvPicPr>
      </xdr:nvPicPr>
      <xdr:blipFill>
        <a:blip xmlns:r="http://schemas.openxmlformats.org/officeDocument/2006/relationships" r:embed="rId243"/>
        <a:stretch>
          <a:fillRect/>
        </a:stretch>
      </xdr:blipFill>
      <xdr:spPr>
        <a:xfrm>
          <a:off x="9525" y="698914020"/>
          <a:ext cx="2075180" cy="1826260"/>
        </a:xfrm>
        <a:prstGeom prst="rect">
          <a:avLst/>
        </a:prstGeom>
        <a:noFill/>
        <a:ln w="9525">
          <a:noFill/>
        </a:ln>
      </xdr:spPr>
    </xdr:pic>
    <xdr:clientData/>
  </xdr:twoCellAnchor>
  <xdr:twoCellAnchor editAs="oneCell">
    <xdr:from>
      <xdr:col>0</xdr:col>
      <xdr:colOff>9525</xdr:colOff>
      <xdr:row>385</xdr:row>
      <xdr:rowOff>78740</xdr:rowOff>
    </xdr:from>
    <xdr:to>
      <xdr:col>0</xdr:col>
      <xdr:colOff>2107565</xdr:colOff>
      <xdr:row>385</xdr:row>
      <xdr:rowOff>1812290</xdr:rowOff>
    </xdr:to>
    <xdr:pic>
      <xdr:nvPicPr>
        <xdr:cNvPr id="712" name="图片 711">
          <a:extLst>
            <a:ext uri="{FF2B5EF4-FFF2-40B4-BE49-F238E27FC236}">
              <a16:creationId xmlns:a16="http://schemas.microsoft.com/office/drawing/2014/main" id="{00000000-0008-0000-AD00-0000C8020000}"/>
            </a:ext>
          </a:extLst>
        </xdr:cNvPr>
        <xdr:cNvPicPr>
          <a:picLocks noChangeAspect="1"/>
        </xdr:cNvPicPr>
      </xdr:nvPicPr>
      <xdr:blipFill>
        <a:blip xmlns:r="http://schemas.openxmlformats.org/officeDocument/2006/relationships" r:embed="rId244"/>
        <a:stretch>
          <a:fillRect/>
        </a:stretch>
      </xdr:blipFill>
      <xdr:spPr>
        <a:xfrm>
          <a:off x="9525" y="700846960"/>
          <a:ext cx="2098040" cy="1733550"/>
        </a:xfrm>
        <a:prstGeom prst="rect">
          <a:avLst/>
        </a:prstGeom>
        <a:noFill/>
        <a:ln w="9525">
          <a:noFill/>
        </a:ln>
      </xdr:spPr>
    </xdr:pic>
    <xdr:clientData/>
  </xdr:twoCellAnchor>
  <xdr:twoCellAnchor editAs="oneCell">
    <xdr:from>
      <xdr:col>0</xdr:col>
      <xdr:colOff>9525</xdr:colOff>
      <xdr:row>386</xdr:row>
      <xdr:rowOff>88900</xdr:rowOff>
    </xdr:from>
    <xdr:to>
      <xdr:col>0</xdr:col>
      <xdr:colOff>2129155</xdr:colOff>
      <xdr:row>386</xdr:row>
      <xdr:rowOff>1842135</xdr:rowOff>
    </xdr:to>
    <xdr:pic>
      <xdr:nvPicPr>
        <xdr:cNvPr id="713" name="图片 712">
          <a:extLst>
            <a:ext uri="{FF2B5EF4-FFF2-40B4-BE49-F238E27FC236}">
              <a16:creationId xmlns:a16="http://schemas.microsoft.com/office/drawing/2014/main" id="{00000000-0008-0000-AD00-0000C9020000}"/>
            </a:ext>
          </a:extLst>
        </xdr:cNvPr>
        <xdr:cNvPicPr>
          <a:picLocks noChangeAspect="1"/>
        </xdr:cNvPicPr>
      </xdr:nvPicPr>
      <xdr:blipFill>
        <a:blip xmlns:r="http://schemas.openxmlformats.org/officeDocument/2006/relationships" r:embed="rId245"/>
        <a:stretch>
          <a:fillRect/>
        </a:stretch>
      </xdr:blipFill>
      <xdr:spPr>
        <a:xfrm>
          <a:off x="9525" y="702762120"/>
          <a:ext cx="2119630" cy="1753235"/>
        </a:xfrm>
        <a:prstGeom prst="rect">
          <a:avLst/>
        </a:prstGeom>
        <a:noFill/>
        <a:ln w="9525">
          <a:noFill/>
        </a:ln>
      </xdr:spPr>
    </xdr:pic>
    <xdr:clientData/>
  </xdr:twoCellAnchor>
  <xdr:twoCellAnchor editAs="oneCell">
    <xdr:from>
      <xdr:col>0</xdr:col>
      <xdr:colOff>47625</xdr:colOff>
      <xdr:row>387</xdr:row>
      <xdr:rowOff>60325</xdr:rowOff>
    </xdr:from>
    <xdr:to>
      <xdr:col>0</xdr:col>
      <xdr:colOff>2134235</xdr:colOff>
      <xdr:row>387</xdr:row>
      <xdr:rowOff>1814830</xdr:rowOff>
    </xdr:to>
    <xdr:pic>
      <xdr:nvPicPr>
        <xdr:cNvPr id="714" name="图片 713">
          <a:extLst>
            <a:ext uri="{FF2B5EF4-FFF2-40B4-BE49-F238E27FC236}">
              <a16:creationId xmlns:a16="http://schemas.microsoft.com/office/drawing/2014/main" id="{00000000-0008-0000-AD00-0000CA020000}"/>
            </a:ext>
          </a:extLst>
        </xdr:cNvPr>
        <xdr:cNvPicPr>
          <a:picLocks noChangeAspect="1"/>
        </xdr:cNvPicPr>
      </xdr:nvPicPr>
      <xdr:blipFill>
        <a:blip xmlns:r="http://schemas.openxmlformats.org/officeDocument/2006/relationships" r:embed="rId246"/>
        <a:stretch>
          <a:fillRect/>
        </a:stretch>
      </xdr:blipFill>
      <xdr:spPr>
        <a:xfrm>
          <a:off x="47625" y="704638545"/>
          <a:ext cx="2086610" cy="1754505"/>
        </a:xfrm>
        <a:prstGeom prst="rect">
          <a:avLst/>
        </a:prstGeom>
        <a:noFill/>
        <a:ln w="9525">
          <a:noFill/>
        </a:ln>
      </xdr:spPr>
    </xdr:pic>
    <xdr:clientData/>
  </xdr:twoCellAnchor>
  <xdr:twoCellAnchor editAs="oneCell">
    <xdr:from>
      <xdr:col>0</xdr:col>
      <xdr:colOff>0</xdr:colOff>
      <xdr:row>809</xdr:row>
      <xdr:rowOff>0</xdr:rowOff>
    </xdr:from>
    <xdr:to>
      <xdr:col>0</xdr:col>
      <xdr:colOff>0</xdr:colOff>
      <xdr:row>809</xdr:row>
      <xdr:rowOff>587375</xdr:rowOff>
    </xdr:to>
    <xdr:pic>
      <xdr:nvPicPr>
        <xdr:cNvPr id="717" name="图片 716" descr="739489496145948511">
          <a:extLst>
            <a:ext uri="{FF2B5EF4-FFF2-40B4-BE49-F238E27FC236}">
              <a16:creationId xmlns:a16="http://schemas.microsoft.com/office/drawing/2014/main" id="{00000000-0008-0000-AD00-0000CD020000}"/>
            </a:ext>
          </a:extLst>
        </xdr:cNvPr>
        <xdr:cNvPicPr>
          <a:picLocks noChangeAspect="1"/>
        </xdr:cNvPicPr>
      </xdr:nvPicPr>
      <xdr:blipFill>
        <a:blip xmlns:r="http://schemas.openxmlformats.org/officeDocument/2006/relationships" r:embed="rId9" cstate="print"/>
        <a:srcRect t="22882"/>
        <a:stretch>
          <a:fillRect/>
        </a:stretch>
      </xdr:blipFill>
      <xdr:spPr>
        <a:xfrm>
          <a:off x="0" y="1504640120"/>
          <a:ext cx="0" cy="587375"/>
        </a:xfrm>
        <a:prstGeom prst="rect">
          <a:avLst/>
        </a:prstGeom>
      </xdr:spPr>
    </xdr:pic>
    <xdr:clientData/>
  </xdr:twoCellAnchor>
  <xdr:twoCellAnchor editAs="oneCell">
    <xdr:from>
      <xdr:col>0</xdr:col>
      <xdr:colOff>152400</xdr:colOff>
      <xdr:row>809</xdr:row>
      <xdr:rowOff>0</xdr:rowOff>
    </xdr:from>
    <xdr:to>
      <xdr:col>0</xdr:col>
      <xdr:colOff>152400</xdr:colOff>
      <xdr:row>809</xdr:row>
      <xdr:rowOff>587375</xdr:rowOff>
    </xdr:to>
    <xdr:pic>
      <xdr:nvPicPr>
        <xdr:cNvPr id="718" name="图片 717" descr="739489496145948511">
          <a:extLst>
            <a:ext uri="{FF2B5EF4-FFF2-40B4-BE49-F238E27FC236}">
              <a16:creationId xmlns:a16="http://schemas.microsoft.com/office/drawing/2014/main" id="{00000000-0008-0000-AD00-0000CE02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504640120"/>
          <a:ext cx="0" cy="587375"/>
        </a:xfrm>
        <a:prstGeom prst="rect">
          <a:avLst/>
        </a:prstGeom>
      </xdr:spPr>
    </xdr:pic>
    <xdr:clientData/>
  </xdr:twoCellAnchor>
  <xdr:twoCellAnchor editAs="oneCell">
    <xdr:from>
      <xdr:col>0</xdr:col>
      <xdr:colOff>304800</xdr:colOff>
      <xdr:row>809</xdr:row>
      <xdr:rowOff>0</xdr:rowOff>
    </xdr:from>
    <xdr:to>
      <xdr:col>0</xdr:col>
      <xdr:colOff>304800</xdr:colOff>
      <xdr:row>809</xdr:row>
      <xdr:rowOff>587375</xdr:rowOff>
    </xdr:to>
    <xdr:pic>
      <xdr:nvPicPr>
        <xdr:cNvPr id="719" name="图片 718" descr="739489496145948511">
          <a:extLst>
            <a:ext uri="{FF2B5EF4-FFF2-40B4-BE49-F238E27FC236}">
              <a16:creationId xmlns:a16="http://schemas.microsoft.com/office/drawing/2014/main" id="{00000000-0008-0000-AD00-0000CF02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504640120"/>
          <a:ext cx="0" cy="587375"/>
        </a:xfrm>
        <a:prstGeom prst="rect">
          <a:avLst/>
        </a:prstGeom>
      </xdr:spPr>
    </xdr:pic>
    <xdr:clientData/>
  </xdr:twoCellAnchor>
  <xdr:twoCellAnchor editAs="oneCell">
    <xdr:from>
      <xdr:col>0</xdr:col>
      <xdr:colOff>457200</xdr:colOff>
      <xdr:row>809</xdr:row>
      <xdr:rowOff>0</xdr:rowOff>
    </xdr:from>
    <xdr:to>
      <xdr:col>0</xdr:col>
      <xdr:colOff>457200</xdr:colOff>
      <xdr:row>809</xdr:row>
      <xdr:rowOff>587375</xdr:rowOff>
    </xdr:to>
    <xdr:pic>
      <xdr:nvPicPr>
        <xdr:cNvPr id="720" name="图片 719" descr="739489496145948511">
          <a:extLst>
            <a:ext uri="{FF2B5EF4-FFF2-40B4-BE49-F238E27FC236}">
              <a16:creationId xmlns:a16="http://schemas.microsoft.com/office/drawing/2014/main" id="{00000000-0008-0000-AD00-0000D002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504640120"/>
          <a:ext cx="0" cy="587375"/>
        </a:xfrm>
        <a:prstGeom prst="rect">
          <a:avLst/>
        </a:prstGeom>
      </xdr:spPr>
    </xdr:pic>
    <xdr:clientData/>
  </xdr:twoCellAnchor>
  <xdr:twoCellAnchor editAs="oneCell">
    <xdr:from>
      <xdr:col>0</xdr:col>
      <xdr:colOff>609600</xdr:colOff>
      <xdr:row>809</xdr:row>
      <xdr:rowOff>0</xdr:rowOff>
    </xdr:from>
    <xdr:to>
      <xdr:col>0</xdr:col>
      <xdr:colOff>609600</xdr:colOff>
      <xdr:row>809</xdr:row>
      <xdr:rowOff>587375</xdr:rowOff>
    </xdr:to>
    <xdr:pic>
      <xdr:nvPicPr>
        <xdr:cNvPr id="721" name="图片 720" descr="739489496145948511">
          <a:extLst>
            <a:ext uri="{FF2B5EF4-FFF2-40B4-BE49-F238E27FC236}">
              <a16:creationId xmlns:a16="http://schemas.microsoft.com/office/drawing/2014/main" id="{00000000-0008-0000-AD00-0000D102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504640120"/>
          <a:ext cx="0" cy="587375"/>
        </a:xfrm>
        <a:prstGeom prst="rect">
          <a:avLst/>
        </a:prstGeom>
      </xdr:spPr>
    </xdr:pic>
    <xdr:clientData/>
  </xdr:twoCellAnchor>
  <xdr:twoCellAnchor editAs="oneCell">
    <xdr:from>
      <xdr:col>0</xdr:col>
      <xdr:colOff>0</xdr:colOff>
      <xdr:row>809</xdr:row>
      <xdr:rowOff>0</xdr:rowOff>
    </xdr:from>
    <xdr:to>
      <xdr:col>0</xdr:col>
      <xdr:colOff>0</xdr:colOff>
      <xdr:row>809</xdr:row>
      <xdr:rowOff>582930</xdr:rowOff>
    </xdr:to>
    <xdr:pic>
      <xdr:nvPicPr>
        <xdr:cNvPr id="722" name="图片 721" descr="704780827674585369">
          <a:extLst>
            <a:ext uri="{FF2B5EF4-FFF2-40B4-BE49-F238E27FC236}">
              <a16:creationId xmlns:a16="http://schemas.microsoft.com/office/drawing/2014/main" id="{00000000-0008-0000-AD00-0000D2020000}"/>
            </a:ext>
          </a:extLst>
        </xdr:cNvPr>
        <xdr:cNvPicPr>
          <a:picLocks noChangeAspect="1"/>
        </xdr:cNvPicPr>
      </xdr:nvPicPr>
      <xdr:blipFill>
        <a:blip xmlns:r="http://schemas.openxmlformats.org/officeDocument/2006/relationships" r:embed="rId10" cstate="print"/>
        <a:stretch>
          <a:fillRect/>
        </a:stretch>
      </xdr:blipFill>
      <xdr:spPr>
        <a:xfrm>
          <a:off x="0" y="1504640120"/>
          <a:ext cx="0" cy="582930"/>
        </a:xfrm>
        <a:prstGeom prst="rect">
          <a:avLst/>
        </a:prstGeom>
      </xdr:spPr>
    </xdr:pic>
    <xdr:clientData/>
  </xdr:twoCellAnchor>
  <xdr:twoCellAnchor editAs="oneCell">
    <xdr:from>
      <xdr:col>0</xdr:col>
      <xdr:colOff>9525</xdr:colOff>
      <xdr:row>396</xdr:row>
      <xdr:rowOff>211455</xdr:rowOff>
    </xdr:from>
    <xdr:to>
      <xdr:col>0</xdr:col>
      <xdr:colOff>2146300</xdr:colOff>
      <xdr:row>396</xdr:row>
      <xdr:rowOff>1570990</xdr:rowOff>
    </xdr:to>
    <xdr:pic>
      <xdr:nvPicPr>
        <xdr:cNvPr id="741" name="图片 740" descr="98466fbee36149f3471ba08348409f7">
          <a:extLst>
            <a:ext uri="{FF2B5EF4-FFF2-40B4-BE49-F238E27FC236}">
              <a16:creationId xmlns:a16="http://schemas.microsoft.com/office/drawing/2014/main" id="{00000000-0008-0000-AD00-0000E5020000}"/>
            </a:ext>
          </a:extLst>
        </xdr:cNvPr>
        <xdr:cNvPicPr>
          <a:picLocks noChangeAspect="1"/>
        </xdr:cNvPicPr>
      </xdr:nvPicPr>
      <xdr:blipFill>
        <a:blip xmlns:r="http://schemas.openxmlformats.org/officeDocument/2006/relationships" r:embed="rId247"/>
        <a:stretch>
          <a:fillRect/>
        </a:stretch>
      </xdr:blipFill>
      <xdr:spPr>
        <a:xfrm>
          <a:off x="9525" y="720639275"/>
          <a:ext cx="2136775" cy="1359535"/>
        </a:xfrm>
        <a:prstGeom prst="rect">
          <a:avLst/>
        </a:prstGeom>
      </xdr:spPr>
    </xdr:pic>
    <xdr:clientData/>
  </xdr:twoCellAnchor>
  <xdr:twoCellAnchor editAs="oneCell">
    <xdr:from>
      <xdr:col>0</xdr:col>
      <xdr:colOff>9525</xdr:colOff>
      <xdr:row>406</xdr:row>
      <xdr:rowOff>208915</xdr:rowOff>
    </xdr:from>
    <xdr:to>
      <xdr:col>0</xdr:col>
      <xdr:colOff>2131695</xdr:colOff>
      <xdr:row>406</xdr:row>
      <xdr:rowOff>1687195</xdr:rowOff>
    </xdr:to>
    <xdr:pic>
      <xdr:nvPicPr>
        <xdr:cNvPr id="742" name="图片 741" descr="11bc7b39fb8f6c99b1b2fe53b0abd87">
          <a:extLst>
            <a:ext uri="{FF2B5EF4-FFF2-40B4-BE49-F238E27FC236}">
              <a16:creationId xmlns:a16="http://schemas.microsoft.com/office/drawing/2014/main" id="{00000000-0008-0000-AD00-0000E6020000}"/>
            </a:ext>
          </a:extLst>
        </xdr:cNvPr>
        <xdr:cNvPicPr>
          <a:picLocks noChangeAspect="1"/>
        </xdr:cNvPicPr>
      </xdr:nvPicPr>
      <xdr:blipFill>
        <a:blip xmlns:r="http://schemas.openxmlformats.org/officeDocument/2006/relationships" r:embed="rId248"/>
        <a:stretch>
          <a:fillRect/>
        </a:stretch>
      </xdr:blipFill>
      <xdr:spPr>
        <a:xfrm>
          <a:off x="9525" y="739686735"/>
          <a:ext cx="2122170" cy="1478280"/>
        </a:xfrm>
        <a:prstGeom prst="rect">
          <a:avLst/>
        </a:prstGeom>
      </xdr:spPr>
    </xdr:pic>
    <xdr:clientData/>
  </xdr:twoCellAnchor>
  <xdr:twoCellAnchor editAs="oneCell">
    <xdr:from>
      <xdr:col>0</xdr:col>
      <xdr:colOff>9525</xdr:colOff>
      <xdr:row>391</xdr:row>
      <xdr:rowOff>250825</xdr:rowOff>
    </xdr:from>
    <xdr:to>
      <xdr:col>0</xdr:col>
      <xdr:colOff>2152015</xdr:colOff>
      <xdr:row>391</xdr:row>
      <xdr:rowOff>1626870</xdr:rowOff>
    </xdr:to>
    <xdr:pic>
      <xdr:nvPicPr>
        <xdr:cNvPr id="743" name="图片 742">
          <a:extLst>
            <a:ext uri="{FF2B5EF4-FFF2-40B4-BE49-F238E27FC236}">
              <a16:creationId xmlns:a16="http://schemas.microsoft.com/office/drawing/2014/main" id="{00000000-0008-0000-AD00-0000E7020000}"/>
            </a:ext>
          </a:extLst>
        </xdr:cNvPr>
        <xdr:cNvPicPr>
          <a:picLocks noChangeAspect="1"/>
        </xdr:cNvPicPr>
      </xdr:nvPicPr>
      <xdr:blipFill>
        <a:blip xmlns:r="http://schemas.openxmlformats.org/officeDocument/2006/relationships" r:embed="rId249"/>
        <a:stretch>
          <a:fillRect/>
        </a:stretch>
      </xdr:blipFill>
      <xdr:spPr>
        <a:xfrm>
          <a:off x="9525" y="711153645"/>
          <a:ext cx="2142490" cy="1376045"/>
        </a:xfrm>
        <a:prstGeom prst="rect">
          <a:avLst/>
        </a:prstGeom>
        <a:noFill/>
        <a:ln w="9525">
          <a:noFill/>
        </a:ln>
      </xdr:spPr>
    </xdr:pic>
    <xdr:clientData/>
  </xdr:twoCellAnchor>
  <xdr:twoCellAnchor editAs="oneCell">
    <xdr:from>
      <xdr:col>0</xdr:col>
      <xdr:colOff>9525</xdr:colOff>
      <xdr:row>392</xdr:row>
      <xdr:rowOff>193040</xdr:rowOff>
    </xdr:from>
    <xdr:to>
      <xdr:col>0</xdr:col>
      <xdr:colOff>2141220</xdr:colOff>
      <xdr:row>392</xdr:row>
      <xdr:rowOff>1600200</xdr:rowOff>
    </xdr:to>
    <xdr:pic>
      <xdr:nvPicPr>
        <xdr:cNvPr id="744" name="图片 743">
          <a:extLst>
            <a:ext uri="{FF2B5EF4-FFF2-40B4-BE49-F238E27FC236}">
              <a16:creationId xmlns:a16="http://schemas.microsoft.com/office/drawing/2014/main" id="{00000000-0008-0000-AD00-0000E8020000}"/>
            </a:ext>
          </a:extLst>
        </xdr:cNvPr>
        <xdr:cNvPicPr>
          <a:picLocks noChangeAspect="1"/>
        </xdr:cNvPicPr>
      </xdr:nvPicPr>
      <xdr:blipFill>
        <a:blip xmlns:r="http://schemas.openxmlformats.org/officeDocument/2006/relationships" r:embed="rId250"/>
        <a:stretch>
          <a:fillRect/>
        </a:stretch>
      </xdr:blipFill>
      <xdr:spPr>
        <a:xfrm>
          <a:off x="9525" y="713000860"/>
          <a:ext cx="2131695" cy="1407160"/>
        </a:xfrm>
        <a:prstGeom prst="rect">
          <a:avLst/>
        </a:prstGeom>
        <a:noFill/>
        <a:ln w="9525">
          <a:noFill/>
        </a:ln>
      </xdr:spPr>
    </xdr:pic>
    <xdr:clientData/>
  </xdr:twoCellAnchor>
  <xdr:twoCellAnchor editAs="oneCell">
    <xdr:from>
      <xdr:col>0</xdr:col>
      <xdr:colOff>9525</xdr:colOff>
      <xdr:row>393</xdr:row>
      <xdr:rowOff>165100</xdr:rowOff>
    </xdr:from>
    <xdr:to>
      <xdr:col>0</xdr:col>
      <xdr:colOff>2146300</xdr:colOff>
      <xdr:row>393</xdr:row>
      <xdr:rowOff>1602740</xdr:rowOff>
    </xdr:to>
    <xdr:pic>
      <xdr:nvPicPr>
        <xdr:cNvPr id="745" name="图片 744">
          <a:extLst>
            <a:ext uri="{FF2B5EF4-FFF2-40B4-BE49-F238E27FC236}">
              <a16:creationId xmlns:a16="http://schemas.microsoft.com/office/drawing/2014/main" id="{00000000-0008-0000-AD00-0000E9020000}"/>
            </a:ext>
          </a:extLst>
        </xdr:cNvPr>
        <xdr:cNvPicPr>
          <a:picLocks noChangeAspect="1"/>
        </xdr:cNvPicPr>
      </xdr:nvPicPr>
      <xdr:blipFill>
        <a:blip xmlns:r="http://schemas.openxmlformats.org/officeDocument/2006/relationships" r:embed="rId251"/>
        <a:stretch>
          <a:fillRect/>
        </a:stretch>
      </xdr:blipFill>
      <xdr:spPr>
        <a:xfrm>
          <a:off x="9525" y="714877920"/>
          <a:ext cx="2136775" cy="1437640"/>
        </a:xfrm>
        <a:prstGeom prst="rect">
          <a:avLst/>
        </a:prstGeom>
        <a:noFill/>
        <a:ln w="9525">
          <a:noFill/>
        </a:ln>
      </xdr:spPr>
    </xdr:pic>
    <xdr:clientData/>
  </xdr:twoCellAnchor>
  <xdr:twoCellAnchor editAs="oneCell">
    <xdr:from>
      <xdr:col>0</xdr:col>
      <xdr:colOff>9525</xdr:colOff>
      <xdr:row>394</xdr:row>
      <xdr:rowOff>165100</xdr:rowOff>
    </xdr:from>
    <xdr:to>
      <xdr:col>0</xdr:col>
      <xdr:colOff>2139315</xdr:colOff>
      <xdr:row>394</xdr:row>
      <xdr:rowOff>1657985</xdr:rowOff>
    </xdr:to>
    <xdr:pic>
      <xdr:nvPicPr>
        <xdr:cNvPr id="746" name="图片 745">
          <a:extLst>
            <a:ext uri="{FF2B5EF4-FFF2-40B4-BE49-F238E27FC236}">
              <a16:creationId xmlns:a16="http://schemas.microsoft.com/office/drawing/2014/main" id="{00000000-0008-0000-AD00-0000EA020000}"/>
            </a:ext>
          </a:extLst>
        </xdr:cNvPr>
        <xdr:cNvPicPr>
          <a:picLocks noChangeAspect="1"/>
        </xdr:cNvPicPr>
      </xdr:nvPicPr>
      <xdr:blipFill>
        <a:blip xmlns:r="http://schemas.openxmlformats.org/officeDocument/2006/relationships" r:embed="rId252"/>
        <a:stretch>
          <a:fillRect/>
        </a:stretch>
      </xdr:blipFill>
      <xdr:spPr>
        <a:xfrm>
          <a:off x="9525" y="716782920"/>
          <a:ext cx="2129790" cy="1492885"/>
        </a:xfrm>
        <a:prstGeom prst="rect">
          <a:avLst/>
        </a:prstGeom>
        <a:noFill/>
        <a:ln w="9525">
          <a:noFill/>
        </a:ln>
      </xdr:spPr>
    </xdr:pic>
    <xdr:clientData/>
  </xdr:twoCellAnchor>
  <xdr:twoCellAnchor editAs="oneCell">
    <xdr:from>
      <xdr:col>0</xdr:col>
      <xdr:colOff>9525</xdr:colOff>
      <xdr:row>395</xdr:row>
      <xdr:rowOff>203200</xdr:rowOff>
    </xdr:from>
    <xdr:to>
      <xdr:col>0</xdr:col>
      <xdr:colOff>2127885</xdr:colOff>
      <xdr:row>395</xdr:row>
      <xdr:rowOff>1711325</xdr:rowOff>
    </xdr:to>
    <xdr:pic>
      <xdr:nvPicPr>
        <xdr:cNvPr id="747" name="图片 746">
          <a:extLst>
            <a:ext uri="{FF2B5EF4-FFF2-40B4-BE49-F238E27FC236}">
              <a16:creationId xmlns:a16="http://schemas.microsoft.com/office/drawing/2014/main" id="{00000000-0008-0000-AD00-0000EB020000}"/>
            </a:ext>
          </a:extLst>
        </xdr:cNvPr>
        <xdr:cNvPicPr>
          <a:picLocks noChangeAspect="1"/>
        </xdr:cNvPicPr>
      </xdr:nvPicPr>
      <xdr:blipFill>
        <a:blip xmlns:r="http://schemas.openxmlformats.org/officeDocument/2006/relationships" r:embed="rId253"/>
        <a:stretch>
          <a:fillRect/>
        </a:stretch>
      </xdr:blipFill>
      <xdr:spPr>
        <a:xfrm>
          <a:off x="9525" y="718726020"/>
          <a:ext cx="2118360" cy="1508125"/>
        </a:xfrm>
        <a:prstGeom prst="rect">
          <a:avLst/>
        </a:prstGeom>
        <a:noFill/>
        <a:ln w="9525">
          <a:noFill/>
        </a:ln>
      </xdr:spPr>
    </xdr:pic>
    <xdr:clientData/>
  </xdr:twoCellAnchor>
  <xdr:twoCellAnchor editAs="oneCell">
    <xdr:from>
      <xdr:col>0</xdr:col>
      <xdr:colOff>9525</xdr:colOff>
      <xdr:row>397</xdr:row>
      <xdr:rowOff>117475</xdr:rowOff>
    </xdr:from>
    <xdr:to>
      <xdr:col>0</xdr:col>
      <xdr:colOff>2127885</xdr:colOff>
      <xdr:row>397</xdr:row>
      <xdr:rowOff>1704340</xdr:rowOff>
    </xdr:to>
    <xdr:pic>
      <xdr:nvPicPr>
        <xdr:cNvPr id="748" name="图片 747">
          <a:extLst>
            <a:ext uri="{FF2B5EF4-FFF2-40B4-BE49-F238E27FC236}">
              <a16:creationId xmlns:a16="http://schemas.microsoft.com/office/drawing/2014/main" id="{00000000-0008-0000-AD00-0000EC020000}"/>
            </a:ext>
          </a:extLst>
        </xdr:cNvPr>
        <xdr:cNvPicPr>
          <a:picLocks noChangeAspect="1"/>
        </xdr:cNvPicPr>
      </xdr:nvPicPr>
      <xdr:blipFill>
        <a:blip xmlns:r="http://schemas.openxmlformats.org/officeDocument/2006/relationships" r:embed="rId254"/>
        <a:stretch>
          <a:fillRect/>
        </a:stretch>
      </xdr:blipFill>
      <xdr:spPr>
        <a:xfrm>
          <a:off x="9525" y="722450295"/>
          <a:ext cx="2118360" cy="1586865"/>
        </a:xfrm>
        <a:prstGeom prst="rect">
          <a:avLst/>
        </a:prstGeom>
        <a:noFill/>
        <a:ln w="9525">
          <a:noFill/>
        </a:ln>
      </xdr:spPr>
    </xdr:pic>
    <xdr:clientData/>
  </xdr:twoCellAnchor>
  <xdr:twoCellAnchor editAs="oneCell">
    <xdr:from>
      <xdr:col>0</xdr:col>
      <xdr:colOff>9525</xdr:colOff>
      <xdr:row>398</xdr:row>
      <xdr:rowOff>127000</xdr:rowOff>
    </xdr:from>
    <xdr:to>
      <xdr:col>0</xdr:col>
      <xdr:colOff>2144395</xdr:colOff>
      <xdr:row>398</xdr:row>
      <xdr:rowOff>1711325</xdr:rowOff>
    </xdr:to>
    <xdr:pic>
      <xdr:nvPicPr>
        <xdr:cNvPr id="749" name="图片 748">
          <a:extLst>
            <a:ext uri="{FF2B5EF4-FFF2-40B4-BE49-F238E27FC236}">
              <a16:creationId xmlns:a16="http://schemas.microsoft.com/office/drawing/2014/main" id="{00000000-0008-0000-AD00-0000ED020000}"/>
            </a:ext>
          </a:extLst>
        </xdr:cNvPr>
        <xdr:cNvPicPr>
          <a:picLocks noChangeAspect="1"/>
        </xdr:cNvPicPr>
      </xdr:nvPicPr>
      <xdr:blipFill>
        <a:blip xmlns:r="http://schemas.openxmlformats.org/officeDocument/2006/relationships" r:embed="rId255"/>
        <a:stretch>
          <a:fillRect/>
        </a:stretch>
      </xdr:blipFill>
      <xdr:spPr>
        <a:xfrm>
          <a:off x="9525" y="724364820"/>
          <a:ext cx="2134870" cy="1584325"/>
        </a:xfrm>
        <a:prstGeom prst="rect">
          <a:avLst/>
        </a:prstGeom>
        <a:noFill/>
        <a:ln w="9525">
          <a:noFill/>
        </a:ln>
      </xdr:spPr>
    </xdr:pic>
    <xdr:clientData/>
  </xdr:twoCellAnchor>
  <xdr:twoCellAnchor editAs="oneCell">
    <xdr:from>
      <xdr:col>0</xdr:col>
      <xdr:colOff>9525</xdr:colOff>
      <xdr:row>399</xdr:row>
      <xdr:rowOff>98425</xdr:rowOff>
    </xdr:from>
    <xdr:to>
      <xdr:col>0</xdr:col>
      <xdr:colOff>2141855</xdr:colOff>
      <xdr:row>399</xdr:row>
      <xdr:rowOff>1760220</xdr:rowOff>
    </xdr:to>
    <xdr:pic>
      <xdr:nvPicPr>
        <xdr:cNvPr id="750" name="图片 749">
          <a:extLst>
            <a:ext uri="{FF2B5EF4-FFF2-40B4-BE49-F238E27FC236}">
              <a16:creationId xmlns:a16="http://schemas.microsoft.com/office/drawing/2014/main" id="{00000000-0008-0000-AD00-0000EE020000}"/>
            </a:ext>
          </a:extLst>
        </xdr:cNvPr>
        <xdr:cNvPicPr>
          <a:picLocks noChangeAspect="1"/>
        </xdr:cNvPicPr>
      </xdr:nvPicPr>
      <xdr:blipFill>
        <a:blip xmlns:r="http://schemas.openxmlformats.org/officeDocument/2006/relationships" r:embed="rId256"/>
        <a:stretch>
          <a:fillRect/>
        </a:stretch>
      </xdr:blipFill>
      <xdr:spPr>
        <a:xfrm>
          <a:off x="9525" y="726241245"/>
          <a:ext cx="2132330" cy="1661795"/>
        </a:xfrm>
        <a:prstGeom prst="rect">
          <a:avLst/>
        </a:prstGeom>
        <a:noFill/>
        <a:ln w="9525">
          <a:noFill/>
        </a:ln>
      </xdr:spPr>
    </xdr:pic>
    <xdr:clientData/>
  </xdr:twoCellAnchor>
  <xdr:twoCellAnchor editAs="oneCell">
    <xdr:from>
      <xdr:col>0</xdr:col>
      <xdr:colOff>9525</xdr:colOff>
      <xdr:row>400</xdr:row>
      <xdr:rowOff>136525</xdr:rowOff>
    </xdr:from>
    <xdr:to>
      <xdr:col>0</xdr:col>
      <xdr:colOff>2115185</xdr:colOff>
      <xdr:row>400</xdr:row>
      <xdr:rowOff>1696085</xdr:rowOff>
    </xdr:to>
    <xdr:pic>
      <xdr:nvPicPr>
        <xdr:cNvPr id="751" name="图片 750">
          <a:extLst>
            <a:ext uri="{FF2B5EF4-FFF2-40B4-BE49-F238E27FC236}">
              <a16:creationId xmlns:a16="http://schemas.microsoft.com/office/drawing/2014/main" id="{00000000-0008-0000-AD00-0000EF020000}"/>
            </a:ext>
          </a:extLst>
        </xdr:cNvPr>
        <xdr:cNvPicPr>
          <a:picLocks noChangeAspect="1"/>
        </xdr:cNvPicPr>
      </xdr:nvPicPr>
      <xdr:blipFill>
        <a:blip xmlns:r="http://schemas.openxmlformats.org/officeDocument/2006/relationships" r:embed="rId257"/>
        <a:stretch>
          <a:fillRect/>
        </a:stretch>
      </xdr:blipFill>
      <xdr:spPr>
        <a:xfrm>
          <a:off x="9525" y="728184345"/>
          <a:ext cx="2105660" cy="1559560"/>
        </a:xfrm>
        <a:prstGeom prst="rect">
          <a:avLst/>
        </a:prstGeom>
        <a:noFill/>
        <a:ln w="9525">
          <a:noFill/>
        </a:ln>
      </xdr:spPr>
    </xdr:pic>
    <xdr:clientData/>
  </xdr:twoCellAnchor>
  <xdr:twoCellAnchor editAs="oneCell">
    <xdr:from>
      <xdr:col>0</xdr:col>
      <xdr:colOff>47625</xdr:colOff>
      <xdr:row>401</xdr:row>
      <xdr:rowOff>127000</xdr:rowOff>
    </xdr:from>
    <xdr:to>
      <xdr:col>0</xdr:col>
      <xdr:colOff>2150110</xdr:colOff>
      <xdr:row>401</xdr:row>
      <xdr:rowOff>1628775</xdr:rowOff>
    </xdr:to>
    <xdr:pic>
      <xdr:nvPicPr>
        <xdr:cNvPr id="752" name="图片 751">
          <a:extLst>
            <a:ext uri="{FF2B5EF4-FFF2-40B4-BE49-F238E27FC236}">
              <a16:creationId xmlns:a16="http://schemas.microsoft.com/office/drawing/2014/main" id="{00000000-0008-0000-AD00-0000F0020000}"/>
            </a:ext>
          </a:extLst>
        </xdr:cNvPr>
        <xdr:cNvPicPr>
          <a:picLocks noChangeAspect="1"/>
        </xdr:cNvPicPr>
      </xdr:nvPicPr>
      <xdr:blipFill>
        <a:blip xmlns:r="http://schemas.openxmlformats.org/officeDocument/2006/relationships" r:embed="rId258"/>
        <a:stretch>
          <a:fillRect/>
        </a:stretch>
      </xdr:blipFill>
      <xdr:spPr>
        <a:xfrm>
          <a:off x="47625" y="730079820"/>
          <a:ext cx="2102485" cy="1501775"/>
        </a:xfrm>
        <a:prstGeom prst="rect">
          <a:avLst/>
        </a:prstGeom>
        <a:noFill/>
        <a:ln w="9525">
          <a:noFill/>
        </a:ln>
      </xdr:spPr>
    </xdr:pic>
    <xdr:clientData/>
  </xdr:twoCellAnchor>
  <xdr:twoCellAnchor editAs="oneCell">
    <xdr:from>
      <xdr:col>0</xdr:col>
      <xdr:colOff>9525</xdr:colOff>
      <xdr:row>402</xdr:row>
      <xdr:rowOff>184150</xdr:rowOff>
    </xdr:from>
    <xdr:to>
      <xdr:col>0</xdr:col>
      <xdr:colOff>2152650</xdr:colOff>
      <xdr:row>402</xdr:row>
      <xdr:rowOff>1669415</xdr:rowOff>
    </xdr:to>
    <xdr:pic>
      <xdr:nvPicPr>
        <xdr:cNvPr id="753" name="图片 752">
          <a:extLst>
            <a:ext uri="{FF2B5EF4-FFF2-40B4-BE49-F238E27FC236}">
              <a16:creationId xmlns:a16="http://schemas.microsoft.com/office/drawing/2014/main" id="{00000000-0008-0000-AD00-0000F1020000}"/>
            </a:ext>
          </a:extLst>
        </xdr:cNvPr>
        <xdr:cNvPicPr>
          <a:picLocks noChangeAspect="1"/>
        </xdr:cNvPicPr>
      </xdr:nvPicPr>
      <xdr:blipFill>
        <a:blip xmlns:r="http://schemas.openxmlformats.org/officeDocument/2006/relationships" r:embed="rId259"/>
        <a:stretch>
          <a:fillRect/>
        </a:stretch>
      </xdr:blipFill>
      <xdr:spPr>
        <a:xfrm>
          <a:off x="9525" y="732041970"/>
          <a:ext cx="2143125" cy="1485265"/>
        </a:xfrm>
        <a:prstGeom prst="rect">
          <a:avLst/>
        </a:prstGeom>
        <a:noFill/>
        <a:ln w="9525">
          <a:noFill/>
        </a:ln>
      </xdr:spPr>
    </xdr:pic>
    <xdr:clientData/>
  </xdr:twoCellAnchor>
  <xdr:twoCellAnchor editAs="oneCell">
    <xdr:from>
      <xdr:col>0</xdr:col>
      <xdr:colOff>9525</xdr:colOff>
      <xdr:row>403</xdr:row>
      <xdr:rowOff>155575</xdr:rowOff>
    </xdr:from>
    <xdr:to>
      <xdr:col>0</xdr:col>
      <xdr:colOff>2123440</xdr:colOff>
      <xdr:row>403</xdr:row>
      <xdr:rowOff>1660525</xdr:rowOff>
    </xdr:to>
    <xdr:pic>
      <xdr:nvPicPr>
        <xdr:cNvPr id="754" name="图片 753">
          <a:extLst>
            <a:ext uri="{FF2B5EF4-FFF2-40B4-BE49-F238E27FC236}">
              <a16:creationId xmlns:a16="http://schemas.microsoft.com/office/drawing/2014/main" id="{00000000-0008-0000-AD00-0000F2020000}"/>
            </a:ext>
          </a:extLst>
        </xdr:cNvPr>
        <xdr:cNvPicPr>
          <a:picLocks noChangeAspect="1"/>
        </xdr:cNvPicPr>
      </xdr:nvPicPr>
      <xdr:blipFill>
        <a:blip xmlns:r="http://schemas.openxmlformats.org/officeDocument/2006/relationships" r:embed="rId260"/>
        <a:stretch>
          <a:fillRect/>
        </a:stretch>
      </xdr:blipFill>
      <xdr:spPr>
        <a:xfrm>
          <a:off x="9525" y="733918395"/>
          <a:ext cx="2113915" cy="1504950"/>
        </a:xfrm>
        <a:prstGeom prst="rect">
          <a:avLst/>
        </a:prstGeom>
        <a:noFill/>
        <a:ln w="9525">
          <a:noFill/>
        </a:ln>
      </xdr:spPr>
    </xdr:pic>
    <xdr:clientData/>
  </xdr:twoCellAnchor>
  <xdr:twoCellAnchor editAs="oneCell">
    <xdr:from>
      <xdr:col>0</xdr:col>
      <xdr:colOff>9525</xdr:colOff>
      <xdr:row>404</xdr:row>
      <xdr:rowOff>203200</xdr:rowOff>
    </xdr:from>
    <xdr:to>
      <xdr:col>0</xdr:col>
      <xdr:colOff>2142490</xdr:colOff>
      <xdr:row>404</xdr:row>
      <xdr:rowOff>1704975</xdr:rowOff>
    </xdr:to>
    <xdr:pic>
      <xdr:nvPicPr>
        <xdr:cNvPr id="755" name="图片 754">
          <a:extLst>
            <a:ext uri="{FF2B5EF4-FFF2-40B4-BE49-F238E27FC236}">
              <a16:creationId xmlns:a16="http://schemas.microsoft.com/office/drawing/2014/main" id="{00000000-0008-0000-AD00-0000F3020000}"/>
            </a:ext>
          </a:extLst>
        </xdr:cNvPr>
        <xdr:cNvPicPr>
          <a:picLocks noChangeAspect="1"/>
        </xdr:cNvPicPr>
      </xdr:nvPicPr>
      <xdr:blipFill>
        <a:blip xmlns:r="http://schemas.openxmlformats.org/officeDocument/2006/relationships" r:embed="rId261"/>
        <a:stretch>
          <a:fillRect/>
        </a:stretch>
      </xdr:blipFill>
      <xdr:spPr>
        <a:xfrm>
          <a:off x="9525" y="735871020"/>
          <a:ext cx="2132965" cy="1501775"/>
        </a:xfrm>
        <a:prstGeom prst="rect">
          <a:avLst/>
        </a:prstGeom>
        <a:noFill/>
        <a:ln w="9525">
          <a:noFill/>
        </a:ln>
      </xdr:spPr>
    </xdr:pic>
    <xdr:clientData/>
  </xdr:twoCellAnchor>
  <xdr:twoCellAnchor editAs="oneCell">
    <xdr:from>
      <xdr:col>0</xdr:col>
      <xdr:colOff>9525</xdr:colOff>
      <xdr:row>405</xdr:row>
      <xdr:rowOff>174625</xdr:rowOff>
    </xdr:from>
    <xdr:to>
      <xdr:col>0</xdr:col>
      <xdr:colOff>2138045</xdr:colOff>
      <xdr:row>405</xdr:row>
      <xdr:rowOff>1666875</xdr:rowOff>
    </xdr:to>
    <xdr:pic>
      <xdr:nvPicPr>
        <xdr:cNvPr id="756" name="图片 755">
          <a:extLst>
            <a:ext uri="{FF2B5EF4-FFF2-40B4-BE49-F238E27FC236}">
              <a16:creationId xmlns:a16="http://schemas.microsoft.com/office/drawing/2014/main" id="{00000000-0008-0000-AD00-0000F4020000}"/>
            </a:ext>
          </a:extLst>
        </xdr:cNvPr>
        <xdr:cNvPicPr>
          <a:picLocks noChangeAspect="1"/>
        </xdr:cNvPicPr>
      </xdr:nvPicPr>
      <xdr:blipFill>
        <a:blip xmlns:r="http://schemas.openxmlformats.org/officeDocument/2006/relationships" r:embed="rId262"/>
        <a:stretch>
          <a:fillRect/>
        </a:stretch>
      </xdr:blipFill>
      <xdr:spPr>
        <a:xfrm>
          <a:off x="9525" y="737747445"/>
          <a:ext cx="2128520" cy="1492250"/>
        </a:xfrm>
        <a:prstGeom prst="rect">
          <a:avLst/>
        </a:prstGeom>
        <a:noFill/>
        <a:ln w="9525">
          <a:noFill/>
        </a:ln>
      </xdr:spPr>
    </xdr:pic>
    <xdr:clientData/>
  </xdr:twoCellAnchor>
  <xdr:twoCellAnchor editAs="oneCell">
    <xdr:from>
      <xdr:col>0</xdr:col>
      <xdr:colOff>9525</xdr:colOff>
      <xdr:row>408</xdr:row>
      <xdr:rowOff>146050</xdr:rowOff>
    </xdr:from>
    <xdr:to>
      <xdr:col>0</xdr:col>
      <xdr:colOff>2125980</xdr:colOff>
      <xdr:row>408</xdr:row>
      <xdr:rowOff>1724025</xdr:rowOff>
    </xdr:to>
    <xdr:pic>
      <xdr:nvPicPr>
        <xdr:cNvPr id="757" name="图片 756">
          <a:extLst>
            <a:ext uri="{FF2B5EF4-FFF2-40B4-BE49-F238E27FC236}">
              <a16:creationId xmlns:a16="http://schemas.microsoft.com/office/drawing/2014/main" id="{00000000-0008-0000-AD00-0000F5020000}"/>
            </a:ext>
          </a:extLst>
        </xdr:cNvPr>
        <xdr:cNvPicPr>
          <a:picLocks noChangeAspect="1"/>
        </xdr:cNvPicPr>
      </xdr:nvPicPr>
      <xdr:blipFill>
        <a:blip xmlns:r="http://schemas.openxmlformats.org/officeDocument/2006/relationships" r:embed="rId263"/>
        <a:stretch>
          <a:fillRect/>
        </a:stretch>
      </xdr:blipFill>
      <xdr:spPr>
        <a:xfrm>
          <a:off x="9525" y="743433870"/>
          <a:ext cx="2116455" cy="1577975"/>
        </a:xfrm>
        <a:prstGeom prst="rect">
          <a:avLst/>
        </a:prstGeom>
        <a:noFill/>
        <a:ln w="9525">
          <a:noFill/>
        </a:ln>
      </xdr:spPr>
    </xdr:pic>
    <xdr:clientData/>
  </xdr:twoCellAnchor>
  <xdr:twoCellAnchor editAs="oneCell">
    <xdr:from>
      <xdr:col>0</xdr:col>
      <xdr:colOff>9525</xdr:colOff>
      <xdr:row>407</xdr:row>
      <xdr:rowOff>127000</xdr:rowOff>
    </xdr:from>
    <xdr:to>
      <xdr:col>0</xdr:col>
      <xdr:colOff>2146300</xdr:colOff>
      <xdr:row>407</xdr:row>
      <xdr:rowOff>1723390</xdr:rowOff>
    </xdr:to>
    <xdr:pic>
      <xdr:nvPicPr>
        <xdr:cNvPr id="758" name="图片 757">
          <a:extLst>
            <a:ext uri="{FF2B5EF4-FFF2-40B4-BE49-F238E27FC236}">
              <a16:creationId xmlns:a16="http://schemas.microsoft.com/office/drawing/2014/main" id="{00000000-0008-0000-AD00-0000F6020000}"/>
            </a:ext>
          </a:extLst>
        </xdr:cNvPr>
        <xdr:cNvPicPr>
          <a:picLocks noChangeAspect="1"/>
        </xdr:cNvPicPr>
      </xdr:nvPicPr>
      <xdr:blipFill>
        <a:blip xmlns:r="http://schemas.openxmlformats.org/officeDocument/2006/relationships" r:embed="rId264"/>
        <a:stretch>
          <a:fillRect/>
        </a:stretch>
      </xdr:blipFill>
      <xdr:spPr>
        <a:xfrm>
          <a:off x="9525" y="741509820"/>
          <a:ext cx="2136775" cy="1596390"/>
        </a:xfrm>
        <a:prstGeom prst="rect">
          <a:avLst/>
        </a:prstGeom>
        <a:noFill/>
        <a:ln w="9525">
          <a:noFill/>
        </a:ln>
      </xdr:spPr>
    </xdr:pic>
    <xdr:clientData/>
  </xdr:twoCellAnchor>
  <xdr:twoCellAnchor editAs="oneCell">
    <xdr:from>
      <xdr:col>0</xdr:col>
      <xdr:colOff>635</xdr:colOff>
      <xdr:row>409</xdr:row>
      <xdr:rowOff>109855</xdr:rowOff>
    </xdr:from>
    <xdr:to>
      <xdr:col>0</xdr:col>
      <xdr:colOff>2121535</xdr:colOff>
      <xdr:row>409</xdr:row>
      <xdr:rowOff>1638300</xdr:rowOff>
    </xdr:to>
    <xdr:pic>
      <xdr:nvPicPr>
        <xdr:cNvPr id="759" name="图片 758">
          <a:extLst>
            <a:ext uri="{FF2B5EF4-FFF2-40B4-BE49-F238E27FC236}">
              <a16:creationId xmlns:a16="http://schemas.microsoft.com/office/drawing/2014/main" id="{00000000-0008-0000-AD00-0000F7020000}"/>
            </a:ext>
          </a:extLst>
        </xdr:cNvPr>
        <xdr:cNvPicPr>
          <a:picLocks noChangeAspect="1"/>
        </xdr:cNvPicPr>
      </xdr:nvPicPr>
      <xdr:blipFill>
        <a:blip xmlns:r="http://schemas.openxmlformats.org/officeDocument/2006/relationships" r:embed="rId265"/>
        <a:stretch>
          <a:fillRect/>
        </a:stretch>
      </xdr:blipFill>
      <xdr:spPr>
        <a:xfrm>
          <a:off x="635" y="745302675"/>
          <a:ext cx="2120900" cy="1528445"/>
        </a:xfrm>
        <a:prstGeom prst="rect">
          <a:avLst/>
        </a:prstGeom>
        <a:noFill/>
        <a:ln w="9525">
          <a:noFill/>
        </a:ln>
      </xdr:spPr>
    </xdr:pic>
    <xdr:clientData/>
  </xdr:twoCellAnchor>
  <xdr:twoCellAnchor editAs="oneCell">
    <xdr:from>
      <xdr:col>0</xdr:col>
      <xdr:colOff>9525</xdr:colOff>
      <xdr:row>410</xdr:row>
      <xdr:rowOff>165100</xdr:rowOff>
    </xdr:from>
    <xdr:to>
      <xdr:col>0</xdr:col>
      <xdr:colOff>2133600</xdr:colOff>
      <xdr:row>410</xdr:row>
      <xdr:rowOff>1700530</xdr:rowOff>
    </xdr:to>
    <xdr:pic>
      <xdr:nvPicPr>
        <xdr:cNvPr id="760" name="图片 759">
          <a:extLst>
            <a:ext uri="{FF2B5EF4-FFF2-40B4-BE49-F238E27FC236}">
              <a16:creationId xmlns:a16="http://schemas.microsoft.com/office/drawing/2014/main" id="{00000000-0008-0000-AD00-0000F8020000}"/>
            </a:ext>
          </a:extLst>
        </xdr:cNvPr>
        <xdr:cNvPicPr>
          <a:picLocks noChangeAspect="1"/>
        </xdr:cNvPicPr>
      </xdr:nvPicPr>
      <xdr:blipFill>
        <a:blip xmlns:r="http://schemas.openxmlformats.org/officeDocument/2006/relationships" r:embed="rId266"/>
        <a:stretch>
          <a:fillRect/>
        </a:stretch>
      </xdr:blipFill>
      <xdr:spPr>
        <a:xfrm>
          <a:off x="9525" y="747262920"/>
          <a:ext cx="2124075" cy="1535430"/>
        </a:xfrm>
        <a:prstGeom prst="rect">
          <a:avLst/>
        </a:prstGeom>
        <a:noFill/>
        <a:ln w="9525">
          <a:noFill/>
        </a:ln>
      </xdr:spPr>
    </xdr:pic>
    <xdr:clientData/>
  </xdr:twoCellAnchor>
  <xdr:twoCellAnchor editAs="oneCell">
    <xdr:from>
      <xdr:col>0</xdr:col>
      <xdr:colOff>9525</xdr:colOff>
      <xdr:row>411</xdr:row>
      <xdr:rowOff>136525</xdr:rowOff>
    </xdr:from>
    <xdr:to>
      <xdr:col>0</xdr:col>
      <xdr:colOff>2141855</xdr:colOff>
      <xdr:row>411</xdr:row>
      <xdr:rowOff>1699260</xdr:rowOff>
    </xdr:to>
    <xdr:pic>
      <xdr:nvPicPr>
        <xdr:cNvPr id="761" name="图片 760">
          <a:extLst>
            <a:ext uri="{FF2B5EF4-FFF2-40B4-BE49-F238E27FC236}">
              <a16:creationId xmlns:a16="http://schemas.microsoft.com/office/drawing/2014/main" id="{00000000-0008-0000-AD00-0000F9020000}"/>
            </a:ext>
          </a:extLst>
        </xdr:cNvPr>
        <xdr:cNvPicPr>
          <a:picLocks noChangeAspect="1"/>
        </xdr:cNvPicPr>
      </xdr:nvPicPr>
      <xdr:blipFill>
        <a:blip xmlns:r="http://schemas.openxmlformats.org/officeDocument/2006/relationships" r:embed="rId267"/>
        <a:stretch>
          <a:fillRect/>
        </a:stretch>
      </xdr:blipFill>
      <xdr:spPr>
        <a:xfrm>
          <a:off x="9525" y="749139345"/>
          <a:ext cx="2132330" cy="1562735"/>
        </a:xfrm>
        <a:prstGeom prst="rect">
          <a:avLst/>
        </a:prstGeom>
        <a:noFill/>
        <a:ln w="9525">
          <a:noFill/>
        </a:ln>
      </xdr:spPr>
    </xdr:pic>
    <xdr:clientData/>
  </xdr:twoCellAnchor>
  <xdr:twoCellAnchor editAs="oneCell">
    <xdr:from>
      <xdr:col>0</xdr:col>
      <xdr:colOff>9525</xdr:colOff>
      <xdr:row>412</xdr:row>
      <xdr:rowOff>155575</xdr:rowOff>
    </xdr:from>
    <xdr:to>
      <xdr:col>0</xdr:col>
      <xdr:colOff>2155825</xdr:colOff>
      <xdr:row>412</xdr:row>
      <xdr:rowOff>1714500</xdr:rowOff>
    </xdr:to>
    <xdr:pic>
      <xdr:nvPicPr>
        <xdr:cNvPr id="762" name="图片 761">
          <a:extLst>
            <a:ext uri="{FF2B5EF4-FFF2-40B4-BE49-F238E27FC236}">
              <a16:creationId xmlns:a16="http://schemas.microsoft.com/office/drawing/2014/main" id="{00000000-0008-0000-AD00-0000FA020000}"/>
            </a:ext>
          </a:extLst>
        </xdr:cNvPr>
        <xdr:cNvPicPr>
          <a:picLocks noChangeAspect="1"/>
        </xdr:cNvPicPr>
      </xdr:nvPicPr>
      <xdr:blipFill>
        <a:blip xmlns:r="http://schemas.openxmlformats.org/officeDocument/2006/relationships" r:embed="rId268"/>
        <a:stretch>
          <a:fillRect/>
        </a:stretch>
      </xdr:blipFill>
      <xdr:spPr>
        <a:xfrm>
          <a:off x="9525" y="751063395"/>
          <a:ext cx="2146300" cy="1558925"/>
        </a:xfrm>
        <a:prstGeom prst="rect">
          <a:avLst/>
        </a:prstGeom>
        <a:noFill/>
        <a:ln w="9525">
          <a:noFill/>
        </a:ln>
      </xdr:spPr>
    </xdr:pic>
    <xdr:clientData/>
  </xdr:twoCellAnchor>
  <xdr:twoCellAnchor editAs="oneCell">
    <xdr:from>
      <xdr:col>0</xdr:col>
      <xdr:colOff>9525</xdr:colOff>
      <xdr:row>414</xdr:row>
      <xdr:rowOff>196215</xdr:rowOff>
    </xdr:from>
    <xdr:to>
      <xdr:col>0</xdr:col>
      <xdr:colOff>2150745</xdr:colOff>
      <xdr:row>414</xdr:row>
      <xdr:rowOff>1609090</xdr:rowOff>
    </xdr:to>
    <xdr:pic>
      <xdr:nvPicPr>
        <xdr:cNvPr id="763" name="图片 762">
          <a:extLst>
            <a:ext uri="{FF2B5EF4-FFF2-40B4-BE49-F238E27FC236}">
              <a16:creationId xmlns:a16="http://schemas.microsoft.com/office/drawing/2014/main" id="{00000000-0008-0000-AD00-0000FB020000}"/>
            </a:ext>
          </a:extLst>
        </xdr:cNvPr>
        <xdr:cNvPicPr>
          <a:picLocks noChangeAspect="1"/>
        </xdr:cNvPicPr>
      </xdr:nvPicPr>
      <xdr:blipFill>
        <a:blip xmlns:r="http://schemas.openxmlformats.org/officeDocument/2006/relationships" r:embed="rId269"/>
        <a:stretch>
          <a:fillRect/>
        </a:stretch>
      </xdr:blipFill>
      <xdr:spPr>
        <a:xfrm>
          <a:off x="9525" y="754914035"/>
          <a:ext cx="2141220" cy="1412875"/>
        </a:xfrm>
        <a:prstGeom prst="rect">
          <a:avLst/>
        </a:prstGeom>
        <a:noFill/>
        <a:ln w="9525">
          <a:noFill/>
        </a:ln>
      </xdr:spPr>
    </xdr:pic>
    <xdr:clientData/>
  </xdr:twoCellAnchor>
  <xdr:twoCellAnchor editAs="oneCell">
    <xdr:from>
      <xdr:col>0</xdr:col>
      <xdr:colOff>9525</xdr:colOff>
      <xdr:row>413</xdr:row>
      <xdr:rowOff>155575</xdr:rowOff>
    </xdr:from>
    <xdr:to>
      <xdr:col>0</xdr:col>
      <xdr:colOff>2136140</xdr:colOff>
      <xdr:row>413</xdr:row>
      <xdr:rowOff>1723390</xdr:rowOff>
    </xdr:to>
    <xdr:pic>
      <xdr:nvPicPr>
        <xdr:cNvPr id="764" name="图片 763">
          <a:extLst>
            <a:ext uri="{FF2B5EF4-FFF2-40B4-BE49-F238E27FC236}">
              <a16:creationId xmlns:a16="http://schemas.microsoft.com/office/drawing/2014/main" id="{00000000-0008-0000-AD00-0000FC020000}"/>
            </a:ext>
          </a:extLst>
        </xdr:cNvPr>
        <xdr:cNvPicPr>
          <a:picLocks noChangeAspect="1"/>
        </xdr:cNvPicPr>
      </xdr:nvPicPr>
      <xdr:blipFill>
        <a:blip xmlns:r="http://schemas.openxmlformats.org/officeDocument/2006/relationships" r:embed="rId270"/>
        <a:stretch>
          <a:fillRect/>
        </a:stretch>
      </xdr:blipFill>
      <xdr:spPr>
        <a:xfrm>
          <a:off x="9525" y="752968395"/>
          <a:ext cx="2126615" cy="1567815"/>
        </a:xfrm>
        <a:prstGeom prst="rect">
          <a:avLst/>
        </a:prstGeom>
        <a:noFill/>
        <a:ln w="9525">
          <a:noFill/>
        </a:ln>
      </xdr:spPr>
    </xdr:pic>
    <xdr:clientData/>
  </xdr:twoCellAnchor>
  <xdr:twoCellAnchor editAs="oneCell">
    <xdr:from>
      <xdr:col>0</xdr:col>
      <xdr:colOff>29210</xdr:colOff>
      <xdr:row>419</xdr:row>
      <xdr:rowOff>41275</xdr:rowOff>
    </xdr:from>
    <xdr:to>
      <xdr:col>0</xdr:col>
      <xdr:colOff>2143125</xdr:colOff>
      <xdr:row>419</xdr:row>
      <xdr:rowOff>1841500</xdr:rowOff>
    </xdr:to>
    <xdr:pic>
      <xdr:nvPicPr>
        <xdr:cNvPr id="765" name="图片 764">
          <a:extLst>
            <a:ext uri="{FF2B5EF4-FFF2-40B4-BE49-F238E27FC236}">
              <a16:creationId xmlns:a16="http://schemas.microsoft.com/office/drawing/2014/main" id="{00000000-0008-0000-AD00-0000FD020000}"/>
            </a:ext>
          </a:extLst>
        </xdr:cNvPr>
        <xdr:cNvPicPr>
          <a:picLocks noChangeAspect="1"/>
        </xdr:cNvPicPr>
      </xdr:nvPicPr>
      <xdr:blipFill>
        <a:blip xmlns:r="http://schemas.openxmlformats.org/officeDocument/2006/relationships" r:embed="rId271"/>
        <a:stretch>
          <a:fillRect/>
        </a:stretch>
      </xdr:blipFill>
      <xdr:spPr>
        <a:xfrm>
          <a:off x="29210" y="764284095"/>
          <a:ext cx="2113915" cy="1800225"/>
        </a:xfrm>
        <a:prstGeom prst="rect">
          <a:avLst/>
        </a:prstGeom>
        <a:noFill/>
        <a:ln w="9525">
          <a:noFill/>
        </a:ln>
      </xdr:spPr>
    </xdr:pic>
    <xdr:clientData/>
  </xdr:twoCellAnchor>
  <xdr:twoCellAnchor editAs="oneCell">
    <xdr:from>
      <xdr:col>0</xdr:col>
      <xdr:colOff>47625</xdr:colOff>
      <xdr:row>416</xdr:row>
      <xdr:rowOff>174625</xdr:rowOff>
    </xdr:from>
    <xdr:to>
      <xdr:col>0</xdr:col>
      <xdr:colOff>2134235</xdr:colOff>
      <xdr:row>416</xdr:row>
      <xdr:rowOff>1746885</xdr:rowOff>
    </xdr:to>
    <xdr:pic>
      <xdr:nvPicPr>
        <xdr:cNvPr id="766" name="图片 765">
          <a:extLst>
            <a:ext uri="{FF2B5EF4-FFF2-40B4-BE49-F238E27FC236}">
              <a16:creationId xmlns:a16="http://schemas.microsoft.com/office/drawing/2014/main" id="{00000000-0008-0000-AD00-0000FE020000}"/>
            </a:ext>
          </a:extLst>
        </xdr:cNvPr>
        <xdr:cNvPicPr>
          <a:picLocks noChangeAspect="1"/>
        </xdr:cNvPicPr>
      </xdr:nvPicPr>
      <xdr:blipFill>
        <a:blip xmlns:r="http://schemas.openxmlformats.org/officeDocument/2006/relationships" r:embed="rId272"/>
        <a:stretch>
          <a:fillRect/>
        </a:stretch>
      </xdr:blipFill>
      <xdr:spPr>
        <a:xfrm>
          <a:off x="47625" y="758702445"/>
          <a:ext cx="2086610" cy="1572260"/>
        </a:xfrm>
        <a:prstGeom prst="rect">
          <a:avLst/>
        </a:prstGeom>
        <a:noFill/>
        <a:ln w="9525">
          <a:noFill/>
        </a:ln>
      </xdr:spPr>
    </xdr:pic>
    <xdr:clientData/>
  </xdr:twoCellAnchor>
  <xdr:twoCellAnchor editAs="oneCell">
    <xdr:from>
      <xdr:col>0</xdr:col>
      <xdr:colOff>47625</xdr:colOff>
      <xdr:row>417</xdr:row>
      <xdr:rowOff>98425</xdr:rowOff>
    </xdr:from>
    <xdr:to>
      <xdr:col>0</xdr:col>
      <xdr:colOff>2160270</xdr:colOff>
      <xdr:row>417</xdr:row>
      <xdr:rowOff>1842135</xdr:rowOff>
    </xdr:to>
    <xdr:pic>
      <xdr:nvPicPr>
        <xdr:cNvPr id="767" name="图片 766">
          <a:extLst>
            <a:ext uri="{FF2B5EF4-FFF2-40B4-BE49-F238E27FC236}">
              <a16:creationId xmlns:a16="http://schemas.microsoft.com/office/drawing/2014/main" id="{00000000-0008-0000-AD00-0000FF020000}"/>
            </a:ext>
          </a:extLst>
        </xdr:cNvPr>
        <xdr:cNvPicPr>
          <a:picLocks noChangeAspect="1"/>
        </xdr:cNvPicPr>
      </xdr:nvPicPr>
      <xdr:blipFill>
        <a:blip xmlns:r="http://schemas.openxmlformats.org/officeDocument/2006/relationships" r:embed="rId273"/>
        <a:stretch>
          <a:fillRect/>
        </a:stretch>
      </xdr:blipFill>
      <xdr:spPr>
        <a:xfrm>
          <a:off x="47625" y="760531245"/>
          <a:ext cx="2112645" cy="1743710"/>
        </a:xfrm>
        <a:prstGeom prst="rect">
          <a:avLst/>
        </a:prstGeom>
        <a:noFill/>
        <a:ln w="9525">
          <a:noFill/>
        </a:ln>
      </xdr:spPr>
    </xdr:pic>
    <xdr:clientData/>
  </xdr:twoCellAnchor>
  <xdr:twoCellAnchor editAs="oneCell">
    <xdr:from>
      <xdr:col>0</xdr:col>
      <xdr:colOff>19050</xdr:colOff>
      <xdr:row>418</xdr:row>
      <xdr:rowOff>31750</xdr:rowOff>
    </xdr:from>
    <xdr:to>
      <xdr:col>0</xdr:col>
      <xdr:colOff>2153285</xdr:colOff>
      <xdr:row>418</xdr:row>
      <xdr:rowOff>1767205</xdr:rowOff>
    </xdr:to>
    <xdr:pic>
      <xdr:nvPicPr>
        <xdr:cNvPr id="768" name="图片 767">
          <a:extLst>
            <a:ext uri="{FF2B5EF4-FFF2-40B4-BE49-F238E27FC236}">
              <a16:creationId xmlns:a16="http://schemas.microsoft.com/office/drawing/2014/main" id="{00000000-0008-0000-AD00-000000030000}"/>
            </a:ext>
          </a:extLst>
        </xdr:cNvPr>
        <xdr:cNvPicPr>
          <a:picLocks noChangeAspect="1"/>
        </xdr:cNvPicPr>
      </xdr:nvPicPr>
      <xdr:blipFill>
        <a:blip xmlns:r="http://schemas.openxmlformats.org/officeDocument/2006/relationships" r:embed="rId274"/>
        <a:stretch>
          <a:fillRect/>
        </a:stretch>
      </xdr:blipFill>
      <xdr:spPr>
        <a:xfrm>
          <a:off x="19050" y="762369570"/>
          <a:ext cx="2134235" cy="1735455"/>
        </a:xfrm>
        <a:prstGeom prst="rect">
          <a:avLst/>
        </a:prstGeom>
        <a:noFill/>
        <a:ln w="9525">
          <a:noFill/>
        </a:ln>
      </xdr:spPr>
    </xdr:pic>
    <xdr:clientData/>
  </xdr:twoCellAnchor>
  <xdr:twoCellAnchor editAs="oneCell">
    <xdr:from>
      <xdr:col>0</xdr:col>
      <xdr:colOff>19685</xdr:colOff>
      <xdr:row>415</xdr:row>
      <xdr:rowOff>79375</xdr:rowOff>
    </xdr:from>
    <xdr:to>
      <xdr:col>0</xdr:col>
      <xdr:colOff>2125980</xdr:colOff>
      <xdr:row>415</xdr:row>
      <xdr:rowOff>1692275</xdr:rowOff>
    </xdr:to>
    <xdr:pic>
      <xdr:nvPicPr>
        <xdr:cNvPr id="769" name="图片 768">
          <a:extLst>
            <a:ext uri="{FF2B5EF4-FFF2-40B4-BE49-F238E27FC236}">
              <a16:creationId xmlns:a16="http://schemas.microsoft.com/office/drawing/2014/main" id="{00000000-0008-0000-AD00-000001030000}"/>
            </a:ext>
          </a:extLst>
        </xdr:cNvPr>
        <xdr:cNvPicPr>
          <a:picLocks noChangeAspect="1"/>
        </xdr:cNvPicPr>
      </xdr:nvPicPr>
      <xdr:blipFill>
        <a:blip xmlns:r="http://schemas.openxmlformats.org/officeDocument/2006/relationships" r:embed="rId275"/>
        <a:stretch>
          <a:fillRect/>
        </a:stretch>
      </xdr:blipFill>
      <xdr:spPr>
        <a:xfrm>
          <a:off x="19685" y="756702195"/>
          <a:ext cx="2106295" cy="1612900"/>
        </a:xfrm>
        <a:prstGeom prst="rect">
          <a:avLst/>
        </a:prstGeom>
        <a:noFill/>
        <a:ln w="9525">
          <a:noFill/>
        </a:ln>
      </xdr:spPr>
    </xdr:pic>
    <xdr:clientData/>
  </xdr:twoCellAnchor>
  <xdr:twoCellAnchor editAs="oneCell">
    <xdr:from>
      <xdr:col>0</xdr:col>
      <xdr:colOff>9525</xdr:colOff>
      <xdr:row>421</xdr:row>
      <xdr:rowOff>174625</xdr:rowOff>
    </xdr:from>
    <xdr:to>
      <xdr:col>0</xdr:col>
      <xdr:colOff>2140585</xdr:colOff>
      <xdr:row>421</xdr:row>
      <xdr:rowOff>1657350</xdr:rowOff>
    </xdr:to>
    <xdr:pic>
      <xdr:nvPicPr>
        <xdr:cNvPr id="770" name="图片 769">
          <a:extLst>
            <a:ext uri="{FF2B5EF4-FFF2-40B4-BE49-F238E27FC236}">
              <a16:creationId xmlns:a16="http://schemas.microsoft.com/office/drawing/2014/main" id="{00000000-0008-0000-AD00-000002030000}"/>
            </a:ext>
          </a:extLst>
        </xdr:cNvPr>
        <xdr:cNvPicPr>
          <a:picLocks noChangeAspect="1"/>
        </xdr:cNvPicPr>
      </xdr:nvPicPr>
      <xdr:blipFill>
        <a:blip xmlns:r="http://schemas.openxmlformats.org/officeDocument/2006/relationships" r:embed="rId276"/>
        <a:stretch>
          <a:fillRect/>
        </a:stretch>
      </xdr:blipFill>
      <xdr:spPr>
        <a:xfrm>
          <a:off x="9525" y="768227445"/>
          <a:ext cx="2131060" cy="1482725"/>
        </a:xfrm>
        <a:prstGeom prst="rect">
          <a:avLst/>
        </a:prstGeom>
        <a:noFill/>
        <a:ln w="9525">
          <a:noFill/>
        </a:ln>
      </xdr:spPr>
    </xdr:pic>
    <xdr:clientData/>
  </xdr:twoCellAnchor>
  <xdr:twoCellAnchor editAs="oneCell">
    <xdr:from>
      <xdr:col>0</xdr:col>
      <xdr:colOff>38100</xdr:colOff>
      <xdr:row>420</xdr:row>
      <xdr:rowOff>193675</xdr:rowOff>
    </xdr:from>
    <xdr:to>
      <xdr:col>0</xdr:col>
      <xdr:colOff>2145030</xdr:colOff>
      <xdr:row>420</xdr:row>
      <xdr:rowOff>1781810</xdr:rowOff>
    </xdr:to>
    <xdr:pic>
      <xdr:nvPicPr>
        <xdr:cNvPr id="771" name="图片 770">
          <a:extLst>
            <a:ext uri="{FF2B5EF4-FFF2-40B4-BE49-F238E27FC236}">
              <a16:creationId xmlns:a16="http://schemas.microsoft.com/office/drawing/2014/main" id="{00000000-0008-0000-AD00-000003030000}"/>
            </a:ext>
          </a:extLst>
        </xdr:cNvPr>
        <xdr:cNvPicPr>
          <a:picLocks noChangeAspect="1"/>
        </xdr:cNvPicPr>
      </xdr:nvPicPr>
      <xdr:blipFill>
        <a:blip xmlns:r="http://schemas.openxmlformats.org/officeDocument/2006/relationships" r:embed="rId277"/>
        <a:stretch>
          <a:fillRect/>
        </a:stretch>
      </xdr:blipFill>
      <xdr:spPr>
        <a:xfrm>
          <a:off x="38100" y="766341495"/>
          <a:ext cx="2106930" cy="1588135"/>
        </a:xfrm>
        <a:prstGeom prst="rect">
          <a:avLst/>
        </a:prstGeom>
        <a:noFill/>
        <a:ln w="9525">
          <a:noFill/>
        </a:ln>
      </xdr:spPr>
    </xdr:pic>
    <xdr:clientData/>
  </xdr:twoCellAnchor>
  <xdr:twoCellAnchor editAs="oneCell">
    <xdr:from>
      <xdr:col>0</xdr:col>
      <xdr:colOff>38100</xdr:colOff>
      <xdr:row>422</xdr:row>
      <xdr:rowOff>254000</xdr:rowOff>
    </xdr:from>
    <xdr:to>
      <xdr:col>0</xdr:col>
      <xdr:colOff>2139315</xdr:colOff>
      <xdr:row>422</xdr:row>
      <xdr:rowOff>1635125</xdr:rowOff>
    </xdr:to>
    <xdr:pic>
      <xdr:nvPicPr>
        <xdr:cNvPr id="773" name="图片 772">
          <a:extLst>
            <a:ext uri="{FF2B5EF4-FFF2-40B4-BE49-F238E27FC236}">
              <a16:creationId xmlns:a16="http://schemas.microsoft.com/office/drawing/2014/main" id="{00000000-0008-0000-AD00-000005030000}"/>
            </a:ext>
          </a:extLst>
        </xdr:cNvPr>
        <xdr:cNvPicPr>
          <a:picLocks noChangeAspect="1"/>
        </xdr:cNvPicPr>
      </xdr:nvPicPr>
      <xdr:blipFill>
        <a:blip xmlns:r="http://schemas.openxmlformats.org/officeDocument/2006/relationships" r:embed="rId278"/>
        <a:stretch>
          <a:fillRect/>
        </a:stretch>
      </xdr:blipFill>
      <xdr:spPr>
        <a:xfrm>
          <a:off x="38100" y="770211820"/>
          <a:ext cx="2101215" cy="1381125"/>
        </a:xfrm>
        <a:prstGeom prst="rect">
          <a:avLst/>
        </a:prstGeom>
        <a:noFill/>
        <a:ln w="9525">
          <a:noFill/>
        </a:ln>
      </xdr:spPr>
    </xdr:pic>
    <xdr:clientData/>
  </xdr:twoCellAnchor>
  <xdr:twoCellAnchor editAs="oneCell">
    <xdr:from>
      <xdr:col>0</xdr:col>
      <xdr:colOff>9525</xdr:colOff>
      <xdr:row>423</xdr:row>
      <xdr:rowOff>215900</xdr:rowOff>
    </xdr:from>
    <xdr:to>
      <xdr:col>0</xdr:col>
      <xdr:colOff>2148840</xdr:colOff>
      <xdr:row>423</xdr:row>
      <xdr:rowOff>1677035</xdr:rowOff>
    </xdr:to>
    <xdr:pic>
      <xdr:nvPicPr>
        <xdr:cNvPr id="774" name="图片 773">
          <a:extLst>
            <a:ext uri="{FF2B5EF4-FFF2-40B4-BE49-F238E27FC236}">
              <a16:creationId xmlns:a16="http://schemas.microsoft.com/office/drawing/2014/main" id="{00000000-0008-0000-AD00-000006030000}"/>
            </a:ext>
          </a:extLst>
        </xdr:cNvPr>
        <xdr:cNvPicPr>
          <a:picLocks noChangeAspect="1"/>
        </xdr:cNvPicPr>
      </xdr:nvPicPr>
      <xdr:blipFill>
        <a:blip xmlns:r="http://schemas.openxmlformats.org/officeDocument/2006/relationships" r:embed="rId279"/>
        <a:stretch>
          <a:fillRect/>
        </a:stretch>
      </xdr:blipFill>
      <xdr:spPr>
        <a:xfrm>
          <a:off x="9525" y="772078720"/>
          <a:ext cx="2139315" cy="1461135"/>
        </a:xfrm>
        <a:prstGeom prst="rect">
          <a:avLst/>
        </a:prstGeom>
        <a:noFill/>
        <a:ln w="9525">
          <a:noFill/>
        </a:ln>
      </xdr:spPr>
    </xdr:pic>
    <xdr:clientData/>
  </xdr:twoCellAnchor>
  <xdr:twoCellAnchor editAs="oneCell">
    <xdr:from>
      <xdr:col>0</xdr:col>
      <xdr:colOff>635</xdr:colOff>
      <xdr:row>424</xdr:row>
      <xdr:rowOff>273050</xdr:rowOff>
    </xdr:from>
    <xdr:to>
      <xdr:col>0</xdr:col>
      <xdr:colOff>2138680</xdr:colOff>
      <xdr:row>424</xdr:row>
      <xdr:rowOff>1730375</xdr:rowOff>
    </xdr:to>
    <xdr:pic>
      <xdr:nvPicPr>
        <xdr:cNvPr id="775" name="图片 774">
          <a:extLst>
            <a:ext uri="{FF2B5EF4-FFF2-40B4-BE49-F238E27FC236}">
              <a16:creationId xmlns:a16="http://schemas.microsoft.com/office/drawing/2014/main" id="{00000000-0008-0000-AD00-000007030000}"/>
            </a:ext>
          </a:extLst>
        </xdr:cNvPr>
        <xdr:cNvPicPr>
          <a:picLocks noChangeAspect="1"/>
        </xdr:cNvPicPr>
      </xdr:nvPicPr>
      <xdr:blipFill>
        <a:blip xmlns:r="http://schemas.openxmlformats.org/officeDocument/2006/relationships" r:embed="rId280"/>
        <a:stretch>
          <a:fillRect/>
        </a:stretch>
      </xdr:blipFill>
      <xdr:spPr>
        <a:xfrm>
          <a:off x="635" y="774040870"/>
          <a:ext cx="2138045" cy="1457325"/>
        </a:xfrm>
        <a:prstGeom prst="rect">
          <a:avLst/>
        </a:prstGeom>
        <a:noFill/>
        <a:ln w="9525">
          <a:noFill/>
        </a:ln>
      </xdr:spPr>
    </xdr:pic>
    <xdr:clientData/>
  </xdr:twoCellAnchor>
  <xdr:twoCellAnchor editAs="oneCell">
    <xdr:from>
      <xdr:col>0</xdr:col>
      <xdr:colOff>9525</xdr:colOff>
      <xdr:row>425</xdr:row>
      <xdr:rowOff>177800</xdr:rowOff>
    </xdr:from>
    <xdr:to>
      <xdr:col>0</xdr:col>
      <xdr:colOff>2139315</xdr:colOff>
      <xdr:row>425</xdr:row>
      <xdr:rowOff>1715770</xdr:rowOff>
    </xdr:to>
    <xdr:pic>
      <xdr:nvPicPr>
        <xdr:cNvPr id="776" name="图片 775">
          <a:extLst>
            <a:ext uri="{FF2B5EF4-FFF2-40B4-BE49-F238E27FC236}">
              <a16:creationId xmlns:a16="http://schemas.microsoft.com/office/drawing/2014/main" id="{00000000-0008-0000-AD00-000008030000}"/>
            </a:ext>
          </a:extLst>
        </xdr:cNvPr>
        <xdr:cNvPicPr>
          <a:picLocks noChangeAspect="1"/>
        </xdr:cNvPicPr>
      </xdr:nvPicPr>
      <xdr:blipFill>
        <a:blip xmlns:r="http://schemas.openxmlformats.org/officeDocument/2006/relationships" r:embed="rId281"/>
        <a:stretch>
          <a:fillRect/>
        </a:stretch>
      </xdr:blipFill>
      <xdr:spPr>
        <a:xfrm>
          <a:off x="9525" y="775850620"/>
          <a:ext cx="2129790" cy="1537970"/>
        </a:xfrm>
        <a:prstGeom prst="rect">
          <a:avLst/>
        </a:prstGeom>
        <a:noFill/>
        <a:ln w="9525">
          <a:noFill/>
        </a:ln>
      </xdr:spPr>
    </xdr:pic>
    <xdr:clientData/>
  </xdr:twoCellAnchor>
  <xdr:twoCellAnchor editAs="oneCell">
    <xdr:from>
      <xdr:col>0</xdr:col>
      <xdr:colOff>38100</xdr:colOff>
      <xdr:row>426</xdr:row>
      <xdr:rowOff>254000</xdr:rowOff>
    </xdr:from>
    <xdr:to>
      <xdr:col>0</xdr:col>
      <xdr:colOff>2145030</xdr:colOff>
      <xdr:row>426</xdr:row>
      <xdr:rowOff>1656715</xdr:rowOff>
    </xdr:to>
    <xdr:pic>
      <xdr:nvPicPr>
        <xdr:cNvPr id="777" name="图片 776">
          <a:extLst>
            <a:ext uri="{FF2B5EF4-FFF2-40B4-BE49-F238E27FC236}">
              <a16:creationId xmlns:a16="http://schemas.microsoft.com/office/drawing/2014/main" id="{00000000-0008-0000-AD00-000009030000}"/>
            </a:ext>
          </a:extLst>
        </xdr:cNvPr>
        <xdr:cNvPicPr>
          <a:picLocks noChangeAspect="1"/>
        </xdr:cNvPicPr>
      </xdr:nvPicPr>
      <xdr:blipFill>
        <a:blip xmlns:r="http://schemas.openxmlformats.org/officeDocument/2006/relationships" r:embed="rId282"/>
        <a:stretch>
          <a:fillRect/>
        </a:stretch>
      </xdr:blipFill>
      <xdr:spPr>
        <a:xfrm>
          <a:off x="38100" y="777831820"/>
          <a:ext cx="2106930" cy="1402715"/>
        </a:xfrm>
        <a:prstGeom prst="rect">
          <a:avLst/>
        </a:prstGeom>
        <a:noFill/>
        <a:ln w="9525">
          <a:noFill/>
        </a:ln>
      </xdr:spPr>
    </xdr:pic>
    <xdr:clientData/>
  </xdr:twoCellAnchor>
  <xdr:twoCellAnchor editAs="oneCell">
    <xdr:from>
      <xdr:col>0</xdr:col>
      <xdr:colOff>38100</xdr:colOff>
      <xdr:row>431</xdr:row>
      <xdr:rowOff>263525</xdr:rowOff>
    </xdr:from>
    <xdr:to>
      <xdr:col>0</xdr:col>
      <xdr:colOff>2100580</xdr:colOff>
      <xdr:row>431</xdr:row>
      <xdr:rowOff>1681480</xdr:rowOff>
    </xdr:to>
    <xdr:pic>
      <xdr:nvPicPr>
        <xdr:cNvPr id="778" name="图片 777">
          <a:extLst>
            <a:ext uri="{FF2B5EF4-FFF2-40B4-BE49-F238E27FC236}">
              <a16:creationId xmlns:a16="http://schemas.microsoft.com/office/drawing/2014/main" id="{00000000-0008-0000-AD00-00000A030000}"/>
            </a:ext>
          </a:extLst>
        </xdr:cNvPr>
        <xdr:cNvPicPr>
          <a:picLocks noChangeAspect="1"/>
        </xdr:cNvPicPr>
      </xdr:nvPicPr>
      <xdr:blipFill>
        <a:blip xmlns:r="http://schemas.openxmlformats.org/officeDocument/2006/relationships" r:embed="rId283"/>
        <a:stretch>
          <a:fillRect/>
        </a:stretch>
      </xdr:blipFill>
      <xdr:spPr>
        <a:xfrm>
          <a:off x="38100" y="787366345"/>
          <a:ext cx="2062480" cy="1417955"/>
        </a:xfrm>
        <a:prstGeom prst="rect">
          <a:avLst/>
        </a:prstGeom>
        <a:noFill/>
        <a:ln w="9525">
          <a:noFill/>
        </a:ln>
      </xdr:spPr>
    </xdr:pic>
    <xdr:clientData/>
  </xdr:twoCellAnchor>
  <xdr:twoCellAnchor editAs="oneCell">
    <xdr:from>
      <xdr:col>0</xdr:col>
      <xdr:colOff>10160</xdr:colOff>
      <xdr:row>430</xdr:row>
      <xdr:rowOff>224790</xdr:rowOff>
    </xdr:from>
    <xdr:to>
      <xdr:col>0</xdr:col>
      <xdr:colOff>2145665</xdr:colOff>
      <xdr:row>430</xdr:row>
      <xdr:rowOff>1701165</xdr:rowOff>
    </xdr:to>
    <xdr:pic>
      <xdr:nvPicPr>
        <xdr:cNvPr id="779" name="图片 778">
          <a:extLst>
            <a:ext uri="{FF2B5EF4-FFF2-40B4-BE49-F238E27FC236}">
              <a16:creationId xmlns:a16="http://schemas.microsoft.com/office/drawing/2014/main" id="{00000000-0008-0000-AD00-00000B030000}"/>
            </a:ext>
          </a:extLst>
        </xdr:cNvPr>
        <xdr:cNvPicPr>
          <a:picLocks noChangeAspect="1"/>
        </xdr:cNvPicPr>
      </xdr:nvPicPr>
      <xdr:blipFill>
        <a:blip xmlns:r="http://schemas.openxmlformats.org/officeDocument/2006/relationships" r:embed="rId284"/>
        <a:stretch>
          <a:fillRect/>
        </a:stretch>
      </xdr:blipFill>
      <xdr:spPr>
        <a:xfrm>
          <a:off x="10160" y="785422610"/>
          <a:ext cx="2135505" cy="1476375"/>
        </a:xfrm>
        <a:prstGeom prst="rect">
          <a:avLst/>
        </a:prstGeom>
        <a:noFill/>
        <a:ln w="9525">
          <a:noFill/>
        </a:ln>
      </xdr:spPr>
    </xdr:pic>
    <xdr:clientData/>
  </xdr:twoCellAnchor>
  <xdr:twoCellAnchor editAs="oneCell">
    <xdr:from>
      <xdr:col>0</xdr:col>
      <xdr:colOff>9525</xdr:colOff>
      <xdr:row>427</xdr:row>
      <xdr:rowOff>206375</xdr:rowOff>
    </xdr:from>
    <xdr:to>
      <xdr:col>0</xdr:col>
      <xdr:colOff>2127250</xdr:colOff>
      <xdr:row>427</xdr:row>
      <xdr:rowOff>1710690</xdr:rowOff>
    </xdr:to>
    <xdr:pic>
      <xdr:nvPicPr>
        <xdr:cNvPr id="780" name="图片 779">
          <a:extLst>
            <a:ext uri="{FF2B5EF4-FFF2-40B4-BE49-F238E27FC236}">
              <a16:creationId xmlns:a16="http://schemas.microsoft.com/office/drawing/2014/main" id="{00000000-0008-0000-AD00-00000C030000}"/>
            </a:ext>
          </a:extLst>
        </xdr:cNvPr>
        <xdr:cNvPicPr>
          <a:picLocks noChangeAspect="1"/>
        </xdr:cNvPicPr>
      </xdr:nvPicPr>
      <xdr:blipFill>
        <a:blip xmlns:r="http://schemas.openxmlformats.org/officeDocument/2006/relationships" r:embed="rId285"/>
        <a:stretch>
          <a:fillRect/>
        </a:stretch>
      </xdr:blipFill>
      <xdr:spPr>
        <a:xfrm>
          <a:off x="9525" y="779689195"/>
          <a:ext cx="2117725" cy="1504315"/>
        </a:xfrm>
        <a:prstGeom prst="rect">
          <a:avLst/>
        </a:prstGeom>
        <a:noFill/>
        <a:ln w="9525">
          <a:noFill/>
        </a:ln>
      </xdr:spPr>
    </xdr:pic>
    <xdr:clientData/>
  </xdr:twoCellAnchor>
  <xdr:twoCellAnchor editAs="oneCell">
    <xdr:from>
      <xdr:col>0</xdr:col>
      <xdr:colOff>38100</xdr:colOff>
      <xdr:row>428</xdr:row>
      <xdr:rowOff>234950</xdr:rowOff>
    </xdr:from>
    <xdr:to>
      <xdr:col>0</xdr:col>
      <xdr:colOff>2127885</xdr:colOff>
      <xdr:row>428</xdr:row>
      <xdr:rowOff>1739900</xdr:rowOff>
    </xdr:to>
    <xdr:pic>
      <xdr:nvPicPr>
        <xdr:cNvPr id="781" name="图片 780">
          <a:extLst>
            <a:ext uri="{FF2B5EF4-FFF2-40B4-BE49-F238E27FC236}">
              <a16:creationId xmlns:a16="http://schemas.microsoft.com/office/drawing/2014/main" id="{00000000-0008-0000-AD00-00000D030000}"/>
            </a:ext>
          </a:extLst>
        </xdr:cNvPr>
        <xdr:cNvPicPr>
          <a:picLocks noChangeAspect="1"/>
        </xdr:cNvPicPr>
      </xdr:nvPicPr>
      <xdr:blipFill>
        <a:blip xmlns:r="http://schemas.openxmlformats.org/officeDocument/2006/relationships" r:embed="rId286"/>
        <a:stretch>
          <a:fillRect/>
        </a:stretch>
      </xdr:blipFill>
      <xdr:spPr>
        <a:xfrm>
          <a:off x="38100" y="781622770"/>
          <a:ext cx="2089785" cy="1504950"/>
        </a:xfrm>
        <a:prstGeom prst="rect">
          <a:avLst/>
        </a:prstGeom>
        <a:noFill/>
        <a:ln w="9525">
          <a:noFill/>
        </a:ln>
      </xdr:spPr>
    </xdr:pic>
    <xdr:clientData/>
  </xdr:twoCellAnchor>
  <xdr:twoCellAnchor editAs="oneCell">
    <xdr:from>
      <xdr:col>0</xdr:col>
      <xdr:colOff>9525</xdr:colOff>
      <xdr:row>429</xdr:row>
      <xdr:rowOff>215900</xdr:rowOff>
    </xdr:from>
    <xdr:to>
      <xdr:col>0</xdr:col>
      <xdr:colOff>2141220</xdr:colOff>
      <xdr:row>429</xdr:row>
      <xdr:rowOff>1772285</xdr:rowOff>
    </xdr:to>
    <xdr:pic>
      <xdr:nvPicPr>
        <xdr:cNvPr id="782" name="图片 781">
          <a:extLst>
            <a:ext uri="{FF2B5EF4-FFF2-40B4-BE49-F238E27FC236}">
              <a16:creationId xmlns:a16="http://schemas.microsoft.com/office/drawing/2014/main" id="{00000000-0008-0000-AD00-00000E030000}"/>
            </a:ext>
          </a:extLst>
        </xdr:cNvPr>
        <xdr:cNvPicPr>
          <a:picLocks noChangeAspect="1"/>
        </xdr:cNvPicPr>
      </xdr:nvPicPr>
      <xdr:blipFill>
        <a:blip xmlns:r="http://schemas.openxmlformats.org/officeDocument/2006/relationships" r:embed="rId287"/>
        <a:stretch>
          <a:fillRect/>
        </a:stretch>
      </xdr:blipFill>
      <xdr:spPr>
        <a:xfrm>
          <a:off x="9525" y="783508720"/>
          <a:ext cx="2131695" cy="1556385"/>
        </a:xfrm>
        <a:prstGeom prst="rect">
          <a:avLst/>
        </a:prstGeom>
        <a:noFill/>
        <a:ln w="9525">
          <a:noFill/>
        </a:ln>
      </xdr:spPr>
    </xdr:pic>
    <xdr:clientData/>
  </xdr:twoCellAnchor>
  <xdr:twoCellAnchor editAs="oneCell">
    <xdr:from>
      <xdr:col>0</xdr:col>
      <xdr:colOff>19050</xdr:colOff>
      <xdr:row>433</xdr:row>
      <xdr:rowOff>225425</xdr:rowOff>
    </xdr:from>
    <xdr:to>
      <xdr:col>0</xdr:col>
      <xdr:colOff>2145665</xdr:colOff>
      <xdr:row>433</xdr:row>
      <xdr:rowOff>1645285</xdr:rowOff>
    </xdr:to>
    <xdr:pic>
      <xdr:nvPicPr>
        <xdr:cNvPr id="783" name="图片 782">
          <a:extLst>
            <a:ext uri="{FF2B5EF4-FFF2-40B4-BE49-F238E27FC236}">
              <a16:creationId xmlns:a16="http://schemas.microsoft.com/office/drawing/2014/main" id="{00000000-0008-0000-AD00-00000F030000}"/>
            </a:ext>
          </a:extLst>
        </xdr:cNvPr>
        <xdr:cNvPicPr>
          <a:picLocks noChangeAspect="1"/>
        </xdr:cNvPicPr>
      </xdr:nvPicPr>
      <xdr:blipFill>
        <a:blip xmlns:r="http://schemas.openxmlformats.org/officeDocument/2006/relationships" r:embed="rId288"/>
        <a:stretch>
          <a:fillRect/>
        </a:stretch>
      </xdr:blipFill>
      <xdr:spPr>
        <a:xfrm>
          <a:off x="19050" y="791138245"/>
          <a:ext cx="2126615" cy="1419860"/>
        </a:xfrm>
        <a:prstGeom prst="rect">
          <a:avLst/>
        </a:prstGeom>
        <a:noFill/>
        <a:ln w="9525">
          <a:noFill/>
        </a:ln>
      </xdr:spPr>
    </xdr:pic>
    <xdr:clientData/>
  </xdr:twoCellAnchor>
  <xdr:twoCellAnchor editAs="oneCell">
    <xdr:from>
      <xdr:col>0</xdr:col>
      <xdr:colOff>9525</xdr:colOff>
      <xdr:row>434</xdr:row>
      <xdr:rowOff>273050</xdr:rowOff>
    </xdr:from>
    <xdr:to>
      <xdr:col>0</xdr:col>
      <xdr:colOff>2113915</xdr:colOff>
      <xdr:row>434</xdr:row>
      <xdr:rowOff>1692910</xdr:rowOff>
    </xdr:to>
    <xdr:pic>
      <xdr:nvPicPr>
        <xdr:cNvPr id="784" name="图片 783">
          <a:extLst>
            <a:ext uri="{FF2B5EF4-FFF2-40B4-BE49-F238E27FC236}">
              <a16:creationId xmlns:a16="http://schemas.microsoft.com/office/drawing/2014/main" id="{00000000-0008-0000-AD00-000010030000}"/>
            </a:ext>
          </a:extLst>
        </xdr:cNvPr>
        <xdr:cNvPicPr>
          <a:picLocks noChangeAspect="1"/>
        </xdr:cNvPicPr>
      </xdr:nvPicPr>
      <xdr:blipFill>
        <a:blip xmlns:r="http://schemas.openxmlformats.org/officeDocument/2006/relationships" r:embed="rId289"/>
        <a:stretch>
          <a:fillRect/>
        </a:stretch>
      </xdr:blipFill>
      <xdr:spPr>
        <a:xfrm>
          <a:off x="9525" y="793090870"/>
          <a:ext cx="2104390" cy="1419860"/>
        </a:xfrm>
        <a:prstGeom prst="rect">
          <a:avLst/>
        </a:prstGeom>
        <a:noFill/>
        <a:ln w="9525">
          <a:noFill/>
        </a:ln>
      </xdr:spPr>
    </xdr:pic>
    <xdr:clientData/>
  </xdr:twoCellAnchor>
  <xdr:twoCellAnchor editAs="oneCell">
    <xdr:from>
      <xdr:col>0</xdr:col>
      <xdr:colOff>47625</xdr:colOff>
      <xdr:row>436</xdr:row>
      <xdr:rowOff>269875</xdr:rowOff>
    </xdr:from>
    <xdr:to>
      <xdr:col>0</xdr:col>
      <xdr:colOff>2141220</xdr:colOff>
      <xdr:row>436</xdr:row>
      <xdr:rowOff>1802765</xdr:rowOff>
    </xdr:to>
    <xdr:pic>
      <xdr:nvPicPr>
        <xdr:cNvPr id="796" name="图片 795">
          <a:extLst>
            <a:ext uri="{FF2B5EF4-FFF2-40B4-BE49-F238E27FC236}">
              <a16:creationId xmlns:a16="http://schemas.microsoft.com/office/drawing/2014/main" id="{00000000-0008-0000-AD00-00001C030000}"/>
            </a:ext>
          </a:extLst>
        </xdr:cNvPr>
        <xdr:cNvPicPr>
          <a:picLocks noChangeAspect="1"/>
        </xdr:cNvPicPr>
      </xdr:nvPicPr>
      <xdr:blipFill>
        <a:blip xmlns:r="http://schemas.openxmlformats.org/officeDocument/2006/relationships" r:embed="rId290"/>
        <a:stretch>
          <a:fillRect/>
        </a:stretch>
      </xdr:blipFill>
      <xdr:spPr>
        <a:xfrm>
          <a:off x="47625" y="796897695"/>
          <a:ext cx="2093595" cy="1532890"/>
        </a:xfrm>
        <a:prstGeom prst="rect">
          <a:avLst/>
        </a:prstGeom>
        <a:noFill/>
        <a:ln w="9525">
          <a:noFill/>
        </a:ln>
      </xdr:spPr>
    </xdr:pic>
    <xdr:clientData/>
  </xdr:twoCellAnchor>
  <xdr:twoCellAnchor editAs="oneCell">
    <xdr:from>
      <xdr:col>0</xdr:col>
      <xdr:colOff>635</xdr:colOff>
      <xdr:row>435</xdr:row>
      <xdr:rowOff>174625</xdr:rowOff>
    </xdr:from>
    <xdr:to>
      <xdr:col>0</xdr:col>
      <xdr:colOff>2139950</xdr:colOff>
      <xdr:row>435</xdr:row>
      <xdr:rowOff>1726565</xdr:rowOff>
    </xdr:to>
    <xdr:pic>
      <xdr:nvPicPr>
        <xdr:cNvPr id="797" name="图片 796">
          <a:extLst>
            <a:ext uri="{FF2B5EF4-FFF2-40B4-BE49-F238E27FC236}">
              <a16:creationId xmlns:a16="http://schemas.microsoft.com/office/drawing/2014/main" id="{00000000-0008-0000-AD00-00001D030000}"/>
            </a:ext>
          </a:extLst>
        </xdr:cNvPr>
        <xdr:cNvPicPr>
          <a:picLocks noChangeAspect="1"/>
        </xdr:cNvPicPr>
      </xdr:nvPicPr>
      <xdr:blipFill>
        <a:blip xmlns:r="http://schemas.openxmlformats.org/officeDocument/2006/relationships" r:embed="rId291"/>
        <a:stretch>
          <a:fillRect/>
        </a:stretch>
      </xdr:blipFill>
      <xdr:spPr>
        <a:xfrm>
          <a:off x="635" y="794897445"/>
          <a:ext cx="2139315" cy="1551940"/>
        </a:xfrm>
        <a:prstGeom prst="rect">
          <a:avLst/>
        </a:prstGeom>
        <a:noFill/>
        <a:ln w="9525">
          <a:noFill/>
        </a:ln>
      </xdr:spPr>
    </xdr:pic>
    <xdr:clientData/>
  </xdr:twoCellAnchor>
  <xdr:twoCellAnchor editAs="oneCell">
    <xdr:from>
      <xdr:col>0</xdr:col>
      <xdr:colOff>36830</xdr:colOff>
      <xdr:row>437</xdr:row>
      <xdr:rowOff>203200</xdr:rowOff>
    </xdr:from>
    <xdr:to>
      <xdr:col>0</xdr:col>
      <xdr:colOff>2119630</xdr:colOff>
      <xdr:row>437</xdr:row>
      <xdr:rowOff>1677670</xdr:rowOff>
    </xdr:to>
    <xdr:pic>
      <xdr:nvPicPr>
        <xdr:cNvPr id="798" name="图片 797">
          <a:extLst>
            <a:ext uri="{FF2B5EF4-FFF2-40B4-BE49-F238E27FC236}">
              <a16:creationId xmlns:a16="http://schemas.microsoft.com/office/drawing/2014/main" id="{00000000-0008-0000-AD00-00001E030000}"/>
            </a:ext>
          </a:extLst>
        </xdr:cNvPr>
        <xdr:cNvPicPr>
          <a:picLocks noChangeAspect="1"/>
        </xdr:cNvPicPr>
      </xdr:nvPicPr>
      <xdr:blipFill>
        <a:blip xmlns:r="http://schemas.openxmlformats.org/officeDocument/2006/relationships" r:embed="rId292"/>
        <a:stretch>
          <a:fillRect/>
        </a:stretch>
      </xdr:blipFill>
      <xdr:spPr>
        <a:xfrm>
          <a:off x="36830" y="798736020"/>
          <a:ext cx="2082800" cy="1474470"/>
        </a:xfrm>
        <a:prstGeom prst="rect">
          <a:avLst/>
        </a:prstGeom>
        <a:noFill/>
        <a:ln w="9525">
          <a:noFill/>
        </a:ln>
      </xdr:spPr>
    </xdr:pic>
    <xdr:clientData/>
  </xdr:twoCellAnchor>
  <xdr:twoCellAnchor editAs="oneCell">
    <xdr:from>
      <xdr:col>0</xdr:col>
      <xdr:colOff>19050</xdr:colOff>
      <xdr:row>438</xdr:row>
      <xdr:rowOff>165100</xdr:rowOff>
    </xdr:from>
    <xdr:to>
      <xdr:col>0</xdr:col>
      <xdr:colOff>2136140</xdr:colOff>
      <xdr:row>438</xdr:row>
      <xdr:rowOff>1734820</xdr:rowOff>
    </xdr:to>
    <xdr:pic>
      <xdr:nvPicPr>
        <xdr:cNvPr id="799" name="图片 798">
          <a:extLst>
            <a:ext uri="{FF2B5EF4-FFF2-40B4-BE49-F238E27FC236}">
              <a16:creationId xmlns:a16="http://schemas.microsoft.com/office/drawing/2014/main" id="{00000000-0008-0000-AD00-00001F030000}"/>
            </a:ext>
          </a:extLst>
        </xdr:cNvPr>
        <xdr:cNvPicPr>
          <a:picLocks noChangeAspect="1"/>
        </xdr:cNvPicPr>
      </xdr:nvPicPr>
      <xdr:blipFill>
        <a:blip xmlns:r="http://schemas.openxmlformats.org/officeDocument/2006/relationships" r:embed="rId293"/>
        <a:stretch>
          <a:fillRect/>
        </a:stretch>
      </xdr:blipFill>
      <xdr:spPr>
        <a:xfrm>
          <a:off x="19050" y="800602920"/>
          <a:ext cx="2117090" cy="1569720"/>
        </a:xfrm>
        <a:prstGeom prst="rect">
          <a:avLst/>
        </a:prstGeom>
        <a:noFill/>
        <a:ln w="9525">
          <a:noFill/>
        </a:ln>
      </xdr:spPr>
    </xdr:pic>
    <xdr:clientData/>
  </xdr:twoCellAnchor>
  <xdr:twoCellAnchor editAs="oneCell">
    <xdr:from>
      <xdr:col>0</xdr:col>
      <xdr:colOff>9525</xdr:colOff>
      <xdr:row>439</xdr:row>
      <xdr:rowOff>212725</xdr:rowOff>
    </xdr:from>
    <xdr:to>
      <xdr:col>0</xdr:col>
      <xdr:colOff>2123440</xdr:colOff>
      <xdr:row>439</xdr:row>
      <xdr:rowOff>1652270</xdr:rowOff>
    </xdr:to>
    <xdr:pic>
      <xdr:nvPicPr>
        <xdr:cNvPr id="800" name="图片 799">
          <a:extLst>
            <a:ext uri="{FF2B5EF4-FFF2-40B4-BE49-F238E27FC236}">
              <a16:creationId xmlns:a16="http://schemas.microsoft.com/office/drawing/2014/main" id="{00000000-0008-0000-AD00-000020030000}"/>
            </a:ext>
          </a:extLst>
        </xdr:cNvPr>
        <xdr:cNvPicPr>
          <a:picLocks noChangeAspect="1"/>
        </xdr:cNvPicPr>
      </xdr:nvPicPr>
      <xdr:blipFill>
        <a:blip xmlns:r="http://schemas.openxmlformats.org/officeDocument/2006/relationships" r:embed="rId294"/>
        <a:stretch>
          <a:fillRect/>
        </a:stretch>
      </xdr:blipFill>
      <xdr:spPr>
        <a:xfrm>
          <a:off x="9525" y="802555545"/>
          <a:ext cx="2113915" cy="1439545"/>
        </a:xfrm>
        <a:prstGeom prst="rect">
          <a:avLst/>
        </a:prstGeom>
        <a:noFill/>
        <a:ln w="9525">
          <a:noFill/>
        </a:ln>
      </xdr:spPr>
    </xdr:pic>
    <xdr:clientData/>
  </xdr:twoCellAnchor>
  <xdr:twoCellAnchor editAs="oneCell">
    <xdr:from>
      <xdr:col>0</xdr:col>
      <xdr:colOff>9525</xdr:colOff>
      <xdr:row>441</xdr:row>
      <xdr:rowOff>203200</xdr:rowOff>
    </xdr:from>
    <xdr:to>
      <xdr:col>0</xdr:col>
      <xdr:colOff>2120900</xdr:colOff>
      <xdr:row>441</xdr:row>
      <xdr:rowOff>1749425</xdr:rowOff>
    </xdr:to>
    <xdr:pic>
      <xdr:nvPicPr>
        <xdr:cNvPr id="811" name="图片 810">
          <a:extLst>
            <a:ext uri="{FF2B5EF4-FFF2-40B4-BE49-F238E27FC236}">
              <a16:creationId xmlns:a16="http://schemas.microsoft.com/office/drawing/2014/main" id="{00000000-0008-0000-AD00-00002B030000}"/>
            </a:ext>
          </a:extLst>
        </xdr:cNvPr>
        <xdr:cNvPicPr>
          <a:picLocks noChangeAspect="1"/>
        </xdr:cNvPicPr>
      </xdr:nvPicPr>
      <xdr:blipFill>
        <a:blip xmlns:r="http://schemas.openxmlformats.org/officeDocument/2006/relationships" r:embed="rId295"/>
        <a:stretch>
          <a:fillRect/>
        </a:stretch>
      </xdr:blipFill>
      <xdr:spPr>
        <a:xfrm>
          <a:off x="9525" y="806356020"/>
          <a:ext cx="2111375" cy="1546225"/>
        </a:xfrm>
        <a:prstGeom prst="rect">
          <a:avLst/>
        </a:prstGeom>
        <a:noFill/>
        <a:ln w="9525">
          <a:noFill/>
        </a:ln>
      </xdr:spPr>
    </xdr:pic>
    <xdr:clientData/>
  </xdr:twoCellAnchor>
  <xdr:twoCellAnchor editAs="oneCell">
    <xdr:from>
      <xdr:col>0</xdr:col>
      <xdr:colOff>9525</xdr:colOff>
      <xdr:row>440</xdr:row>
      <xdr:rowOff>231775</xdr:rowOff>
    </xdr:from>
    <xdr:to>
      <xdr:col>0</xdr:col>
      <xdr:colOff>2138045</xdr:colOff>
      <xdr:row>440</xdr:row>
      <xdr:rowOff>1735455</xdr:rowOff>
    </xdr:to>
    <xdr:pic>
      <xdr:nvPicPr>
        <xdr:cNvPr id="812" name="图片 811">
          <a:extLst>
            <a:ext uri="{FF2B5EF4-FFF2-40B4-BE49-F238E27FC236}">
              <a16:creationId xmlns:a16="http://schemas.microsoft.com/office/drawing/2014/main" id="{00000000-0008-0000-AD00-00002C030000}"/>
            </a:ext>
          </a:extLst>
        </xdr:cNvPr>
        <xdr:cNvPicPr>
          <a:picLocks noChangeAspect="1"/>
        </xdr:cNvPicPr>
      </xdr:nvPicPr>
      <xdr:blipFill>
        <a:blip xmlns:r="http://schemas.openxmlformats.org/officeDocument/2006/relationships" r:embed="rId296"/>
        <a:stretch>
          <a:fillRect/>
        </a:stretch>
      </xdr:blipFill>
      <xdr:spPr>
        <a:xfrm>
          <a:off x="9525" y="804479595"/>
          <a:ext cx="2128520" cy="1503680"/>
        </a:xfrm>
        <a:prstGeom prst="rect">
          <a:avLst/>
        </a:prstGeom>
        <a:noFill/>
        <a:ln w="9525">
          <a:noFill/>
        </a:ln>
      </xdr:spPr>
    </xdr:pic>
    <xdr:clientData/>
  </xdr:twoCellAnchor>
  <xdr:twoCellAnchor editAs="oneCell">
    <xdr:from>
      <xdr:col>0</xdr:col>
      <xdr:colOff>9525</xdr:colOff>
      <xdr:row>442</xdr:row>
      <xdr:rowOff>194310</xdr:rowOff>
    </xdr:from>
    <xdr:to>
      <xdr:col>0</xdr:col>
      <xdr:colOff>2110740</xdr:colOff>
      <xdr:row>442</xdr:row>
      <xdr:rowOff>1795145</xdr:rowOff>
    </xdr:to>
    <xdr:pic>
      <xdr:nvPicPr>
        <xdr:cNvPr id="813" name="图片 812">
          <a:extLst>
            <a:ext uri="{FF2B5EF4-FFF2-40B4-BE49-F238E27FC236}">
              <a16:creationId xmlns:a16="http://schemas.microsoft.com/office/drawing/2014/main" id="{00000000-0008-0000-AD00-00002D030000}"/>
            </a:ext>
          </a:extLst>
        </xdr:cNvPr>
        <xdr:cNvPicPr>
          <a:picLocks noChangeAspect="1"/>
        </xdr:cNvPicPr>
      </xdr:nvPicPr>
      <xdr:blipFill>
        <a:blip xmlns:r="http://schemas.openxmlformats.org/officeDocument/2006/relationships" r:embed="rId297"/>
        <a:stretch>
          <a:fillRect/>
        </a:stretch>
      </xdr:blipFill>
      <xdr:spPr>
        <a:xfrm>
          <a:off x="9525" y="808252130"/>
          <a:ext cx="2101215" cy="1600835"/>
        </a:xfrm>
        <a:prstGeom prst="rect">
          <a:avLst/>
        </a:prstGeom>
        <a:noFill/>
        <a:ln w="9525">
          <a:noFill/>
        </a:ln>
      </xdr:spPr>
    </xdr:pic>
    <xdr:clientData/>
  </xdr:twoCellAnchor>
  <xdr:twoCellAnchor editAs="oneCell">
    <xdr:from>
      <xdr:col>0</xdr:col>
      <xdr:colOff>9525</xdr:colOff>
      <xdr:row>444</xdr:row>
      <xdr:rowOff>162560</xdr:rowOff>
    </xdr:from>
    <xdr:to>
      <xdr:col>0</xdr:col>
      <xdr:colOff>2124075</xdr:colOff>
      <xdr:row>444</xdr:row>
      <xdr:rowOff>1790065</xdr:rowOff>
    </xdr:to>
    <xdr:pic>
      <xdr:nvPicPr>
        <xdr:cNvPr id="814" name="图片 813">
          <a:extLst>
            <a:ext uri="{FF2B5EF4-FFF2-40B4-BE49-F238E27FC236}">
              <a16:creationId xmlns:a16="http://schemas.microsoft.com/office/drawing/2014/main" id="{00000000-0008-0000-AD00-00002E030000}"/>
            </a:ext>
          </a:extLst>
        </xdr:cNvPr>
        <xdr:cNvPicPr>
          <a:picLocks noChangeAspect="1"/>
        </xdr:cNvPicPr>
      </xdr:nvPicPr>
      <xdr:blipFill>
        <a:blip xmlns:r="http://schemas.openxmlformats.org/officeDocument/2006/relationships" r:embed="rId298"/>
        <a:stretch>
          <a:fillRect/>
        </a:stretch>
      </xdr:blipFill>
      <xdr:spPr>
        <a:xfrm>
          <a:off x="9525" y="811763680"/>
          <a:ext cx="2114550" cy="1627505"/>
        </a:xfrm>
        <a:prstGeom prst="rect">
          <a:avLst/>
        </a:prstGeom>
        <a:noFill/>
        <a:ln w="9525">
          <a:noFill/>
        </a:ln>
      </xdr:spPr>
    </xdr:pic>
    <xdr:clientData/>
  </xdr:twoCellAnchor>
  <xdr:twoCellAnchor editAs="oneCell">
    <xdr:from>
      <xdr:col>0</xdr:col>
      <xdr:colOff>9525</xdr:colOff>
      <xdr:row>445</xdr:row>
      <xdr:rowOff>193675</xdr:rowOff>
    </xdr:from>
    <xdr:to>
      <xdr:col>0</xdr:col>
      <xdr:colOff>2137410</xdr:colOff>
      <xdr:row>445</xdr:row>
      <xdr:rowOff>1783715</xdr:rowOff>
    </xdr:to>
    <xdr:pic>
      <xdr:nvPicPr>
        <xdr:cNvPr id="821" name="图片 820">
          <a:extLst>
            <a:ext uri="{FF2B5EF4-FFF2-40B4-BE49-F238E27FC236}">
              <a16:creationId xmlns:a16="http://schemas.microsoft.com/office/drawing/2014/main" id="{00000000-0008-0000-AD00-000035030000}"/>
            </a:ext>
          </a:extLst>
        </xdr:cNvPr>
        <xdr:cNvPicPr>
          <a:picLocks noChangeAspect="1"/>
        </xdr:cNvPicPr>
      </xdr:nvPicPr>
      <xdr:blipFill>
        <a:blip xmlns:r="http://schemas.openxmlformats.org/officeDocument/2006/relationships" r:embed="rId299"/>
        <a:stretch>
          <a:fillRect/>
        </a:stretch>
      </xdr:blipFill>
      <xdr:spPr>
        <a:xfrm>
          <a:off x="9525" y="813699795"/>
          <a:ext cx="2127885" cy="1590040"/>
        </a:xfrm>
        <a:prstGeom prst="rect">
          <a:avLst/>
        </a:prstGeom>
        <a:noFill/>
        <a:ln w="9525">
          <a:noFill/>
        </a:ln>
      </xdr:spPr>
    </xdr:pic>
    <xdr:clientData/>
  </xdr:twoCellAnchor>
  <xdr:twoCellAnchor editAs="oneCell">
    <xdr:from>
      <xdr:col>0</xdr:col>
      <xdr:colOff>635</xdr:colOff>
      <xdr:row>447</xdr:row>
      <xdr:rowOff>127000</xdr:rowOff>
    </xdr:from>
    <xdr:to>
      <xdr:col>0</xdr:col>
      <xdr:colOff>2101850</xdr:colOff>
      <xdr:row>447</xdr:row>
      <xdr:rowOff>1717675</xdr:rowOff>
    </xdr:to>
    <xdr:pic>
      <xdr:nvPicPr>
        <xdr:cNvPr id="822" name="图片 821">
          <a:extLst>
            <a:ext uri="{FF2B5EF4-FFF2-40B4-BE49-F238E27FC236}">
              <a16:creationId xmlns:a16="http://schemas.microsoft.com/office/drawing/2014/main" id="{00000000-0008-0000-AD00-000036030000}"/>
            </a:ext>
          </a:extLst>
        </xdr:cNvPr>
        <xdr:cNvPicPr>
          <a:picLocks noChangeAspect="1"/>
        </xdr:cNvPicPr>
      </xdr:nvPicPr>
      <xdr:blipFill>
        <a:blip xmlns:r="http://schemas.openxmlformats.org/officeDocument/2006/relationships" r:embed="rId300"/>
        <a:stretch>
          <a:fillRect/>
        </a:stretch>
      </xdr:blipFill>
      <xdr:spPr>
        <a:xfrm>
          <a:off x="635" y="817443120"/>
          <a:ext cx="2101215" cy="1590675"/>
        </a:xfrm>
        <a:prstGeom prst="rect">
          <a:avLst/>
        </a:prstGeom>
        <a:noFill/>
        <a:ln w="9525">
          <a:noFill/>
        </a:ln>
      </xdr:spPr>
    </xdr:pic>
    <xdr:clientData/>
  </xdr:twoCellAnchor>
  <xdr:twoCellAnchor editAs="oneCell">
    <xdr:from>
      <xdr:col>0</xdr:col>
      <xdr:colOff>635</xdr:colOff>
      <xdr:row>446</xdr:row>
      <xdr:rowOff>79375</xdr:rowOff>
    </xdr:from>
    <xdr:to>
      <xdr:col>0</xdr:col>
      <xdr:colOff>2146300</xdr:colOff>
      <xdr:row>446</xdr:row>
      <xdr:rowOff>1707515</xdr:rowOff>
    </xdr:to>
    <xdr:pic>
      <xdr:nvPicPr>
        <xdr:cNvPr id="823" name="图片 822">
          <a:extLst>
            <a:ext uri="{FF2B5EF4-FFF2-40B4-BE49-F238E27FC236}">
              <a16:creationId xmlns:a16="http://schemas.microsoft.com/office/drawing/2014/main" id="{00000000-0008-0000-AD00-000037030000}"/>
            </a:ext>
          </a:extLst>
        </xdr:cNvPr>
        <xdr:cNvPicPr>
          <a:picLocks noChangeAspect="1"/>
        </xdr:cNvPicPr>
      </xdr:nvPicPr>
      <xdr:blipFill>
        <a:blip xmlns:r="http://schemas.openxmlformats.org/officeDocument/2006/relationships" r:embed="rId301"/>
        <a:stretch>
          <a:fillRect/>
        </a:stretch>
      </xdr:blipFill>
      <xdr:spPr>
        <a:xfrm>
          <a:off x="635" y="815490495"/>
          <a:ext cx="2145665" cy="1628140"/>
        </a:xfrm>
        <a:prstGeom prst="rect">
          <a:avLst/>
        </a:prstGeom>
        <a:noFill/>
        <a:ln w="9525">
          <a:noFill/>
        </a:ln>
      </xdr:spPr>
    </xdr:pic>
    <xdr:clientData/>
  </xdr:twoCellAnchor>
  <xdr:twoCellAnchor editAs="oneCell">
    <xdr:from>
      <xdr:col>0</xdr:col>
      <xdr:colOff>19050</xdr:colOff>
      <xdr:row>450</xdr:row>
      <xdr:rowOff>203200</xdr:rowOff>
    </xdr:from>
    <xdr:to>
      <xdr:col>0</xdr:col>
      <xdr:colOff>2141855</xdr:colOff>
      <xdr:row>450</xdr:row>
      <xdr:rowOff>1689100</xdr:rowOff>
    </xdr:to>
    <xdr:pic>
      <xdr:nvPicPr>
        <xdr:cNvPr id="832" name="图片 831">
          <a:extLst>
            <a:ext uri="{FF2B5EF4-FFF2-40B4-BE49-F238E27FC236}">
              <a16:creationId xmlns:a16="http://schemas.microsoft.com/office/drawing/2014/main" id="{00000000-0008-0000-AD00-000040030000}"/>
            </a:ext>
          </a:extLst>
        </xdr:cNvPr>
        <xdr:cNvPicPr>
          <a:picLocks noChangeAspect="1"/>
        </xdr:cNvPicPr>
      </xdr:nvPicPr>
      <xdr:blipFill>
        <a:blip xmlns:r="http://schemas.openxmlformats.org/officeDocument/2006/relationships" r:embed="rId302"/>
        <a:stretch>
          <a:fillRect/>
        </a:stretch>
      </xdr:blipFill>
      <xdr:spPr>
        <a:xfrm>
          <a:off x="19050" y="822662820"/>
          <a:ext cx="2122805" cy="1485900"/>
        </a:xfrm>
        <a:prstGeom prst="rect">
          <a:avLst/>
        </a:prstGeom>
        <a:noFill/>
        <a:ln w="9525">
          <a:noFill/>
        </a:ln>
      </xdr:spPr>
    </xdr:pic>
    <xdr:clientData/>
  </xdr:twoCellAnchor>
  <xdr:twoCellAnchor editAs="oneCell">
    <xdr:from>
      <xdr:col>0</xdr:col>
      <xdr:colOff>635</xdr:colOff>
      <xdr:row>451</xdr:row>
      <xdr:rowOff>260350</xdr:rowOff>
    </xdr:from>
    <xdr:to>
      <xdr:col>0</xdr:col>
      <xdr:colOff>2141855</xdr:colOff>
      <xdr:row>451</xdr:row>
      <xdr:rowOff>1651000</xdr:rowOff>
    </xdr:to>
    <xdr:pic>
      <xdr:nvPicPr>
        <xdr:cNvPr id="833" name="图片 832">
          <a:extLst>
            <a:ext uri="{FF2B5EF4-FFF2-40B4-BE49-F238E27FC236}">
              <a16:creationId xmlns:a16="http://schemas.microsoft.com/office/drawing/2014/main" id="{00000000-0008-0000-AD00-000041030000}"/>
            </a:ext>
          </a:extLst>
        </xdr:cNvPr>
        <xdr:cNvPicPr>
          <a:picLocks noChangeAspect="1"/>
        </xdr:cNvPicPr>
      </xdr:nvPicPr>
      <xdr:blipFill>
        <a:blip xmlns:r="http://schemas.openxmlformats.org/officeDocument/2006/relationships" r:embed="rId303"/>
        <a:stretch>
          <a:fillRect/>
        </a:stretch>
      </xdr:blipFill>
      <xdr:spPr>
        <a:xfrm>
          <a:off x="635" y="824624970"/>
          <a:ext cx="2141220" cy="1390650"/>
        </a:xfrm>
        <a:prstGeom prst="rect">
          <a:avLst/>
        </a:prstGeom>
        <a:noFill/>
        <a:ln w="9525">
          <a:noFill/>
        </a:ln>
      </xdr:spPr>
    </xdr:pic>
    <xdr:clientData/>
  </xdr:twoCellAnchor>
  <xdr:twoCellAnchor editAs="oneCell">
    <xdr:from>
      <xdr:col>0</xdr:col>
      <xdr:colOff>9525</xdr:colOff>
      <xdr:row>452</xdr:row>
      <xdr:rowOff>252730</xdr:rowOff>
    </xdr:from>
    <xdr:to>
      <xdr:col>0</xdr:col>
      <xdr:colOff>2122805</xdr:colOff>
      <xdr:row>452</xdr:row>
      <xdr:rowOff>1685925</xdr:rowOff>
    </xdr:to>
    <xdr:pic>
      <xdr:nvPicPr>
        <xdr:cNvPr id="834" name="图片 833">
          <a:extLst>
            <a:ext uri="{FF2B5EF4-FFF2-40B4-BE49-F238E27FC236}">
              <a16:creationId xmlns:a16="http://schemas.microsoft.com/office/drawing/2014/main" id="{00000000-0008-0000-AD00-000042030000}"/>
            </a:ext>
          </a:extLst>
        </xdr:cNvPr>
        <xdr:cNvPicPr>
          <a:picLocks noChangeAspect="1"/>
        </xdr:cNvPicPr>
      </xdr:nvPicPr>
      <xdr:blipFill>
        <a:blip xmlns:r="http://schemas.openxmlformats.org/officeDocument/2006/relationships" r:embed="rId304"/>
        <a:stretch>
          <a:fillRect/>
        </a:stretch>
      </xdr:blipFill>
      <xdr:spPr>
        <a:xfrm>
          <a:off x="9525" y="826522350"/>
          <a:ext cx="2113280" cy="1433195"/>
        </a:xfrm>
        <a:prstGeom prst="rect">
          <a:avLst/>
        </a:prstGeom>
        <a:noFill/>
        <a:ln w="9525">
          <a:noFill/>
        </a:ln>
      </xdr:spPr>
    </xdr:pic>
    <xdr:clientData/>
  </xdr:twoCellAnchor>
  <xdr:twoCellAnchor editAs="oneCell">
    <xdr:from>
      <xdr:col>0</xdr:col>
      <xdr:colOff>9525</xdr:colOff>
      <xdr:row>453</xdr:row>
      <xdr:rowOff>221615</xdr:rowOff>
    </xdr:from>
    <xdr:to>
      <xdr:col>0</xdr:col>
      <xdr:colOff>2141220</xdr:colOff>
      <xdr:row>453</xdr:row>
      <xdr:rowOff>1590040</xdr:rowOff>
    </xdr:to>
    <xdr:pic>
      <xdr:nvPicPr>
        <xdr:cNvPr id="835" name="图片 834">
          <a:extLst>
            <a:ext uri="{FF2B5EF4-FFF2-40B4-BE49-F238E27FC236}">
              <a16:creationId xmlns:a16="http://schemas.microsoft.com/office/drawing/2014/main" id="{00000000-0008-0000-AD00-000043030000}"/>
            </a:ext>
          </a:extLst>
        </xdr:cNvPr>
        <xdr:cNvPicPr>
          <a:picLocks noChangeAspect="1"/>
        </xdr:cNvPicPr>
      </xdr:nvPicPr>
      <xdr:blipFill>
        <a:blip xmlns:r="http://schemas.openxmlformats.org/officeDocument/2006/relationships" r:embed="rId305"/>
        <a:stretch>
          <a:fillRect/>
        </a:stretch>
      </xdr:blipFill>
      <xdr:spPr>
        <a:xfrm>
          <a:off x="9525" y="828396235"/>
          <a:ext cx="2131695" cy="1368425"/>
        </a:xfrm>
        <a:prstGeom prst="rect">
          <a:avLst/>
        </a:prstGeom>
        <a:noFill/>
        <a:ln w="9525">
          <a:noFill/>
        </a:ln>
      </xdr:spPr>
    </xdr:pic>
    <xdr:clientData/>
  </xdr:twoCellAnchor>
  <xdr:twoCellAnchor editAs="oneCell">
    <xdr:from>
      <xdr:col>0</xdr:col>
      <xdr:colOff>9525</xdr:colOff>
      <xdr:row>454</xdr:row>
      <xdr:rowOff>212725</xdr:rowOff>
    </xdr:from>
    <xdr:to>
      <xdr:col>0</xdr:col>
      <xdr:colOff>2136775</xdr:colOff>
      <xdr:row>454</xdr:row>
      <xdr:rowOff>1670050</xdr:rowOff>
    </xdr:to>
    <xdr:pic>
      <xdr:nvPicPr>
        <xdr:cNvPr id="842" name="图片 841">
          <a:extLst>
            <a:ext uri="{FF2B5EF4-FFF2-40B4-BE49-F238E27FC236}">
              <a16:creationId xmlns:a16="http://schemas.microsoft.com/office/drawing/2014/main" id="{00000000-0008-0000-AD00-00004A030000}"/>
            </a:ext>
          </a:extLst>
        </xdr:cNvPr>
        <xdr:cNvPicPr>
          <a:picLocks noChangeAspect="1"/>
        </xdr:cNvPicPr>
      </xdr:nvPicPr>
      <xdr:blipFill>
        <a:blip xmlns:r="http://schemas.openxmlformats.org/officeDocument/2006/relationships" r:embed="rId306"/>
        <a:stretch>
          <a:fillRect/>
        </a:stretch>
      </xdr:blipFill>
      <xdr:spPr>
        <a:xfrm>
          <a:off x="9525" y="830292345"/>
          <a:ext cx="2127250" cy="1457325"/>
        </a:xfrm>
        <a:prstGeom prst="rect">
          <a:avLst/>
        </a:prstGeom>
        <a:noFill/>
        <a:ln w="9525">
          <a:noFill/>
        </a:ln>
      </xdr:spPr>
    </xdr:pic>
    <xdr:clientData/>
  </xdr:twoCellAnchor>
  <xdr:twoCellAnchor editAs="oneCell">
    <xdr:from>
      <xdr:col>0</xdr:col>
      <xdr:colOff>9525</xdr:colOff>
      <xdr:row>455</xdr:row>
      <xdr:rowOff>203200</xdr:rowOff>
    </xdr:from>
    <xdr:to>
      <xdr:col>0</xdr:col>
      <xdr:colOff>2140585</xdr:colOff>
      <xdr:row>455</xdr:row>
      <xdr:rowOff>1749425</xdr:rowOff>
    </xdr:to>
    <xdr:pic>
      <xdr:nvPicPr>
        <xdr:cNvPr id="843" name="图片 842">
          <a:extLst>
            <a:ext uri="{FF2B5EF4-FFF2-40B4-BE49-F238E27FC236}">
              <a16:creationId xmlns:a16="http://schemas.microsoft.com/office/drawing/2014/main" id="{00000000-0008-0000-AD00-00004B030000}"/>
            </a:ext>
          </a:extLst>
        </xdr:cNvPr>
        <xdr:cNvPicPr>
          <a:picLocks noChangeAspect="1"/>
        </xdr:cNvPicPr>
      </xdr:nvPicPr>
      <xdr:blipFill>
        <a:blip xmlns:r="http://schemas.openxmlformats.org/officeDocument/2006/relationships" r:embed="rId307"/>
        <a:stretch>
          <a:fillRect/>
        </a:stretch>
      </xdr:blipFill>
      <xdr:spPr>
        <a:xfrm>
          <a:off x="9525" y="832187820"/>
          <a:ext cx="2131060" cy="1546225"/>
        </a:xfrm>
        <a:prstGeom prst="rect">
          <a:avLst/>
        </a:prstGeom>
        <a:noFill/>
        <a:ln w="9525">
          <a:noFill/>
        </a:ln>
      </xdr:spPr>
    </xdr:pic>
    <xdr:clientData/>
  </xdr:twoCellAnchor>
  <xdr:twoCellAnchor editAs="oneCell">
    <xdr:from>
      <xdr:col>0</xdr:col>
      <xdr:colOff>635</xdr:colOff>
      <xdr:row>456</xdr:row>
      <xdr:rowOff>136525</xdr:rowOff>
    </xdr:from>
    <xdr:to>
      <xdr:col>0</xdr:col>
      <xdr:colOff>2129155</xdr:colOff>
      <xdr:row>456</xdr:row>
      <xdr:rowOff>1769745</xdr:rowOff>
    </xdr:to>
    <xdr:pic>
      <xdr:nvPicPr>
        <xdr:cNvPr id="844" name="图片 843">
          <a:extLst>
            <a:ext uri="{FF2B5EF4-FFF2-40B4-BE49-F238E27FC236}">
              <a16:creationId xmlns:a16="http://schemas.microsoft.com/office/drawing/2014/main" id="{00000000-0008-0000-AD00-00004C030000}"/>
            </a:ext>
          </a:extLst>
        </xdr:cNvPr>
        <xdr:cNvPicPr>
          <a:picLocks noChangeAspect="1"/>
        </xdr:cNvPicPr>
      </xdr:nvPicPr>
      <xdr:blipFill>
        <a:blip xmlns:r="http://schemas.openxmlformats.org/officeDocument/2006/relationships" r:embed="rId308"/>
        <a:stretch>
          <a:fillRect/>
        </a:stretch>
      </xdr:blipFill>
      <xdr:spPr>
        <a:xfrm>
          <a:off x="635" y="834026145"/>
          <a:ext cx="2128520" cy="1633220"/>
        </a:xfrm>
        <a:prstGeom prst="rect">
          <a:avLst/>
        </a:prstGeom>
        <a:noFill/>
        <a:ln w="9525">
          <a:noFill/>
        </a:ln>
      </xdr:spPr>
    </xdr:pic>
    <xdr:clientData/>
  </xdr:twoCellAnchor>
  <xdr:twoCellAnchor editAs="oneCell">
    <xdr:from>
      <xdr:col>0</xdr:col>
      <xdr:colOff>219710</xdr:colOff>
      <xdr:row>457</xdr:row>
      <xdr:rowOff>60325</xdr:rowOff>
    </xdr:from>
    <xdr:to>
      <xdr:col>0</xdr:col>
      <xdr:colOff>1980565</xdr:colOff>
      <xdr:row>457</xdr:row>
      <xdr:rowOff>1839595</xdr:rowOff>
    </xdr:to>
    <xdr:pic>
      <xdr:nvPicPr>
        <xdr:cNvPr id="868" name="图片 867" descr="b90096f7b1a504fd3c4e096ab597b2c">
          <a:extLst>
            <a:ext uri="{FF2B5EF4-FFF2-40B4-BE49-F238E27FC236}">
              <a16:creationId xmlns:a16="http://schemas.microsoft.com/office/drawing/2014/main" id="{00000000-0008-0000-AD00-000064030000}"/>
            </a:ext>
          </a:extLst>
        </xdr:cNvPr>
        <xdr:cNvPicPr>
          <a:picLocks noChangeAspect="1"/>
        </xdr:cNvPicPr>
      </xdr:nvPicPr>
      <xdr:blipFill>
        <a:blip xmlns:r="http://schemas.openxmlformats.org/officeDocument/2006/relationships" r:embed="rId309"/>
        <a:stretch>
          <a:fillRect/>
        </a:stretch>
      </xdr:blipFill>
      <xdr:spPr>
        <a:xfrm>
          <a:off x="219710" y="835854945"/>
          <a:ext cx="1760855" cy="1779270"/>
        </a:xfrm>
        <a:prstGeom prst="rect">
          <a:avLst/>
        </a:prstGeom>
      </xdr:spPr>
    </xdr:pic>
    <xdr:clientData/>
  </xdr:twoCellAnchor>
  <xdr:twoCellAnchor editAs="oneCell">
    <xdr:from>
      <xdr:col>0</xdr:col>
      <xdr:colOff>9525</xdr:colOff>
      <xdr:row>460</xdr:row>
      <xdr:rowOff>199390</xdr:rowOff>
    </xdr:from>
    <xdr:to>
      <xdr:col>0</xdr:col>
      <xdr:colOff>2150745</xdr:colOff>
      <xdr:row>460</xdr:row>
      <xdr:rowOff>1697355</xdr:rowOff>
    </xdr:to>
    <xdr:pic>
      <xdr:nvPicPr>
        <xdr:cNvPr id="869" name="图片 868" descr="5c6d4e206ab3af16576f5d19e6d92ec">
          <a:extLst>
            <a:ext uri="{FF2B5EF4-FFF2-40B4-BE49-F238E27FC236}">
              <a16:creationId xmlns:a16="http://schemas.microsoft.com/office/drawing/2014/main" id="{00000000-0008-0000-AD00-000065030000}"/>
            </a:ext>
          </a:extLst>
        </xdr:cNvPr>
        <xdr:cNvPicPr>
          <a:picLocks noChangeAspect="1"/>
        </xdr:cNvPicPr>
      </xdr:nvPicPr>
      <xdr:blipFill>
        <a:blip xmlns:r="http://schemas.openxmlformats.org/officeDocument/2006/relationships" r:embed="rId310"/>
        <a:stretch>
          <a:fillRect/>
        </a:stretch>
      </xdr:blipFill>
      <xdr:spPr>
        <a:xfrm>
          <a:off x="9525" y="841709010"/>
          <a:ext cx="2141220" cy="1497965"/>
        </a:xfrm>
        <a:prstGeom prst="rect">
          <a:avLst/>
        </a:prstGeom>
      </xdr:spPr>
    </xdr:pic>
    <xdr:clientData/>
  </xdr:twoCellAnchor>
  <xdr:twoCellAnchor editAs="oneCell">
    <xdr:from>
      <xdr:col>0</xdr:col>
      <xdr:colOff>9525</xdr:colOff>
      <xdr:row>458</xdr:row>
      <xdr:rowOff>203835</xdr:rowOff>
    </xdr:from>
    <xdr:to>
      <xdr:col>0</xdr:col>
      <xdr:colOff>2113915</xdr:colOff>
      <xdr:row>458</xdr:row>
      <xdr:rowOff>1742440</xdr:rowOff>
    </xdr:to>
    <xdr:pic>
      <xdr:nvPicPr>
        <xdr:cNvPr id="874" name="图片 873">
          <a:extLst>
            <a:ext uri="{FF2B5EF4-FFF2-40B4-BE49-F238E27FC236}">
              <a16:creationId xmlns:a16="http://schemas.microsoft.com/office/drawing/2014/main" id="{00000000-0008-0000-AD00-00006A030000}"/>
            </a:ext>
          </a:extLst>
        </xdr:cNvPr>
        <xdr:cNvPicPr>
          <a:picLocks noChangeAspect="1"/>
        </xdr:cNvPicPr>
      </xdr:nvPicPr>
      <xdr:blipFill>
        <a:blip xmlns:r="http://schemas.openxmlformats.org/officeDocument/2006/relationships" r:embed="rId311"/>
        <a:stretch>
          <a:fillRect/>
        </a:stretch>
      </xdr:blipFill>
      <xdr:spPr>
        <a:xfrm>
          <a:off x="9525" y="837903455"/>
          <a:ext cx="2104390" cy="1538605"/>
        </a:xfrm>
        <a:prstGeom prst="rect">
          <a:avLst/>
        </a:prstGeom>
        <a:noFill/>
        <a:ln w="9525">
          <a:noFill/>
        </a:ln>
      </xdr:spPr>
    </xdr:pic>
    <xdr:clientData/>
  </xdr:twoCellAnchor>
  <xdr:twoCellAnchor editAs="oneCell">
    <xdr:from>
      <xdr:col>0</xdr:col>
      <xdr:colOff>9525</xdr:colOff>
      <xdr:row>459</xdr:row>
      <xdr:rowOff>164465</xdr:rowOff>
    </xdr:from>
    <xdr:to>
      <xdr:col>0</xdr:col>
      <xdr:colOff>2152650</xdr:colOff>
      <xdr:row>459</xdr:row>
      <xdr:rowOff>1742440</xdr:rowOff>
    </xdr:to>
    <xdr:pic>
      <xdr:nvPicPr>
        <xdr:cNvPr id="879" name="图片 878">
          <a:extLst>
            <a:ext uri="{FF2B5EF4-FFF2-40B4-BE49-F238E27FC236}">
              <a16:creationId xmlns:a16="http://schemas.microsoft.com/office/drawing/2014/main" id="{00000000-0008-0000-AD00-00006F030000}"/>
            </a:ext>
          </a:extLst>
        </xdr:cNvPr>
        <xdr:cNvPicPr>
          <a:picLocks noChangeAspect="1"/>
        </xdr:cNvPicPr>
      </xdr:nvPicPr>
      <xdr:blipFill>
        <a:blip xmlns:r="http://schemas.openxmlformats.org/officeDocument/2006/relationships" r:embed="rId312"/>
        <a:stretch>
          <a:fillRect/>
        </a:stretch>
      </xdr:blipFill>
      <xdr:spPr>
        <a:xfrm>
          <a:off x="9525" y="839769085"/>
          <a:ext cx="2143125" cy="1577975"/>
        </a:xfrm>
        <a:prstGeom prst="rect">
          <a:avLst/>
        </a:prstGeom>
        <a:noFill/>
        <a:ln w="9525">
          <a:noFill/>
        </a:ln>
      </xdr:spPr>
    </xdr:pic>
    <xdr:clientData/>
  </xdr:twoCellAnchor>
  <xdr:twoCellAnchor editAs="oneCell">
    <xdr:from>
      <xdr:col>0</xdr:col>
      <xdr:colOff>66675</xdr:colOff>
      <xdr:row>462</xdr:row>
      <xdr:rowOff>88900</xdr:rowOff>
    </xdr:from>
    <xdr:to>
      <xdr:col>0</xdr:col>
      <xdr:colOff>2155825</xdr:colOff>
      <xdr:row>462</xdr:row>
      <xdr:rowOff>1824355</xdr:rowOff>
    </xdr:to>
    <xdr:pic>
      <xdr:nvPicPr>
        <xdr:cNvPr id="886" name="图片 885">
          <a:extLst>
            <a:ext uri="{FF2B5EF4-FFF2-40B4-BE49-F238E27FC236}">
              <a16:creationId xmlns:a16="http://schemas.microsoft.com/office/drawing/2014/main" id="{00000000-0008-0000-AD00-000076030000}"/>
            </a:ext>
          </a:extLst>
        </xdr:cNvPr>
        <xdr:cNvPicPr>
          <a:picLocks noChangeAspect="1"/>
        </xdr:cNvPicPr>
      </xdr:nvPicPr>
      <xdr:blipFill>
        <a:blip xmlns:r="http://schemas.openxmlformats.org/officeDocument/2006/relationships" r:embed="rId313"/>
        <a:stretch>
          <a:fillRect/>
        </a:stretch>
      </xdr:blipFill>
      <xdr:spPr>
        <a:xfrm>
          <a:off x="66675" y="845408520"/>
          <a:ext cx="2089150" cy="1735455"/>
        </a:xfrm>
        <a:prstGeom prst="rect">
          <a:avLst/>
        </a:prstGeom>
        <a:noFill/>
        <a:ln w="9525">
          <a:noFill/>
        </a:ln>
      </xdr:spPr>
    </xdr:pic>
    <xdr:clientData/>
  </xdr:twoCellAnchor>
  <xdr:twoCellAnchor editAs="oneCell">
    <xdr:from>
      <xdr:col>0</xdr:col>
      <xdr:colOff>635</xdr:colOff>
      <xdr:row>463</xdr:row>
      <xdr:rowOff>222250</xdr:rowOff>
    </xdr:from>
    <xdr:to>
      <xdr:col>0</xdr:col>
      <xdr:colOff>2137410</xdr:colOff>
      <xdr:row>463</xdr:row>
      <xdr:rowOff>1714500</xdr:rowOff>
    </xdr:to>
    <xdr:pic>
      <xdr:nvPicPr>
        <xdr:cNvPr id="887" name="图片 886">
          <a:extLst>
            <a:ext uri="{FF2B5EF4-FFF2-40B4-BE49-F238E27FC236}">
              <a16:creationId xmlns:a16="http://schemas.microsoft.com/office/drawing/2014/main" id="{00000000-0008-0000-AD00-000077030000}"/>
            </a:ext>
          </a:extLst>
        </xdr:cNvPr>
        <xdr:cNvPicPr>
          <a:picLocks noChangeAspect="1"/>
        </xdr:cNvPicPr>
      </xdr:nvPicPr>
      <xdr:blipFill>
        <a:blip xmlns:r="http://schemas.openxmlformats.org/officeDocument/2006/relationships" r:embed="rId314"/>
        <a:stretch>
          <a:fillRect/>
        </a:stretch>
      </xdr:blipFill>
      <xdr:spPr>
        <a:xfrm>
          <a:off x="635" y="847446870"/>
          <a:ext cx="2136775" cy="1492250"/>
        </a:xfrm>
        <a:prstGeom prst="rect">
          <a:avLst/>
        </a:prstGeom>
        <a:noFill/>
        <a:ln w="9525">
          <a:noFill/>
        </a:ln>
      </xdr:spPr>
    </xdr:pic>
    <xdr:clientData/>
  </xdr:twoCellAnchor>
  <xdr:twoCellAnchor editAs="oneCell">
    <xdr:from>
      <xdr:col>0</xdr:col>
      <xdr:colOff>152400</xdr:colOff>
      <xdr:row>461</xdr:row>
      <xdr:rowOff>50800</xdr:rowOff>
    </xdr:from>
    <xdr:to>
      <xdr:col>0</xdr:col>
      <xdr:colOff>1978660</xdr:colOff>
      <xdr:row>461</xdr:row>
      <xdr:rowOff>1876425</xdr:rowOff>
    </xdr:to>
    <xdr:pic>
      <xdr:nvPicPr>
        <xdr:cNvPr id="888" name="图片 887">
          <a:extLst>
            <a:ext uri="{FF2B5EF4-FFF2-40B4-BE49-F238E27FC236}">
              <a16:creationId xmlns:a16="http://schemas.microsoft.com/office/drawing/2014/main" id="{00000000-0008-0000-AD00-000078030000}"/>
            </a:ext>
          </a:extLst>
        </xdr:cNvPr>
        <xdr:cNvPicPr>
          <a:picLocks noChangeAspect="1"/>
        </xdr:cNvPicPr>
      </xdr:nvPicPr>
      <xdr:blipFill>
        <a:blip xmlns:r="http://schemas.openxmlformats.org/officeDocument/2006/relationships" r:embed="rId315"/>
        <a:stretch>
          <a:fillRect/>
        </a:stretch>
      </xdr:blipFill>
      <xdr:spPr>
        <a:xfrm>
          <a:off x="152400" y="843465420"/>
          <a:ext cx="1826260" cy="1825625"/>
        </a:xfrm>
        <a:prstGeom prst="rect">
          <a:avLst/>
        </a:prstGeom>
        <a:noFill/>
        <a:ln w="9525">
          <a:noFill/>
        </a:ln>
      </xdr:spPr>
    </xdr:pic>
    <xdr:clientData/>
  </xdr:twoCellAnchor>
  <xdr:twoCellAnchor editAs="oneCell">
    <xdr:from>
      <xdr:col>0</xdr:col>
      <xdr:colOff>19050</xdr:colOff>
      <xdr:row>464</xdr:row>
      <xdr:rowOff>146050</xdr:rowOff>
    </xdr:from>
    <xdr:to>
      <xdr:col>0</xdr:col>
      <xdr:colOff>2132330</xdr:colOff>
      <xdr:row>464</xdr:row>
      <xdr:rowOff>1688465</xdr:rowOff>
    </xdr:to>
    <xdr:pic>
      <xdr:nvPicPr>
        <xdr:cNvPr id="901" name="图片 900">
          <a:extLst>
            <a:ext uri="{FF2B5EF4-FFF2-40B4-BE49-F238E27FC236}">
              <a16:creationId xmlns:a16="http://schemas.microsoft.com/office/drawing/2014/main" id="{00000000-0008-0000-AD00-000085030000}"/>
            </a:ext>
          </a:extLst>
        </xdr:cNvPr>
        <xdr:cNvPicPr>
          <a:picLocks noChangeAspect="1"/>
        </xdr:cNvPicPr>
      </xdr:nvPicPr>
      <xdr:blipFill>
        <a:blip xmlns:r="http://schemas.openxmlformats.org/officeDocument/2006/relationships" r:embed="rId316"/>
        <a:stretch>
          <a:fillRect/>
        </a:stretch>
      </xdr:blipFill>
      <xdr:spPr>
        <a:xfrm>
          <a:off x="19050" y="849275670"/>
          <a:ext cx="2113280" cy="1542415"/>
        </a:xfrm>
        <a:prstGeom prst="rect">
          <a:avLst/>
        </a:prstGeom>
        <a:noFill/>
        <a:ln w="9525">
          <a:noFill/>
        </a:ln>
      </xdr:spPr>
    </xdr:pic>
    <xdr:clientData/>
  </xdr:twoCellAnchor>
  <xdr:twoCellAnchor editAs="oneCell">
    <xdr:from>
      <xdr:col>0</xdr:col>
      <xdr:colOff>9525</xdr:colOff>
      <xdr:row>466</xdr:row>
      <xdr:rowOff>146050</xdr:rowOff>
    </xdr:from>
    <xdr:to>
      <xdr:col>0</xdr:col>
      <xdr:colOff>2140585</xdr:colOff>
      <xdr:row>466</xdr:row>
      <xdr:rowOff>1804035</xdr:rowOff>
    </xdr:to>
    <xdr:pic>
      <xdr:nvPicPr>
        <xdr:cNvPr id="902" name="图片 901">
          <a:extLst>
            <a:ext uri="{FF2B5EF4-FFF2-40B4-BE49-F238E27FC236}">
              <a16:creationId xmlns:a16="http://schemas.microsoft.com/office/drawing/2014/main" id="{00000000-0008-0000-AD00-000086030000}"/>
            </a:ext>
          </a:extLst>
        </xdr:cNvPr>
        <xdr:cNvPicPr>
          <a:picLocks noChangeAspect="1"/>
        </xdr:cNvPicPr>
      </xdr:nvPicPr>
      <xdr:blipFill>
        <a:blip xmlns:r="http://schemas.openxmlformats.org/officeDocument/2006/relationships" r:embed="rId317"/>
        <a:stretch>
          <a:fillRect/>
        </a:stretch>
      </xdr:blipFill>
      <xdr:spPr>
        <a:xfrm>
          <a:off x="9525" y="853085670"/>
          <a:ext cx="2131060" cy="1657985"/>
        </a:xfrm>
        <a:prstGeom prst="rect">
          <a:avLst/>
        </a:prstGeom>
        <a:noFill/>
        <a:ln w="9525">
          <a:noFill/>
        </a:ln>
      </xdr:spPr>
    </xdr:pic>
    <xdr:clientData/>
  </xdr:twoCellAnchor>
  <xdr:twoCellAnchor editAs="oneCell">
    <xdr:from>
      <xdr:col>0</xdr:col>
      <xdr:colOff>38100</xdr:colOff>
      <xdr:row>465</xdr:row>
      <xdr:rowOff>136525</xdr:rowOff>
    </xdr:from>
    <xdr:to>
      <xdr:col>0</xdr:col>
      <xdr:colOff>2150110</xdr:colOff>
      <xdr:row>465</xdr:row>
      <xdr:rowOff>1697990</xdr:rowOff>
    </xdr:to>
    <xdr:pic>
      <xdr:nvPicPr>
        <xdr:cNvPr id="903" name="图片 902">
          <a:extLst>
            <a:ext uri="{FF2B5EF4-FFF2-40B4-BE49-F238E27FC236}">
              <a16:creationId xmlns:a16="http://schemas.microsoft.com/office/drawing/2014/main" id="{00000000-0008-0000-AD00-000087030000}"/>
            </a:ext>
          </a:extLst>
        </xdr:cNvPr>
        <xdr:cNvPicPr>
          <a:picLocks noChangeAspect="1"/>
        </xdr:cNvPicPr>
      </xdr:nvPicPr>
      <xdr:blipFill>
        <a:blip xmlns:r="http://schemas.openxmlformats.org/officeDocument/2006/relationships" r:embed="rId318"/>
        <a:stretch>
          <a:fillRect/>
        </a:stretch>
      </xdr:blipFill>
      <xdr:spPr>
        <a:xfrm>
          <a:off x="38100" y="851171145"/>
          <a:ext cx="2112010" cy="1561465"/>
        </a:xfrm>
        <a:prstGeom prst="rect">
          <a:avLst/>
        </a:prstGeom>
        <a:noFill/>
        <a:ln w="9525">
          <a:noFill/>
        </a:ln>
      </xdr:spPr>
    </xdr:pic>
    <xdr:clientData/>
  </xdr:twoCellAnchor>
  <xdr:twoCellAnchor editAs="oneCell">
    <xdr:from>
      <xdr:col>0</xdr:col>
      <xdr:colOff>9525</xdr:colOff>
      <xdr:row>469</xdr:row>
      <xdr:rowOff>184150</xdr:rowOff>
    </xdr:from>
    <xdr:to>
      <xdr:col>0</xdr:col>
      <xdr:colOff>2123440</xdr:colOff>
      <xdr:row>469</xdr:row>
      <xdr:rowOff>1790700</xdr:rowOff>
    </xdr:to>
    <xdr:pic>
      <xdr:nvPicPr>
        <xdr:cNvPr id="904" name="图片 903">
          <a:extLst>
            <a:ext uri="{FF2B5EF4-FFF2-40B4-BE49-F238E27FC236}">
              <a16:creationId xmlns:a16="http://schemas.microsoft.com/office/drawing/2014/main" id="{00000000-0008-0000-AD00-000088030000}"/>
            </a:ext>
          </a:extLst>
        </xdr:cNvPr>
        <xdr:cNvPicPr>
          <a:picLocks noChangeAspect="1"/>
        </xdr:cNvPicPr>
      </xdr:nvPicPr>
      <xdr:blipFill>
        <a:blip xmlns:r="http://schemas.openxmlformats.org/officeDocument/2006/relationships" r:embed="rId319"/>
        <a:stretch>
          <a:fillRect/>
        </a:stretch>
      </xdr:blipFill>
      <xdr:spPr>
        <a:xfrm>
          <a:off x="9525" y="858838770"/>
          <a:ext cx="2113915" cy="1606550"/>
        </a:xfrm>
        <a:prstGeom prst="rect">
          <a:avLst/>
        </a:prstGeom>
        <a:noFill/>
        <a:ln w="9525">
          <a:noFill/>
        </a:ln>
      </xdr:spPr>
    </xdr:pic>
    <xdr:clientData/>
  </xdr:twoCellAnchor>
  <xdr:twoCellAnchor editAs="oneCell">
    <xdr:from>
      <xdr:col>0</xdr:col>
      <xdr:colOff>9525</xdr:colOff>
      <xdr:row>468</xdr:row>
      <xdr:rowOff>231140</xdr:rowOff>
    </xdr:from>
    <xdr:to>
      <xdr:col>0</xdr:col>
      <xdr:colOff>2149475</xdr:colOff>
      <xdr:row>468</xdr:row>
      <xdr:rowOff>1762125</xdr:rowOff>
    </xdr:to>
    <xdr:pic>
      <xdr:nvPicPr>
        <xdr:cNvPr id="905" name="图片 904">
          <a:extLst>
            <a:ext uri="{FF2B5EF4-FFF2-40B4-BE49-F238E27FC236}">
              <a16:creationId xmlns:a16="http://schemas.microsoft.com/office/drawing/2014/main" id="{00000000-0008-0000-AD00-000089030000}"/>
            </a:ext>
          </a:extLst>
        </xdr:cNvPr>
        <xdr:cNvPicPr>
          <a:picLocks noChangeAspect="1"/>
        </xdr:cNvPicPr>
      </xdr:nvPicPr>
      <xdr:blipFill>
        <a:blip xmlns:r="http://schemas.openxmlformats.org/officeDocument/2006/relationships" r:embed="rId320"/>
        <a:stretch>
          <a:fillRect/>
        </a:stretch>
      </xdr:blipFill>
      <xdr:spPr>
        <a:xfrm>
          <a:off x="9525" y="856980760"/>
          <a:ext cx="2139950" cy="1530985"/>
        </a:xfrm>
        <a:prstGeom prst="rect">
          <a:avLst/>
        </a:prstGeom>
        <a:noFill/>
        <a:ln w="9525">
          <a:noFill/>
        </a:ln>
      </xdr:spPr>
    </xdr:pic>
    <xdr:clientData/>
  </xdr:twoCellAnchor>
  <xdr:twoCellAnchor editAs="oneCell">
    <xdr:from>
      <xdr:col>0</xdr:col>
      <xdr:colOff>9525</xdr:colOff>
      <xdr:row>467</xdr:row>
      <xdr:rowOff>250825</xdr:rowOff>
    </xdr:from>
    <xdr:to>
      <xdr:col>0</xdr:col>
      <xdr:colOff>2147570</xdr:colOff>
      <xdr:row>467</xdr:row>
      <xdr:rowOff>1743710</xdr:rowOff>
    </xdr:to>
    <xdr:pic>
      <xdr:nvPicPr>
        <xdr:cNvPr id="906" name="图片 905">
          <a:extLst>
            <a:ext uri="{FF2B5EF4-FFF2-40B4-BE49-F238E27FC236}">
              <a16:creationId xmlns:a16="http://schemas.microsoft.com/office/drawing/2014/main" id="{00000000-0008-0000-AD00-00008A030000}"/>
            </a:ext>
          </a:extLst>
        </xdr:cNvPr>
        <xdr:cNvPicPr>
          <a:picLocks noChangeAspect="1"/>
        </xdr:cNvPicPr>
      </xdr:nvPicPr>
      <xdr:blipFill>
        <a:blip xmlns:r="http://schemas.openxmlformats.org/officeDocument/2006/relationships" r:embed="rId321"/>
        <a:stretch>
          <a:fillRect/>
        </a:stretch>
      </xdr:blipFill>
      <xdr:spPr>
        <a:xfrm>
          <a:off x="9525" y="855095445"/>
          <a:ext cx="2138045" cy="1492885"/>
        </a:xfrm>
        <a:prstGeom prst="rect">
          <a:avLst/>
        </a:prstGeom>
        <a:noFill/>
        <a:ln w="9525">
          <a:noFill/>
        </a:ln>
      </xdr:spPr>
    </xdr:pic>
    <xdr:clientData/>
  </xdr:twoCellAnchor>
  <xdr:twoCellAnchor editAs="oneCell">
    <xdr:from>
      <xdr:col>0</xdr:col>
      <xdr:colOff>9525</xdr:colOff>
      <xdr:row>472</xdr:row>
      <xdr:rowOff>222250</xdr:rowOff>
    </xdr:from>
    <xdr:to>
      <xdr:col>0</xdr:col>
      <xdr:colOff>2126615</xdr:colOff>
      <xdr:row>472</xdr:row>
      <xdr:rowOff>1724025</xdr:rowOff>
    </xdr:to>
    <xdr:pic>
      <xdr:nvPicPr>
        <xdr:cNvPr id="919" name="图片 918">
          <a:extLst>
            <a:ext uri="{FF2B5EF4-FFF2-40B4-BE49-F238E27FC236}">
              <a16:creationId xmlns:a16="http://schemas.microsoft.com/office/drawing/2014/main" id="{00000000-0008-0000-AD00-000097030000}"/>
            </a:ext>
          </a:extLst>
        </xdr:cNvPr>
        <xdr:cNvPicPr>
          <a:picLocks noChangeAspect="1"/>
        </xdr:cNvPicPr>
      </xdr:nvPicPr>
      <xdr:blipFill>
        <a:blip xmlns:r="http://schemas.openxmlformats.org/officeDocument/2006/relationships" r:embed="rId322"/>
        <a:stretch>
          <a:fillRect/>
        </a:stretch>
      </xdr:blipFill>
      <xdr:spPr>
        <a:xfrm>
          <a:off x="9525" y="864591870"/>
          <a:ext cx="2117090" cy="1501775"/>
        </a:xfrm>
        <a:prstGeom prst="rect">
          <a:avLst/>
        </a:prstGeom>
        <a:noFill/>
        <a:ln w="9525">
          <a:noFill/>
        </a:ln>
      </xdr:spPr>
    </xdr:pic>
    <xdr:clientData/>
  </xdr:twoCellAnchor>
  <xdr:twoCellAnchor editAs="oneCell">
    <xdr:from>
      <xdr:col>0</xdr:col>
      <xdr:colOff>635</xdr:colOff>
      <xdr:row>471</xdr:row>
      <xdr:rowOff>250190</xdr:rowOff>
    </xdr:from>
    <xdr:to>
      <xdr:col>0</xdr:col>
      <xdr:colOff>2149475</xdr:colOff>
      <xdr:row>471</xdr:row>
      <xdr:rowOff>1723390</xdr:rowOff>
    </xdr:to>
    <xdr:pic>
      <xdr:nvPicPr>
        <xdr:cNvPr id="920" name="图片 919">
          <a:extLst>
            <a:ext uri="{FF2B5EF4-FFF2-40B4-BE49-F238E27FC236}">
              <a16:creationId xmlns:a16="http://schemas.microsoft.com/office/drawing/2014/main" id="{00000000-0008-0000-AD00-000098030000}"/>
            </a:ext>
          </a:extLst>
        </xdr:cNvPr>
        <xdr:cNvPicPr>
          <a:picLocks noChangeAspect="1"/>
        </xdr:cNvPicPr>
      </xdr:nvPicPr>
      <xdr:blipFill>
        <a:blip xmlns:r="http://schemas.openxmlformats.org/officeDocument/2006/relationships" r:embed="rId323"/>
        <a:stretch>
          <a:fillRect/>
        </a:stretch>
      </xdr:blipFill>
      <xdr:spPr>
        <a:xfrm>
          <a:off x="635" y="862714810"/>
          <a:ext cx="2148840" cy="1473200"/>
        </a:xfrm>
        <a:prstGeom prst="rect">
          <a:avLst/>
        </a:prstGeom>
        <a:noFill/>
        <a:ln w="9525">
          <a:noFill/>
        </a:ln>
      </xdr:spPr>
    </xdr:pic>
    <xdr:clientData/>
  </xdr:twoCellAnchor>
  <xdr:twoCellAnchor editAs="oneCell">
    <xdr:from>
      <xdr:col>0</xdr:col>
      <xdr:colOff>39370</xdr:colOff>
      <xdr:row>470</xdr:row>
      <xdr:rowOff>208280</xdr:rowOff>
    </xdr:from>
    <xdr:to>
      <xdr:col>0</xdr:col>
      <xdr:colOff>2117090</xdr:colOff>
      <xdr:row>470</xdr:row>
      <xdr:rowOff>1677035</xdr:rowOff>
    </xdr:to>
    <xdr:pic>
      <xdr:nvPicPr>
        <xdr:cNvPr id="921" name="图片 920">
          <a:extLst>
            <a:ext uri="{FF2B5EF4-FFF2-40B4-BE49-F238E27FC236}">
              <a16:creationId xmlns:a16="http://schemas.microsoft.com/office/drawing/2014/main" id="{00000000-0008-0000-AD00-000099030000}"/>
            </a:ext>
          </a:extLst>
        </xdr:cNvPr>
        <xdr:cNvPicPr>
          <a:picLocks noChangeAspect="1"/>
        </xdr:cNvPicPr>
      </xdr:nvPicPr>
      <xdr:blipFill>
        <a:blip xmlns:r="http://schemas.openxmlformats.org/officeDocument/2006/relationships" r:embed="rId324"/>
        <a:stretch>
          <a:fillRect/>
        </a:stretch>
      </xdr:blipFill>
      <xdr:spPr>
        <a:xfrm>
          <a:off x="39370" y="860767900"/>
          <a:ext cx="2077720" cy="1468755"/>
        </a:xfrm>
        <a:prstGeom prst="rect">
          <a:avLst/>
        </a:prstGeom>
        <a:noFill/>
        <a:ln w="9525">
          <a:noFill/>
        </a:ln>
      </xdr:spPr>
    </xdr:pic>
    <xdr:clientData/>
  </xdr:twoCellAnchor>
  <xdr:twoCellAnchor editAs="oneCell">
    <xdr:from>
      <xdr:col>0</xdr:col>
      <xdr:colOff>635</xdr:colOff>
      <xdr:row>473</xdr:row>
      <xdr:rowOff>193675</xdr:rowOff>
    </xdr:from>
    <xdr:to>
      <xdr:col>0</xdr:col>
      <xdr:colOff>2150745</xdr:colOff>
      <xdr:row>473</xdr:row>
      <xdr:rowOff>1774825</xdr:rowOff>
    </xdr:to>
    <xdr:pic>
      <xdr:nvPicPr>
        <xdr:cNvPr id="922" name="图片 921">
          <a:extLst>
            <a:ext uri="{FF2B5EF4-FFF2-40B4-BE49-F238E27FC236}">
              <a16:creationId xmlns:a16="http://schemas.microsoft.com/office/drawing/2014/main" id="{00000000-0008-0000-AD00-00009A030000}"/>
            </a:ext>
          </a:extLst>
        </xdr:cNvPr>
        <xdr:cNvPicPr>
          <a:picLocks noChangeAspect="1"/>
        </xdr:cNvPicPr>
      </xdr:nvPicPr>
      <xdr:blipFill>
        <a:blip xmlns:r="http://schemas.openxmlformats.org/officeDocument/2006/relationships" r:embed="rId325"/>
        <a:stretch>
          <a:fillRect/>
        </a:stretch>
      </xdr:blipFill>
      <xdr:spPr>
        <a:xfrm>
          <a:off x="635" y="866468295"/>
          <a:ext cx="2150110" cy="1581150"/>
        </a:xfrm>
        <a:prstGeom prst="rect">
          <a:avLst/>
        </a:prstGeom>
        <a:noFill/>
        <a:ln w="9525">
          <a:noFill/>
        </a:ln>
      </xdr:spPr>
    </xdr:pic>
    <xdr:clientData/>
  </xdr:twoCellAnchor>
  <xdr:twoCellAnchor editAs="oneCell">
    <xdr:from>
      <xdr:col>0</xdr:col>
      <xdr:colOff>19050</xdr:colOff>
      <xdr:row>474</xdr:row>
      <xdr:rowOff>279400</xdr:rowOff>
    </xdr:from>
    <xdr:to>
      <xdr:col>0</xdr:col>
      <xdr:colOff>2151380</xdr:colOff>
      <xdr:row>474</xdr:row>
      <xdr:rowOff>1742440</xdr:rowOff>
    </xdr:to>
    <xdr:pic>
      <xdr:nvPicPr>
        <xdr:cNvPr id="923" name="图片 922">
          <a:extLst>
            <a:ext uri="{FF2B5EF4-FFF2-40B4-BE49-F238E27FC236}">
              <a16:creationId xmlns:a16="http://schemas.microsoft.com/office/drawing/2014/main" id="{00000000-0008-0000-AD00-00009B030000}"/>
            </a:ext>
          </a:extLst>
        </xdr:cNvPr>
        <xdr:cNvPicPr>
          <a:picLocks noChangeAspect="1"/>
        </xdr:cNvPicPr>
      </xdr:nvPicPr>
      <xdr:blipFill>
        <a:blip xmlns:r="http://schemas.openxmlformats.org/officeDocument/2006/relationships" r:embed="rId326"/>
        <a:stretch>
          <a:fillRect/>
        </a:stretch>
      </xdr:blipFill>
      <xdr:spPr>
        <a:xfrm>
          <a:off x="19050" y="868459020"/>
          <a:ext cx="2132330" cy="1463040"/>
        </a:xfrm>
        <a:prstGeom prst="rect">
          <a:avLst/>
        </a:prstGeom>
        <a:noFill/>
        <a:ln w="9525">
          <a:noFill/>
        </a:ln>
      </xdr:spPr>
    </xdr:pic>
    <xdr:clientData/>
  </xdr:twoCellAnchor>
  <xdr:twoCellAnchor editAs="oneCell">
    <xdr:from>
      <xdr:col>0</xdr:col>
      <xdr:colOff>9525</xdr:colOff>
      <xdr:row>475</xdr:row>
      <xdr:rowOff>290830</xdr:rowOff>
    </xdr:from>
    <xdr:to>
      <xdr:col>0</xdr:col>
      <xdr:colOff>2141220</xdr:colOff>
      <xdr:row>475</xdr:row>
      <xdr:rowOff>1647190</xdr:rowOff>
    </xdr:to>
    <xdr:pic>
      <xdr:nvPicPr>
        <xdr:cNvPr id="924" name="图片 923">
          <a:extLst>
            <a:ext uri="{FF2B5EF4-FFF2-40B4-BE49-F238E27FC236}">
              <a16:creationId xmlns:a16="http://schemas.microsoft.com/office/drawing/2014/main" id="{00000000-0008-0000-AD00-00009C030000}"/>
            </a:ext>
          </a:extLst>
        </xdr:cNvPr>
        <xdr:cNvPicPr>
          <a:picLocks noChangeAspect="1"/>
        </xdr:cNvPicPr>
      </xdr:nvPicPr>
      <xdr:blipFill>
        <a:blip xmlns:r="http://schemas.openxmlformats.org/officeDocument/2006/relationships" r:embed="rId327"/>
        <a:stretch>
          <a:fillRect/>
        </a:stretch>
      </xdr:blipFill>
      <xdr:spPr>
        <a:xfrm>
          <a:off x="9525" y="870375450"/>
          <a:ext cx="2131695" cy="1356360"/>
        </a:xfrm>
        <a:prstGeom prst="rect">
          <a:avLst/>
        </a:prstGeom>
        <a:noFill/>
        <a:ln w="9525">
          <a:noFill/>
        </a:ln>
      </xdr:spPr>
    </xdr:pic>
    <xdr:clientData/>
  </xdr:twoCellAnchor>
  <xdr:twoCellAnchor editAs="oneCell">
    <xdr:from>
      <xdr:col>0</xdr:col>
      <xdr:colOff>9525</xdr:colOff>
      <xdr:row>481</xdr:row>
      <xdr:rowOff>244475</xdr:rowOff>
    </xdr:from>
    <xdr:to>
      <xdr:col>0</xdr:col>
      <xdr:colOff>2113280</xdr:colOff>
      <xdr:row>481</xdr:row>
      <xdr:rowOff>1641475</xdr:rowOff>
    </xdr:to>
    <xdr:pic>
      <xdr:nvPicPr>
        <xdr:cNvPr id="925" name="图片 924" descr="e27f5b7aa12745d9af0e7b50c14caac">
          <a:extLst>
            <a:ext uri="{FF2B5EF4-FFF2-40B4-BE49-F238E27FC236}">
              <a16:creationId xmlns:a16="http://schemas.microsoft.com/office/drawing/2014/main" id="{00000000-0008-0000-AD00-00009D030000}"/>
            </a:ext>
          </a:extLst>
        </xdr:cNvPr>
        <xdr:cNvPicPr>
          <a:picLocks noChangeAspect="1"/>
        </xdr:cNvPicPr>
      </xdr:nvPicPr>
      <xdr:blipFill>
        <a:blip xmlns:r="http://schemas.openxmlformats.org/officeDocument/2006/relationships" r:embed="rId328"/>
        <a:stretch>
          <a:fillRect/>
        </a:stretch>
      </xdr:blipFill>
      <xdr:spPr>
        <a:xfrm>
          <a:off x="9525" y="881759095"/>
          <a:ext cx="2103755" cy="1397000"/>
        </a:xfrm>
        <a:prstGeom prst="rect">
          <a:avLst/>
        </a:prstGeom>
      </xdr:spPr>
    </xdr:pic>
    <xdr:clientData/>
  </xdr:twoCellAnchor>
  <xdr:twoCellAnchor editAs="oneCell">
    <xdr:from>
      <xdr:col>0</xdr:col>
      <xdr:colOff>635</xdr:colOff>
      <xdr:row>476</xdr:row>
      <xdr:rowOff>317500</xdr:rowOff>
    </xdr:from>
    <xdr:to>
      <xdr:col>0</xdr:col>
      <xdr:colOff>2129155</xdr:colOff>
      <xdr:row>476</xdr:row>
      <xdr:rowOff>1603375</xdr:rowOff>
    </xdr:to>
    <xdr:pic>
      <xdr:nvPicPr>
        <xdr:cNvPr id="938" name="图片 937">
          <a:extLst>
            <a:ext uri="{FF2B5EF4-FFF2-40B4-BE49-F238E27FC236}">
              <a16:creationId xmlns:a16="http://schemas.microsoft.com/office/drawing/2014/main" id="{00000000-0008-0000-AD00-0000AA030000}"/>
            </a:ext>
          </a:extLst>
        </xdr:cNvPr>
        <xdr:cNvPicPr>
          <a:picLocks noChangeAspect="1"/>
        </xdr:cNvPicPr>
      </xdr:nvPicPr>
      <xdr:blipFill>
        <a:blip xmlns:r="http://schemas.openxmlformats.org/officeDocument/2006/relationships" r:embed="rId329"/>
        <a:stretch>
          <a:fillRect/>
        </a:stretch>
      </xdr:blipFill>
      <xdr:spPr>
        <a:xfrm>
          <a:off x="635" y="872307120"/>
          <a:ext cx="2128520" cy="1285875"/>
        </a:xfrm>
        <a:prstGeom prst="rect">
          <a:avLst/>
        </a:prstGeom>
        <a:noFill/>
        <a:ln w="9525">
          <a:noFill/>
        </a:ln>
      </xdr:spPr>
    </xdr:pic>
    <xdr:clientData/>
  </xdr:twoCellAnchor>
  <xdr:twoCellAnchor editAs="oneCell">
    <xdr:from>
      <xdr:col>0</xdr:col>
      <xdr:colOff>635</xdr:colOff>
      <xdr:row>477</xdr:row>
      <xdr:rowOff>250825</xdr:rowOff>
    </xdr:from>
    <xdr:to>
      <xdr:col>0</xdr:col>
      <xdr:colOff>2147570</xdr:colOff>
      <xdr:row>477</xdr:row>
      <xdr:rowOff>1593850</xdr:rowOff>
    </xdr:to>
    <xdr:pic>
      <xdr:nvPicPr>
        <xdr:cNvPr id="939" name="图片 938">
          <a:extLst>
            <a:ext uri="{FF2B5EF4-FFF2-40B4-BE49-F238E27FC236}">
              <a16:creationId xmlns:a16="http://schemas.microsoft.com/office/drawing/2014/main" id="{00000000-0008-0000-AD00-0000AB030000}"/>
            </a:ext>
          </a:extLst>
        </xdr:cNvPr>
        <xdr:cNvPicPr>
          <a:picLocks noChangeAspect="1"/>
        </xdr:cNvPicPr>
      </xdr:nvPicPr>
      <xdr:blipFill>
        <a:blip xmlns:r="http://schemas.openxmlformats.org/officeDocument/2006/relationships" r:embed="rId330"/>
        <a:stretch>
          <a:fillRect/>
        </a:stretch>
      </xdr:blipFill>
      <xdr:spPr>
        <a:xfrm>
          <a:off x="635" y="874145445"/>
          <a:ext cx="2146935" cy="1343025"/>
        </a:xfrm>
        <a:prstGeom prst="rect">
          <a:avLst/>
        </a:prstGeom>
        <a:noFill/>
        <a:ln w="9525">
          <a:noFill/>
        </a:ln>
      </xdr:spPr>
    </xdr:pic>
    <xdr:clientData/>
  </xdr:twoCellAnchor>
  <xdr:twoCellAnchor editAs="oneCell">
    <xdr:from>
      <xdr:col>0</xdr:col>
      <xdr:colOff>635</xdr:colOff>
      <xdr:row>478</xdr:row>
      <xdr:rowOff>293370</xdr:rowOff>
    </xdr:from>
    <xdr:to>
      <xdr:col>0</xdr:col>
      <xdr:colOff>2152650</xdr:colOff>
      <xdr:row>478</xdr:row>
      <xdr:rowOff>1647190</xdr:rowOff>
    </xdr:to>
    <xdr:pic>
      <xdr:nvPicPr>
        <xdr:cNvPr id="940" name="图片 939">
          <a:extLst>
            <a:ext uri="{FF2B5EF4-FFF2-40B4-BE49-F238E27FC236}">
              <a16:creationId xmlns:a16="http://schemas.microsoft.com/office/drawing/2014/main" id="{00000000-0008-0000-AD00-0000AC030000}"/>
            </a:ext>
          </a:extLst>
        </xdr:cNvPr>
        <xdr:cNvPicPr>
          <a:picLocks noChangeAspect="1"/>
        </xdr:cNvPicPr>
      </xdr:nvPicPr>
      <xdr:blipFill>
        <a:blip xmlns:r="http://schemas.openxmlformats.org/officeDocument/2006/relationships" r:embed="rId331"/>
        <a:stretch>
          <a:fillRect/>
        </a:stretch>
      </xdr:blipFill>
      <xdr:spPr>
        <a:xfrm>
          <a:off x="635" y="876092990"/>
          <a:ext cx="2152015" cy="1353820"/>
        </a:xfrm>
        <a:prstGeom prst="rect">
          <a:avLst/>
        </a:prstGeom>
        <a:noFill/>
        <a:ln w="9525">
          <a:noFill/>
        </a:ln>
      </xdr:spPr>
    </xdr:pic>
    <xdr:clientData/>
  </xdr:twoCellAnchor>
  <xdr:twoCellAnchor editAs="oneCell">
    <xdr:from>
      <xdr:col>0</xdr:col>
      <xdr:colOff>1270</xdr:colOff>
      <xdr:row>479</xdr:row>
      <xdr:rowOff>327025</xdr:rowOff>
    </xdr:from>
    <xdr:to>
      <xdr:col>0</xdr:col>
      <xdr:colOff>2107565</xdr:colOff>
      <xdr:row>479</xdr:row>
      <xdr:rowOff>1663700</xdr:rowOff>
    </xdr:to>
    <xdr:pic>
      <xdr:nvPicPr>
        <xdr:cNvPr id="941" name="图片 940">
          <a:extLst>
            <a:ext uri="{FF2B5EF4-FFF2-40B4-BE49-F238E27FC236}">
              <a16:creationId xmlns:a16="http://schemas.microsoft.com/office/drawing/2014/main" id="{00000000-0008-0000-AD00-0000AD030000}"/>
            </a:ext>
          </a:extLst>
        </xdr:cNvPr>
        <xdr:cNvPicPr>
          <a:picLocks noChangeAspect="1"/>
        </xdr:cNvPicPr>
      </xdr:nvPicPr>
      <xdr:blipFill>
        <a:blip xmlns:r="http://schemas.openxmlformats.org/officeDocument/2006/relationships" r:embed="rId332"/>
        <a:stretch>
          <a:fillRect/>
        </a:stretch>
      </xdr:blipFill>
      <xdr:spPr>
        <a:xfrm>
          <a:off x="1270" y="878031645"/>
          <a:ext cx="2106295" cy="1336675"/>
        </a:xfrm>
        <a:prstGeom prst="rect">
          <a:avLst/>
        </a:prstGeom>
        <a:noFill/>
        <a:ln w="9525">
          <a:noFill/>
        </a:ln>
      </xdr:spPr>
    </xdr:pic>
    <xdr:clientData/>
  </xdr:twoCellAnchor>
  <xdr:twoCellAnchor editAs="oneCell">
    <xdr:from>
      <xdr:col>0</xdr:col>
      <xdr:colOff>635</xdr:colOff>
      <xdr:row>480</xdr:row>
      <xdr:rowOff>329565</xdr:rowOff>
    </xdr:from>
    <xdr:to>
      <xdr:col>0</xdr:col>
      <xdr:colOff>2153920</xdr:colOff>
      <xdr:row>480</xdr:row>
      <xdr:rowOff>1656715</xdr:rowOff>
    </xdr:to>
    <xdr:pic>
      <xdr:nvPicPr>
        <xdr:cNvPr id="942" name="图片 941">
          <a:extLst>
            <a:ext uri="{FF2B5EF4-FFF2-40B4-BE49-F238E27FC236}">
              <a16:creationId xmlns:a16="http://schemas.microsoft.com/office/drawing/2014/main" id="{00000000-0008-0000-AD00-0000AE030000}"/>
            </a:ext>
          </a:extLst>
        </xdr:cNvPr>
        <xdr:cNvPicPr>
          <a:picLocks noChangeAspect="1"/>
        </xdr:cNvPicPr>
      </xdr:nvPicPr>
      <xdr:blipFill>
        <a:blip xmlns:r="http://schemas.openxmlformats.org/officeDocument/2006/relationships" r:embed="rId333"/>
        <a:stretch>
          <a:fillRect/>
        </a:stretch>
      </xdr:blipFill>
      <xdr:spPr>
        <a:xfrm>
          <a:off x="635" y="879939185"/>
          <a:ext cx="2153285" cy="1327150"/>
        </a:xfrm>
        <a:prstGeom prst="rect">
          <a:avLst/>
        </a:prstGeom>
        <a:noFill/>
        <a:ln w="9525">
          <a:noFill/>
        </a:ln>
      </xdr:spPr>
    </xdr:pic>
    <xdr:clientData/>
  </xdr:twoCellAnchor>
  <xdr:twoCellAnchor editAs="oneCell">
    <xdr:from>
      <xdr:col>1</xdr:col>
      <xdr:colOff>0</xdr:colOff>
      <xdr:row>482</xdr:row>
      <xdr:rowOff>0</xdr:rowOff>
    </xdr:from>
    <xdr:to>
      <xdr:col>1</xdr:col>
      <xdr:colOff>9525</xdr:colOff>
      <xdr:row>482</xdr:row>
      <xdr:rowOff>28575</xdr:rowOff>
    </xdr:to>
    <xdr:pic>
      <xdr:nvPicPr>
        <xdr:cNvPr id="943" name="Picture 15">
          <a:extLst>
            <a:ext uri="{FF2B5EF4-FFF2-40B4-BE49-F238E27FC236}">
              <a16:creationId xmlns:a16="http://schemas.microsoft.com/office/drawing/2014/main" id="{00000000-0008-0000-AD00-0000AF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83419620"/>
          <a:ext cx="9525" cy="28575"/>
        </a:xfrm>
        <a:prstGeom prst="rect">
          <a:avLst/>
        </a:prstGeom>
        <a:noFill/>
        <a:ln w="1">
          <a:noFill/>
          <a:miter lim="800000"/>
          <a:headEnd/>
          <a:tailEnd/>
        </a:ln>
      </xdr:spPr>
    </xdr:pic>
    <xdr:clientData/>
  </xdr:twoCellAnchor>
  <xdr:twoCellAnchor editAs="oneCell">
    <xdr:from>
      <xdr:col>1</xdr:col>
      <xdr:colOff>0</xdr:colOff>
      <xdr:row>483</xdr:row>
      <xdr:rowOff>0</xdr:rowOff>
    </xdr:from>
    <xdr:to>
      <xdr:col>1</xdr:col>
      <xdr:colOff>9525</xdr:colOff>
      <xdr:row>483</xdr:row>
      <xdr:rowOff>28575</xdr:rowOff>
    </xdr:to>
    <xdr:pic>
      <xdr:nvPicPr>
        <xdr:cNvPr id="945" name="Picture 15">
          <a:extLst>
            <a:ext uri="{FF2B5EF4-FFF2-40B4-BE49-F238E27FC236}">
              <a16:creationId xmlns:a16="http://schemas.microsoft.com/office/drawing/2014/main" id="{00000000-0008-0000-AD00-0000B1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85324620"/>
          <a:ext cx="9525" cy="28575"/>
        </a:xfrm>
        <a:prstGeom prst="rect">
          <a:avLst/>
        </a:prstGeom>
        <a:noFill/>
        <a:ln w="1">
          <a:noFill/>
          <a:miter lim="800000"/>
          <a:headEnd/>
          <a:tailEnd/>
        </a:ln>
      </xdr:spPr>
    </xdr:pic>
    <xdr:clientData/>
  </xdr:twoCellAnchor>
  <xdr:twoCellAnchor editAs="oneCell">
    <xdr:from>
      <xdr:col>1</xdr:col>
      <xdr:colOff>0</xdr:colOff>
      <xdr:row>484</xdr:row>
      <xdr:rowOff>0</xdr:rowOff>
    </xdr:from>
    <xdr:to>
      <xdr:col>1</xdr:col>
      <xdr:colOff>9525</xdr:colOff>
      <xdr:row>484</xdr:row>
      <xdr:rowOff>28575</xdr:rowOff>
    </xdr:to>
    <xdr:pic>
      <xdr:nvPicPr>
        <xdr:cNvPr id="947" name="Picture 15">
          <a:extLst>
            <a:ext uri="{FF2B5EF4-FFF2-40B4-BE49-F238E27FC236}">
              <a16:creationId xmlns:a16="http://schemas.microsoft.com/office/drawing/2014/main" id="{00000000-0008-0000-AD00-0000B3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87229620"/>
          <a:ext cx="9525" cy="28575"/>
        </a:xfrm>
        <a:prstGeom prst="rect">
          <a:avLst/>
        </a:prstGeom>
        <a:noFill/>
        <a:ln w="1">
          <a:noFill/>
          <a:miter lim="800000"/>
          <a:headEnd/>
          <a:tailEnd/>
        </a:ln>
      </xdr:spPr>
    </xdr:pic>
    <xdr:clientData/>
  </xdr:twoCellAnchor>
  <xdr:twoCellAnchor editAs="oneCell">
    <xdr:from>
      <xdr:col>0</xdr:col>
      <xdr:colOff>76200</xdr:colOff>
      <xdr:row>482</xdr:row>
      <xdr:rowOff>66040</xdr:rowOff>
    </xdr:from>
    <xdr:to>
      <xdr:col>0</xdr:col>
      <xdr:colOff>2118360</xdr:colOff>
      <xdr:row>482</xdr:row>
      <xdr:rowOff>1799590</xdr:rowOff>
    </xdr:to>
    <xdr:pic>
      <xdr:nvPicPr>
        <xdr:cNvPr id="949" name="图片 948">
          <a:extLst>
            <a:ext uri="{FF2B5EF4-FFF2-40B4-BE49-F238E27FC236}">
              <a16:creationId xmlns:a16="http://schemas.microsoft.com/office/drawing/2014/main" id="{00000000-0008-0000-AD00-0000B5030000}"/>
            </a:ext>
          </a:extLst>
        </xdr:cNvPr>
        <xdr:cNvPicPr>
          <a:picLocks noChangeAspect="1"/>
        </xdr:cNvPicPr>
      </xdr:nvPicPr>
      <xdr:blipFill>
        <a:blip xmlns:r="http://schemas.openxmlformats.org/officeDocument/2006/relationships" r:embed="rId334"/>
        <a:stretch>
          <a:fillRect/>
        </a:stretch>
      </xdr:blipFill>
      <xdr:spPr>
        <a:xfrm>
          <a:off x="76200" y="883485660"/>
          <a:ext cx="2042160" cy="1733550"/>
        </a:xfrm>
        <a:prstGeom prst="rect">
          <a:avLst/>
        </a:prstGeom>
        <a:noFill/>
        <a:ln w="9525">
          <a:noFill/>
        </a:ln>
      </xdr:spPr>
    </xdr:pic>
    <xdr:clientData/>
  </xdr:twoCellAnchor>
  <xdr:twoCellAnchor editAs="oneCell">
    <xdr:from>
      <xdr:col>0</xdr:col>
      <xdr:colOff>9525</xdr:colOff>
      <xdr:row>483</xdr:row>
      <xdr:rowOff>127000</xdr:rowOff>
    </xdr:from>
    <xdr:to>
      <xdr:col>0</xdr:col>
      <xdr:colOff>2150110</xdr:colOff>
      <xdr:row>483</xdr:row>
      <xdr:rowOff>1856740</xdr:rowOff>
    </xdr:to>
    <xdr:pic>
      <xdr:nvPicPr>
        <xdr:cNvPr id="950" name="图片 949">
          <a:extLst>
            <a:ext uri="{FF2B5EF4-FFF2-40B4-BE49-F238E27FC236}">
              <a16:creationId xmlns:a16="http://schemas.microsoft.com/office/drawing/2014/main" id="{00000000-0008-0000-AD00-0000B6030000}"/>
            </a:ext>
          </a:extLst>
        </xdr:cNvPr>
        <xdr:cNvPicPr>
          <a:picLocks noChangeAspect="1"/>
        </xdr:cNvPicPr>
      </xdr:nvPicPr>
      <xdr:blipFill>
        <a:blip xmlns:r="http://schemas.openxmlformats.org/officeDocument/2006/relationships" r:embed="rId335"/>
        <a:stretch>
          <a:fillRect/>
        </a:stretch>
      </xdr:blipFill>
      <xdr:spPr>
        <a:xfrm>
          <a:off x="9525" y="885451620"/>
          <a:ext cx="2140585" cy="1729740"/>
        </a:xfrm>
        <a:prstGeom prst="rect">
          <a:avLst/>
        </a:prstGeom>
        <a:noFill/>
        <a:ln w="9525">
          <a:noFill/>
        </a:ln>
      </xdr:spPr>
    </xdr:pic>
    <xdr:clientData/>
  </xdr:twoCellAnchor>
  <xdr:twoCellAnchor editAs="oneCell">
    <xdr:from>
      <xdr:col>0</xdr:col>
      <xdr:colOff>9525</xdr:colOff>
      <xdr:row>484</xdr:row>
      <xdr:rowOff>89535</xdr:rowOff>
    </xdr:from>
    <xdr:to>
      <xdr:col>0</xdr:col>
      <xdr:colOff>2131695</xdr:colOff>
      <xdr:row>484</xdr:row>
      <xdr:rowOff>1814195</xdr:rowOff>
    </xdr:to>
    <xdr:pic>
      <xdr:nvPicPr>
        <xdr:cNvPr id="951" name="图片 950">
          <a:extLst>
            <a:ext uri="{FF2B5EF4-FFF2-40B4-BE49-F238E27FC236}">
              <a16:creationId xmlns:a16="http://schemas.microsoft.com/office/drawing/2014/main" id="{00000000-0008-0000-AD00-0000B7030000}"/>
            </a:ext>
          </a:extLst>
        </xdr:cNvPr>
        <xdr:cNvPicPr>
          <a:picLocks noChangeAspect="1"/>
        </xdr:cNvPicPr>
      </xdr:nvPicPr>
      <xdr:blipFill>
        <a:blip xmlns:r="http://schemas.openxmlformats.org/officeDocument/2006/relationships" r:embed="rId336"/>
        <a:stretch>
          <a:fillRect/>
        </a:stretch>
      </xdr:blipFill>
      <xdr:spPr>
        <a:xfrm>
          <a:off x="9525" y="887319155"/>
          <a:ext cx="2122170" cy="1724660"/>
        </a:xfrm>
        <a:prstGeom prst="rect">
          <a:avLst/>
        </a:prstGeom>
        <a:noFill/>
        <a:ln w="9525">
          <a:noFill/>
        </a:ln>
      </xdr:spPr>
    </xdr:pic>
    <xdr:clientData/>
  </xdr:twoCellAnchor>
  <xdr:twoCellAnchor editAs="oneCell">
    <xdr:from>
      <xdr:col>1</xdr:col>
      <xdr:colOff>0</xdr:colOff>
      <xdr:row>485</xdr:row>
      <xdr:rowOff>0</xdr:rowOff>
    </xdr:from>
    <xdr:to>
      <xdr:col>1</xdr:col>
      <xdr:colOff>9525</xdr:colOff>
      <xdr:row>485</xdr:row>
      <xdr:rowOff>28575</xdr:rowOff>
    </xdr:to>
    <xdr:pic>
      <xdr:nvPicPr>
        <xdr:cNvPr id="952" name="Picture 15">
          <a:extLst>
            <a:ext uri="{FF2B5EF4-FFF2-40B4-BE49-F238E27FC236}">
              <a16:creationId xmlns:a16="http://schemas.microsoft.com/office/drawing/2014/main" id="{00000000-0008-0000-AD00-0000B8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89134620"/>
          <a:ext cx="9525" cy="28575"/>
        </a:xfrm>
        <a:prstGeom prst="rect">
          <a:avLst/>
        </a:prstGeom>
        <a:noFill/>
        <a:ln w="1">
          <a:noFill/>
          <a:miter lim="800000"/>
          <a:headEnd/>
          <a:tailEnd/>
        </a:ln>
      </xdr:spPr>
    </xdr:pic>
    <xdr:clientData/>
  </xdr:twoCellAnchor>
  <xdr:twoCellAnchor editAs="oneCell">
    <xdr:from>
      <xdr:col>1</xdr:col>
      <xdr:colOff>0</xdr:colOff>
      <xdr:row>486</xdr:row>
      <xdr:rowOff>0</xdr:rowOff>
    </xdr:from>
    <xdr:to>
      <xdr:col>1</xdr:col>
      <xdr:colOff>9525</xdr:colOff>
      <xdr:row>486</xdr:row>
      <xdr:rowOff>28575</xdr:rowOff>
    </xdr:to>
    <xdr:pic>
      <xdr:nvPicPr>
        <xdr:cNvPr id="954" name="Picture 15">
          <a:extLst>
            <a:ext uri="{FF2B5EF4-FFF2-40B4-BE49-F238E27FC236}">
              <a16:creationId xmlns:a16="http://schemas.microsoft.com/office/drawing/2014/main" id="{00000000-0008-0000-AD00-0000BA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91039620"/>
          <a:ext cx="9525" cy="28575"/>
        </a:xfrm>
        <a:prstGeom prst="rect">
          <a:avLst/>
        </a:prstGeom>
        <a:noFill/>
        <a:ln w="1">
          <a:noFill/>
          <a:miter lim="800000"/>
          <a:headEnd/>
          <a:tailEnd/>
        </a:ln>
      </xdr:spPr>
    </xdr:pic>
    <xdr:clientData/>
  </xdr:twoCellAnchor>
  <xdr:twoCellAnchor editAs="oneCell">
    <xdr:from>
      <xdr:col>0</xdr:col>
      <xdr:colOff>635</xdr:colOff>
      <xdr:row>485</xdr:row>
      <xdr:rowOff>260350</xdr:rowOff>
    </xdr:from>
    <xdr:to>
      <xdr:col>0</xdr:col>
      <xdr:colOff>2130425</xdr:colOff>
      <xdr:row>485</xdr:row>
      <xdr:rowOff>1762125</xdr:rowOff>
    </xdr:to>
    <xdr:pic>
      <xdr:nvPicPr>
        <xdr:cNvPr id="956" name="图片 955">
          <a:extLst>
            <a:ext uri="{FF2B5EF4-FFF2-40B4-BE49-F238E27FC236}">
              <a16:creationId xmlns:a16="http://schemas.microsoft.com/office/drawing/2014/main" id="{00000000-0008-0000-AD00-0000BC030000}"/>
            </a:ext>
          </a:extLst>
        </xdr:cNvPr>
        <xdr:cNvPicPr>
          <a:picLocks noChangeAspect="1"/>
        </xdr:cNvPicPr>
      </xdr:nvPicPr>
      <xdr:blipFill>
        <a:blip xmlns:r="http://schemas.openxmlformats.org/officeDocument/2006/relationships" r:embed="rId337"/>
        <a:stretch>
          <a:fillRect/>
        </a:stretch>
      </xdr:blipFill>
      <xdr:spPr>
        <a:xfrm>
          <a:off x="635" y="889394970"/>
          <a:ext cx="2129790" cy="1501775"/>
        </a:xfrm>
        <a:prstGeom prst="rect">
          <a:avLst/>
        </a:prstGeom>
        <a:noFill/>
        <a:ln w="9525">
          <a:noFill/>
        </a:ln>
      </xdr:spPr>
    </xdr:pic>
    <xdr:clientData/>
  </xdr:twoCellAnchor>
  <xdr:twoCellAnchor editAs="oneCell">
    <xdr:from>
      <xdr:col>0</xdr:col>
      <xdr:colOff>9525</xdr:colOff>
      <xdr:row>486</xdr:row>
      <xdr:rowOff>117475</xdr:rowOff>
    </xdr:from>
    <xdr:to>
      <xdr:col>0</xdr:col>
      <xdr:colOff>2141855</xdr:colOff>
      <xdr:row>486</xdr:row>
      <xdr:rowOff>1817370</xdr:rowOff>
    </xdr:to>
    <xdr:pic>
      <xdr:nvPicPr>
        <xdr:cNvPr id="957" name="图片 956">
          <a:extLst>
            <a:ext uri="{FF2B5EF4-FFF2-40B4-BE49-F238E27FC236}">
              <a16:creationId xmlns:a16="http://schemas.microsoft.com/office/drawing/2014/main" id="{00000000-0008-0000-AD00-0000BD030000}"/>
            </a:ext>
          </a:extLst>
        </xdr:cNvPr>
        <xdr:cNvPicPr>
          <a:picLocks noChangeAspect="1"/>
        </xdr:cNvPicPr>
      </xdr:nvPicPr>
      <xdr:blipFill>
        <a:blip xmlns:r="http://schemas.openxmlformats.org/officeDocument/2006/relationships" r:embed="rId338"/>
        <a:stretch>
          <a:fillRect/>
        </a:stretch>
      </xdr:blipFill>
      <xdr:spPr>
        <a:xfrm>
          <a:off x="9525" y="891157095"/>
          <a:ext cx="2132330" cy="1699895"/>
        </a:xfrm>
        <a:prstGeom prst="rect">
          <a:avLst/>
        </a:prstGeom>
        <a:noFill/>
        <a:ln w="9525">
          <a:noFill/>
        </a:ln>
      </xdr:spPr>
    </xdr:pic>
    <xdr:clientData/>
  </xdr:twoCellAnchor>
  <xdr:twoCellAnchor editAs="oneCell">
    <xdr:from>
      <xdr:col>1</xdr:col>
      <xdr:colOff>0</xdr:colOff>
      <xdr:row>487</xdr:row>
      <xdr:rowOff>0</xdr:rowOff>
    </xdr:from>
    <xdr:to>
      <xdr:col>1</xdr:col>
      <xdr:colOff>9525</xdr:colOff>
      <xdr:row>487</xdr:row>
      <xdr:rowOff>28575</xdr:rowOff>
    </xdr:to>
    <xdr:pic>
      <xdr:nvPicPr>
        <xdr:cNvPr id="958" name="Picture 15">
          <a:extLst>
            <a:ext uri="{FF2B5EF4-FFF2-40B4-BE49-F238E27FC236}">
              <a16:creationId xmlns:a16="http://schemas.microsoft.com/office/drawing/2014/main" id="{00000000-0008-0000-AD00-0000BE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92944620"/>
          <a:ext cx="9525" cy="28575"/>
        </a:xfrm>
        <a:prstGeom prst="rect">
          <a:avLst/>
        </a:prstGeom>
        <a:noFill/>
        <a:ln w="1">
          <a:noFill/>
          <a:miter lim="800000"/>
          <a:headEnd/>
          <a:tailEnd/>
        </a:ln>
      </xdr:spPr>
    </xdr:pic>
    <xdr:clientData/>
  </xdr:twoCellAnchor>
  <xdr:twoCellAnchor editAs="oneCell">
    <xdr:from>
      <xdr:col>1</xdr:col>
      <xdr:colOff>0</xdr:colOff>
      <xdr:row>488</xdr:row>
      <xdr:rowOff>0</xdr:rowOff>
    </xdr:from>
    <xdr:to>
      <xdr:col>1</xdr:col>
      <xdr:colOff>9525</xdr:colOff>
      <xdr:row>488</xdr:row>
      <xdr:rowOff>28575</xdr:rowOff>
    </xdr:to>
    <xdr:pic>
      <xdr:nvPicPr>
        <xdr:cNvPr id="960" name="Picture 15">
          <a:extLst>
            <a:ext uri="{FF2B5EF4-FFF2-40B4-BE49-F238E27FC236}">
              <a16:creationId xmlns:a16="http://schemas.microsoft.com/office/drawing/2014/main" id="{00000000-0008-0000-AD00-0000C0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94849620"/>
          <a:ext cx="9525" cy="28575"/>
        </a:xfrm>
        <a:prstGeom prst="rect">
          <a:avLst/>
        </a:prstGeom>
        <a:noFill/>
        <a:ln w="1">
          <a:noFill/>
          <a:miter lim="800000"/>
          <a:headEnd/>
          <a:tailEnd/>
        </a:ln>
      </xdr:spPr>
    </xdr:pic>
    <xdr:clientData/>
  </xdr:twoCellAnchor>
  <xdr:twoCellAnchor editAs="oneCell">
    <xdr:from>
      <xdr:col>0</xdr:col>
      <xdr:colOff>9525</xdr:colOff>
      <xdr:row>487</xdr:row>
      <xdr:rowOff>127000</xdr:rowOff>
    </xdr:from>
    <xdr:to>
      <xdr:col>0</xdr:col>
      <xdr:colOff>2132965</xdr:colOff>
      <xdr:row>487</xdr:row>
      <xdr:rowOff>1752600</xdr:rowOff>
    </xdr:to>
    <xdr:pic>
      <xdr:nvPicPr>
        <xdr:cNvPr id="962" name="图片 961">
          <a:extLst>
            <a:ext uri="{FF2B5EF4-FFF2-40B4-BE49-F238E27FC236}">
              <a16:creationId xmlns:a16="http://schemas.microsoft.com/office/drawing/2014/main" id="{00000000-0008-0000-AD00-0000C2030000}"/>
            </a:ext>
          </a:extLst>
        </xdr:cNvPr>
        <xdr:cNvPicPr>
          <a:picLocks noChangeAspect="1"/>
        </xdr:cNvPicPr>
      </xdr:nvPicPr>
      <xdr:blipFill>
        <a:blip xmlns:r="http://schemas.openxmlformats.org/officeDocument/2006/relationships" r:embed="rId339"/>
        <a:stretch>
          <a:fillRect/>
        </a:stretch>
      </xdr:blipFill>
      <xdr:spPr>
        <a:xfrm>
          <a:off x="9525" y="893071620"/>
          <a:ext cx="2123440" cy="1625600"/>
        </a:xfrm>
        <a:prstGeom prst="rect">
          <a:avLst/>
        </a:prstGeom>
        <a:noFill/>
        <a:ln w="9525">
          <a:noFill/>
        </a:ln>
      </xdr:spPr>
    </xdr:pic>
    <xdr:clientData/>
  </xdr:twoCellAnchor>
  <xdr:twoCellAnchor editAs="oneCell">
    <xdr:from>
      <xdr:col>0</xdr:col>
      <xdr:colOff>9525</xdr:colOff>
      <xdr:row>488</xdr:row>
      <xdr:rowOff>182880</xdr:rowOff>
    </xdr:from>
    <xdr:to>
      <xdr:col>0</xdr:col>
      <xdr:colOff>2124075</xdr:colOff>
      <xdr:row>488</xdr:row>
      <xdr:rowOff>1618615</xdr:rowOff>
    </xdr:to>
    <xdr:pic>
      <xdr:nvPicPr>
        <xdr:cNvPr id="963" name="图片 962">
          <a:extLst>
            <a:ext uri="{FF2B5EF4-FFF2-40B4-BE49-F238E27FC236}">
              <a16:creationId xmlns:a16="http://schemas.microsoft.com/office/drawing/2014/main" id="{00000000-0008-0000-AD00-0000C3030000}"/>
            </a:ext>
          </a:extLst>
        </xdr:cNvPr>
        <xdr:cNvPicPr>
          <a:picLocks noChangeAspect="1"/>
        </xdr:cNvPicPr>
      </xdr:nvPicPr>
      <xdr:blipFill>
        <a:blip xmlns:r="http://schemas.openxmlformats.org/officeDocument/2006/relationships" r:embed="rId340"/>
        <a:stretch>
          <a:fillRect/>
        </a:stretch>
      </xdr:blipFill>
      <xdr:spPr>
        <a:xfrm>
          <a:off x="9525" y="895032500"/>
          <a:ext cx="2114550" cy="1435735"/>
        </a:xfrm>
        <a:prstGeom prst="rect">
          <a:avLst/>
        </a:prstGeom>
        <a:noFill/>
        <a:ln w="9525">
          <a:noFill/>
        </a:ln>
      </xdr:spPr>
    </xdr:pic>
    <xdr:clientData/>
  </xdr:twoCellAnchor>
  <xdr:twoCellAnchor editAs="oneCell">
    <xdr:from>
      <xdr:col>1</xdr:col>
      <xdr:colOff>0</xdr:colOff>
      <xdr:row>489</xdr:row>
      <xdr:rowOff>0</xdr:rowOff>
    </xdr:from>
    <xdr:to>
      <xdr:col>1</xdr:col>
      <xdr:colOff>9525</xdr:colOff>
      <xdr:row>489</xdr:row>
      <xdr:rowOff>28575</xdr:rowOff>
    </xdr:to>
    <xdr:pic>
      <xdr:nvPicPr>
        <xdr:cNvPr id="964" name="Picture 15">
          <a:extLst>
            <a:ext uri="{FF2B5EF4-FFF2-40B4-BE49-F238E27FC236}">
              <a16:creationId xmlns:a16="http://schemas.microsoft.com/office/drawing/2014/main" id="{00000000-0008-0000-AD00-0000C4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96754620"/>
          <a:ext cx="9525" cy="28575"/>
        </a:xfrm>
        <a:prstGeom prst="rect">
          <a:avLst/>
        </a:prstGeom>
        <a:noFill/>
        <a:ln w="1">
          <a:noFill/>
          <a:miter lim="800000"/>
          <a:headEnd/>
          <a:tailEnd/>
        </a:ln>
      </xdr:spPr>
    </xdr:pic>
    <xdr:clientData/>
  </xdr:twoCellAnchor>
  <xdr:twoCellAnchor editAs="oneCell">
    <xdr:from>
      <xdr:col>1</xdr:col>
      <xdr:colOff>0</xdr:colOff>
      <xdr:row>490</xdr:row>
      <xdr:rowOff>0</xdr:rowOff>
    </xdr:from>
    <xdr:to>
      <xdr:col>1</xdr:col>
      <xdr:colOff>9525</xdr:colOff>
      <xdr:row>490</xdr:row>
      <xdr:rowOff>28575</xdr:rowOff>
    </xdr:to>
    <xdr:pic>
      <xdr:nvPicPr>
        <xdr:cNvPr id="966" name="Picture 15">
          <a:extLst>
            <a:ext uri="{FF2B5EF4-FFF2-40B4-BE49-F238E27FC236}">
              <a16:creationId xmlns:a16="http://schemas.microsoft.com/office/drawing/2014/main" id="{00000000-0008-0000-AD00-0000C6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898659620"/>
          <a:ext cx="9525" cy="28575"/>
        </a:xfrm>
        <a:prstGeom prst="rect">
          <a:avLst/>
        </a:prstGeom>
        <a:noFill/>
        <a:ln w="1">
          <a:noFill/>
          <a:miter lim="800000"/>
          <a:headEnd/>
          <a:tailEnd/>
        </a:ln>
      </xdr:spPr>
    </xdr:pic>
    <xdr:clientData/>
  </xdr:twoCellAnchor>
  <xdr:twoCellAnchor editAs="oneCell">
    <xdr:from>
      <xdr:col>1</xdr:col>
      <xdr:colOff>0</xdr:colOff>
      <xdr:row>491</xdr:row>
      <xdr:rowOff>0</xdr:rowOff>
    </xdr:from>
    <xdr:to>
      <xdr:col>1</xdr:col>
      <xdr:colOff>9525</xdr:colOff>
      <xdr:row>491</xdr:row>
      <xdr:rowOff>28575</xdr:rowOff>
    </xdr:to>
    <xdr:pic>
      <xdr:nvPicPr>
        <xdr:cNvPr id="968" name="Picture 15">
          <a:extLst>
            <a:ext uri="{FF2B5EF4-FFF2-40B4-BE49-F238E27FC236}">
              <a16:creationId xmlns:a16="http://schemas.microsoft.com/office/drawing/2014/main" id="{00000000-0008-0000-AD00-0000C8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00564620"/>
          <a:ext cx="9525" cy="28575"/>
        </a:xfrm>
        <a:prstGeom prst="rect">
          <a:avLst/>
        </a:prstGeom>
        <a:noFill/>
        <a:ln w="1">
          <a:noFill/>
          <a:miter lim="800000"/>
          <a:headEnd/>
          <a:tailEnd/>
        </a:ln>
      </xdr:spPr>
    </xdr:pic>
    <xdr:clientData/>
  </xdr:twoCellAnchor>
  <xdr:twoCellAnchor editAs="oneCell">
    <xdr:from>
      <xdr:col>0</xdr:col>
      <xdr:colOff>9525</xdr:colOff>
      <xdr:row>491</xdr:row>
      <xdr:rowOff>155575</xdr:rowOff>
    </xdr:from>
    <xdr:to>
      <xdr:col>0</xdr:col>
      <xdr:colOff>2136140</xdr:colOff>
      <xdr:row>491</xdr:row>
      <xdr:rowOff>1689735</xdr:rowOff>
    </xdr:to>
    <xdr:pic>
      <xdr:nvPicPr>
        <xdr:cNvPr id="970" name="图片 969">
          <a:extLst>
            <a:ext uri="{FF2B5EF4-FFF2-40B4-BE49-F238E27FC236}">
              <a16:creationId xmlns:a16="http://schemas.microsoft.com/office/drawing/2014/main" id="{00000000-0008-0000-AD00-0000CA030000}"/>
            </a:ext>
          </a:extLst>
        </xdr:cNvPr>
        <xdr:cNvPicPr>
          <a:picLocks noChangeAspect="1"/>
        </xdr:cNvPicPr>
      </xdr:nvPicPr>
      <xdr:blipFill>
        <a:blip xmlns:r="http://schemas.openxmlformats.org/officeDocument/2006/relationships" r:embed="rId341"/>
        <a:stretch>
          <a:fillRect/>
        </a:stretch>
      </xdr:blipFill>
      <xdr:spPr>
        <a:xfrm>
          <a:off x="9525" y="900720195"/>
          <a:ext cx="2126615" cy="1534160"/>
        </a:xfrm>
        <a:prstGeom prst="rect">
          <a:avLst/>
        </a:prstGeom>
        <a:noFill/>
        <a:ln w="9525">
          <a:noFill/>
        </a:ln>
      </xdr:spPr>
    </xdr:pic>
    <xdr:clientData/>
  </xdr:twoCellAnchor>
  <xdr:twoCellAnchor editAs="oneCell">
    <xdr:from>
      <xdr:col>0</xdr:col>
      <xdr:colOff>635</xdr:colOff>
      <xdr:row>489</xdr:row>
      <xdr:rowOff>269875</xdr:rowOff>
    </xdr:from>
    <xdr:to>
      <xdr:col>0</xdr:col>
      <xdr:colOff>2130425</xdr:colOff>
      <xdr:row>489</xdr:row>
      <xdr:rowOff>1769110</xdr:rowOff>
    </xdr:to>
    <xdr:pic>
      <xdr:nvPicPr>
        <xdr:cNvPr id="971" name="图片 970">
          <a:extLst>
            <a:ext uri="{FF2B5EF4-FFF2-40B4-BE49-F238E27FC236}">
              <a16:creationId xmlns:a16="http://schemas.microsoft.com/office/drawing/2014/main" id="{00000000-0008-0000-AD00-0000CB030000}"/>
            </a:ext>
          </a:extLst>
        </xdr:cNvPr>
        <xdr:cNvPicPr>
          <a:picLocks noChangeAspect="1"/>
        </xdr:cNvPicPr>
      </xdr:nvPicPr>
      <xdr:blipFill>
        <a:blip xmlns:r="http://schemas.openxmlformats.org/officeDocument/2006/relationships" r:embed="rId342"/>
        <a:stretch>
          <a:fillRect/>
        </a:stretch>
      </xdr:blipFill>
      <xdr:spPr>
        <a:xfrm>
          <a:off x="635" y="897024495"/>
          <a:ext cx="2129790" cy="1499235"/>
        </a:xfrm>
        <a:prstGeom prst="rect">
          <a:avLst/>
        </a:prstGeom>
        <a:noFill/>
        <a:ln w="9525">
          <a:noFill/>
        </a:ln>
      </xdr:spPr>
    </xdr:pic>
    <xdr:clientData/>
  </xdr:twoCellAnchor>
  <xdr:twoCellAnchor editAs="oneCell">
    <xdr:from>
      <xdr:col>0</xdr:col>
      <xdr:colOff>9525</xdr:colOff>
      <xdr:row>490</xdr:row>
      <xdr:rowOff>184150</xdr:rowOff>
    </xdr:from>
    <xdr:to>
      <xdr:col>0</xdr:col>
      <xdr:colOff>2143760</xdr:colOff>
      <xdr:row>490</xdr:row>
      <xdr:rowOff>1659890</xdr:rowOff>
    </xdr:to>
    <xdr:pic>
      <xdr:nvPicPr>
        <xdr:cNvPr id="972" name="图片 971">
          <a:extLst>
            <a:ext uri="{FF2B5EF4-FFF2-40B4-BE49-F238E27FC236}">
              <a16:creationId xmlns:a16="http://schemas.microsoft.com/office/drawing/2014/main" id="{00000000-0008-0000-AD00-0000CC030000}"/>
            </a:ext>
          </a:extLst>
        </xdr:cNvPr>
        <xdr:cNvPicPr>
          <a:picLocks noChangeAspect="1"/>
        </xdr:cNvPicPr>
      </xdr:nvPicPr>
      <xdr:blipFill>
        <a:blip xmlns:r="http://schemas.openxmlformats.org/officeDocument/2006/relationships" r:embed="rId343"/>
        <a:stretch>
          <a:fillRect/>
        </a:stretch>
      </xdr:blipFill>
      <xdr:spPr>
        <a:xfrm>
          <a:off x="9525" y="898843770"/>
          <a:ext cx="2134235" cy="1475740"/>
        </a:xfrm>
        <a:prstGeom prst="rect">
          <a:avLst/>
        </a:prstGeom>
        <a:noFill/>
        <a:ln w="9525">
          <a:noFill/>
        </a:ln>
      </xdr:spPr>
    </xdr:pic>
    <xdr:clientData/>
  </xdr:twoCellAnchor>
  <xdr:twoCellAnchor editAs="oneCell">
    <xdr:from>
      <xdr:col>1</xdr:col>
      <xdr:colOff>0</xdr:colOff>
      <xdr:row>492</xdr:row>
      <xdr:rowOff>0</xdr:rowOff>
    </xdr:from>
    <xdr:to>
      <xdr:col>1</xdr:col>
      <xdr:colOff>9525</xdr:colOff>
      <xdr:row>492</xdr:row>
      <xdr:rowOff>28575</xdr:rowOff>
    </xdr:to>
    <xdr:pic>
      <xdr:nvPicPr>
        <xdr:cNvPr id="973" name="Picture 15">
          <a:extLst>
            <a:ext uri="{FF2B5EF4-FFF2-40B4-BE49-F238E27FC236}">
              <a16:creationId xmlns:a16="http://schemas.microsoft.com/office/drawing/2014/main" id="{00000000-0008-0000-AD00-0000CD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02469620"/>
          <a:ext cx="9525" cy="28575"/>
        </a:xfrm>
        <a:prstGeom prst="rect">
          <a:avLst/>
        </a:prstGeom>
        <a:noFill/>
        <a:ln w="1">
          <a:noFill/>
          <a:miter lim="800000"/>
          <a:headEnd/>
          <a:tailEnd/>
        </a:ln>
      </xdr:spPr>
    </xdr:pic>
    <xdr:clientData/>
  </xdr:twoCellAnchor>
  <xdr:twoCellAnchor editAs="oneCell">
    <xdr:from>
      <xdr:col>1</xdr:col>
      <xdr:colOff>0</xdr:colOff>
      <xdr:row>493</xdr:row>
      <xdr:rowOff>0</xdr:rowOff>
    </xdr:from>
    <xdr:to>
      <xdr:col>1</xdr:col>
      <xdr:colOff>9525</xdr:colOff>
      <xdr:row>493</xdr:row>
      <xdr:rowOff>28575</xdr:rowOff>
    </xdr:to>
    <xdr:pic>
      <xdr:nvPicPr>
        <xdr:cNvPr id="975" name="Picture 15">
          <a:extLst>
            <a:ext uri="{FF2B5EF4-FFF2-40B4-BE49-F238E27FC236}">
              <a16:creationId xmlns:a16="http://schemas.microsoft.com/office/drawing/2014/main" id="{00000000-0008-0000-AD00-0000CF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04374620"/>
          <a:ext cx="9525" cy="28575"/>
        </a:xfrm>
        <a:prstGeom prst="rect">
          <a:avLst/>
        </a:prstGeom>
        <a:noFill/>
        <a:ln w="1">
          <a:noFill/>
          <a:miter lim="800000"/>
          <a:headEnd/>
          <a:tailEnd/>
        </a:ln>
      </xdr:spPr>
    </xdr:pic>
    <xdr:clientData/>
  </xdr:twoCellAnchor>
  <xdr:twoCellAnchor editAs="oneCell">
    <xdr:from>
      <xdr:col>1</xdr:col>
      <xdr:colOff>0</xdr:colOff>
      <xdr:row>494</xdr:row>
      <xdr:rowOff>0</xdr:rowOff>
    </xdr:from>
    <xdr:to>
      <xdr:col>1</xdr:col>
      <xdr:colOff>9525</xdr:colOff>
      <xdr:row>494</xdr:row>
      <xdr:rowOff>28575</xdr:rowOff>
    </xdr:to>
    <xdr:pic>
      <xdr:nvPicPr>
        <xdr:cNvPr id="977" name="Picture 15">
          <a:extLst>
            <a:ext uri="{FF2B5EF4-FFF2-40B4-BE49-F238E27FC236}">
              <a16:creationId xmlns:a16="http://schemas.microsoft.com/office/drawing/2014/main" id="{00000000-0008-0000-AD00-0000D1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06279620"/>
          <a:ext cx="9525" cy="28575"/>
        </a:xfrm>
        <a:prstGeom prst="rect">
          <a:avLst/>
        </a:prstGeom>
        <a:noFill/>
        <a:ln w="1">
          <a:noFill/>
          <a:miter lim="800000"/>
          <a:headEnd/>
          <a:tailEnd/>
        </a:ln>
      </xdr:spPr>
    </xdr:pic>
    <xdr:clientData/>
  </xdr:twoCellAnchor>
  <xdr:twoCellAnchor editAs="oneCell">
    <xdr:from>
      <xdr:col>1</xdr:col>
      <xdr:colOff>0</xdr:colOff>
      <xdr:row>495</xdr:row>
      <xdr:rowOff>0</xdr:rowOff>
    </xdr:from>
    <xdr:to>
      <xdr:col>1</xdr:col>
      <xdr:colOff>9525</xdr:colOff>
      <xdr:row>495</xdr:row>
      <xdr:rowOff>28575</xdr:rowOff>
    </xdr:to>
    <xdr:pic>
      <xdr:nvPicPr>
        <xdr:cNvPr id="979" name="Picture 15">
          <a:extLst>
            <a:ext uri="{FF2B5EF4-FFF2-40B4-BE49-F238E27FC236}">
              <a16:creationId xmlns:a16="http://schemas.microsoft.com/office/drawing/2014/main" id="{00000000-0008-0000-AD00-0000D3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08184620"/>
          <a:ext cx="9525" cy="28575"/>
        </a:xfrm>
        <a:prstGeom prst="rect">
          <a:avLst/>
        </a:prstGeom>
        <a:noFill/>
        <a:ln w="1">
          <a:noFill/>
          <a:miter lim="800000"/>
          <a:headEnd/>
          <a:tailEnd/>
        </a:ln>
      </xdr:spPr>
    </xdr:pic>
    <xdr:clientData/>
  </xdr:twoCellAnchor>
  <xdr:twoCellAnchor editAs="oneCell">
    <xdr:from>
      <xdr:col>0</xdr:col>
      <xdr:colOff>9525</xdr:colOff>
      <xdr:row>492</xdr:row>
      <xdr:rowOff>250825</xdr:rowOff>
    </xdr:from>
    <xdr:to>
      <xdr:col>0</xdr:col>
      <xdr:colOff>2134235</xdr:colOff>
      <xdr:row>492</xdr:row>
      <xdr:rowOff>1708150</xdr:rowOff>
    </xdr:to>
    <xdr:pic>
      <xdr:nvPicPr>
        <xdr:cNvPr id="981" name="图片 980">
          <a:extLst>
            <a:ext uri="{FF2B5EF4-FFF2-40B4-BE49-F238E27FC236}">
              <a16:creationId xmlns:a16="http://schemas.microsoft.com/office/drawing/2014/main" id="{00000000-0008-0000-AD00-0000D5030000}"/>
            </a:ext>
          </a:extLst>
        </xdr:cNvPr>
        <xdr:cNvPicPr>
          <a:picLocks noChangeAspect="1"/>
        </xdr:cNvPicPr>
      </xdr:nvPicPr>
      <xdr:blipFill>
        <a:blip xmlns:r="http://schemas.openxmlformats.org/officeDocument/2006/relationships" r:embed="rId344"/>
        <a:stretch>
          <a:fillRect/>
        </a:stretch>
      </xdr:blipFill>
      <xdr:spPr>
        <a:xfrm>
          <a:off x="9525" y="902720445"/>
          <a:ext cx="2124710" cy="1457325"/>
        </a:xfrm>
        <a:prstGeom prst="rect">
          <a:avLst/>
        </a:prstGeom>
        <a:noFill/>
        <a:ln w="9525">
          <a:noFill/>
        </a:ln>
      </xdr:spPr>
    </xdr:pic>
    <xdr:clientData/>
  </xdr:twoCellAnchor>
  <xdr:twoCellAnchor editAs="oneCell">
    <xdr:from>
      <xdr:col>0</xdr:col>
      <xdr:colOff>9525</xdr:colOff>
      <xdr:row>493</xdr:row>
      <xdr:rowOff>165100</xdr:rowOff>
    </xdr:from>
    <xdr:to>
      <xdr:col>0</xdr:col>
      <xdr:colOff>2153285</xdr:colOff>
      <xdr:row>493</xdr:row>
      <xdr:rowOff>1726565</xdr:rowOff>
    </xdr:to>
    <xdr:pic>
      <xdr:nvPicPr>
        <xdr:cNvPr id="982" name="图片 981">
          <a:extLst>
            <a:ext uri="{FF2B5EF4-FFF2-40B4-BE49-F238E27FC236}">
              <a16:creationId xmlns:a16="http://schemas.microsoft.com/office/drawing/2014/main" id="{00000000-0008-0000-AD00-0000D6030000}"/>
            </a:ext>
          </a:extLst>
        </xdr:cNvPr>
        <xdr:cNvPicPr>
          <a:picLocks noChangeAspect="1"/>
        </xdr:cNvPicPr>
      </xdr:nvPicPr>
      <xdr:blipFill>
        <a:blip xmlns:r="http://schemas.openxmlformats.org/officeDocument/2006/relationships" r:embed="rId345"/>
        <a:stretch>
          <a:fillRect/>
        </a:stretch>
      </xdr:blipFill>
      <xdr:spPr>
        <a:xfrm>
          <a:off x="9525" y="904539720"/>
          <a:ext cx="2143760" cy="1561465"/>
        </a:xfrm>
        <a:prstGeom prst="rect">
          <a:avLst/>
        </a:prstGeom>
        <a:noFill/>
        <a:ln w="9525">
          <a:noFill/>
        </a:ln>
      </xdr:spPr>
    </xdr:pic>
    <xdr:clientData/>
  </xdr:twoCellAnchor>
  <xdr:twoCellAnchor editAs="oneCell">
    <xdr:from>
      <xdr:col>0</xdr:col>
      <xdr:colOff>9525</xdr:colOff>
      <xdr:row>494</xdr:row>
      <xdr:rowOff>262255</xdr:rowOff>
    </xdr:from>
    <xdr:to>
      <xdr:col>0</xdr:col>
      <xdr:colOff>2153285</xdr:colOff>
      <xdr:row>494</xdr:row>
      <xdr:rowOff>1623060</xdr:rowOff>
    </xdr:to>
    <xdr:pic>
      <xdr:nvPicPr>
        <xdr:cNvPr id="983" name="图片 982">
          <a:extLst>
            <a:ext uri="{FF2B5EF4-FFF2-40B4-BE49-F238E27FC236}">
              <a16:creationId xmlns:a16="http://schemas.microsoft.com/office/drawing/2014/main" id="{00000000-0008-0000-AD00-0000D7030000}"/>
            </a:ext>
          </a:extLst>
        </xdr:cNvPr>
        <xdr:cNvPicPr>
          <a:picLocks noChangeAspect="1"/>
        </xdr:cNvPicPr>
      </xdr:nvPicPr>
      <xdr:blipFill>
        <a:blip xmlns:r="http://schemas.openxmlformats.org/officeDocument/2006/relationships" r:embed="rId346"/>
        <a:stretch>
          <a:fillRect/>
        </a:stretch>
      </xdr:blipFill>
      <xdr:spPr>
        <a:xfrm>
          <a:off x="9525" y="906541875"/>
          <a:ext cx="2143760" cy="1360805"/>
        </a:xfrm>
        <a:prstGeom prst="rect">
          <a:avLst/>
        </a:prstGeom>
        <a:noFill/>
        <a:ln w="9525">
          <a:noFill/>
        </a:ln>
      </xdr:spPr>
    </xdr:pic>
    <xdr:clientData/>
  </xdr:twoCellAnchor>
  <xdr:twoCellAnchor editAs="oneCell">
    <xdr:from>
      <xdr:col>0</xdr:col>
      <xdr:colOff>9525</xdr:colOff>
      <xdr:row>495</xdr:row>
      <xdr:rowOff>208280</xdr:rowOff>
    </xdr:from>
    <xdr:to>
      <xdr:col>0</xdr:col>
      <xdr:colOff>2125345</xdr:colOff>
      <xdr:row>495</xdr:row>
      <xdr:rowOff>1694815</xdr:rowOff>
    </xdr:to>
    <xdr:pic>
      <xdr:nvPicPr>
        <xdr:cNvPr id="984" name="图片 983">
          <a:extLst>
            <a:ext uri="{FF2B5EF4-FFF2-40B4-BE49-F238E27FC236}">
              <a16:creationId xmlns:a16="http://schemas.microsoft.com/office/drawing/2014/main" id="{00000000-0008-0000-AD00-0000D8030000}"/>
            </a:ext>
          </a:extLst>
        </xdr:cNvPr>
        <xdr:cNvPicPr>
          <a:picLocks noChangeAspect="1"/>
        </xdr:cNvPicPr>
      </xdr:nvPicPr>
      <xdr:blipFill>
        <a:blip xmlns:r="http://schemas.openxmlformats.org/officeDocument/2006/relationships" r:embed="rId347"/>
        <a:stretch>
          <a:fillRect/>
        </a:stretch>
      </xdr:blipFill>
      <xdr:spPr>
        <a:xfrm>
          <a:off x="9525" y="908392900"/>
          <a:ext cx="2115820" cy="1486535"/>
        </a:xfrm>
        <a:prstGeom prst="rect">
          <a:avLst/>
        </a:prstGeom>
        <a:noFill/>
        <a:ln w="9525">
          <a:noFill/>
        </a:ln>
      </xdr:spPr>
    </xdr:pic>
    <xdr:clientData/>
  </xdr:twoCellAnchor>
  <xdr:twoCellAnchor editAs="oneCell">
    <xdr:from>
      <xdr:col>1</xdr:col>
      <xdr:colOff>0</xdr:colOff>
      <xdr:row>496</xdr:row>
      <xdr:rowOff>0</xdr:rowOff>
    </xdr:from>
    <xdr:to>
      <xdr:col>1</xdr:col>
      <xdr:colOff>9525</xdr:colOff>
      <xdr:row>496</xdr:row>
      <xdr:rowOff>28575</xdr:rowOff>
    </xdr:to>
    <xdr:pic>
      <xdr:nvPicPr>
        <xdr:cNvPr id="985" name="Picture 15">
          <a:extLst>
            <a:ext uri="{FF2B5EF4-FFF2-40B4-BE49-F238E27FC236}">
              <a16:creationId xmlns:a16="http://schemas.microsoft.com/office/drawing/2014/main" id="{00000000-0008-0000-AD00-0000D9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10089620"/>
          <a:ext cx="9525" cy="28575"/>
        </a:xfrm>
        <a:prstGeom prst="rect">
          <a:avLst/>
        </a:prstGeom>
        <a:noFill/>
        <a:ln w="1">
          <a:noFill/>
          <a:miter lim="800000"/>
          <a:headEnd/>
          <a:tailEnd/>
        </a:ln>
      </xdr:spPr>
    </xdr:pic>
    <xdr:clientData/>
  </xdr:twoCellAnchor>
  <xdr:twoCellAnchor editAs="oneCell">
    <xdr:from>
      <xdr:col>1</xdr:col>
      <xdr:colOff>0</xdr:colOff>
      <xdr:row>497</xdr:row>
      <xdr:rowOff>0</xdr:rowOff>
    </xdr:from>
    <xdr:to>
      <xdr:col>1</xdr:col>
      <xdr:colOff>9525</xdr:colOff>
      <xdr:row>497</xdr:row>
      <xdr:rowOff>28575</xdr:rowOff>
    </xdr:to>
    <xdr:pic>
      <xdr:nvPicPr>
        <xdr:cNvPr id="987" name="Picture 15">
          <a:extLst>
            <a:ext uri="{FF2B5EF4-FFF2-40B4-BE49-F238E27FC236}">
              <a16:creationId xmlns:a16="http://schemas.microsoft.com/office/drawing/2014/main" id="{00000000-0008-0000-AD00-0000DB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11994620"/>
          <a:ext cx="9525" cy="28575"/>
        </a:xfrm>
        <a:prstGeom prst="rect">
          <a:avLst/>
        </a:prstGeom>
        <a:noFill/>
        <a:ln w="1">
          <a:noFill/>
          <a:miter lim="800000"/>
          <a:headEnd/>
          <a:tailEnd/>
        </a:ln>
      </xdr:spPr>
    </xdr:pic>
    <xdr:clientData/>
  </xdr:twoCellAnchor>
  <xdr:twoCellAnchor editAs="oneCell">
    <xdr:from>
      <xdr:col>1</xdr:col>
      <xdr:colOff>0</xdr:colOff>
      <xdr:row>498</xdr:row>
      <xdr:rowOff>0</xdr:rowOff>
    </xdr:from>
    <xdr:to>
      <xdr:col>1</xdr:col>
      <xdr:colOff>9525</xdr:colOff>
      <xdr:row>498</xdr:row>
      <xdr:rowOff>28575</xdr:rowOff>
    </xdr:to>
    <xdr:pic>
      <xdr:nvPicPr>
        <xdr:cNvPr id="989" name="Picture 15">
          <a:extLst>
            <a:ext uri="{FF2B5EF4-FFF2-40B4-BE49-F238E27FC236}">
              <a16:creationId xmlns:a16="http://schemas.microsoft.com/office/drawing/2014/main" id="{00000000-0008-0000-AD00-0000DD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13899620"/>
          <a:ext cx="9525" cy="28575"/>
        </a:xfrm>
        <a:prstGeom prst="rect">
          <a:avLst/>
        </a:prstGeom>
        <a:noFill/>
        <a:ln w="1">
          <a:noFill/>
          <a:miter lim="800000"/>
          <a:headEnd/>
          <a:tailEnd/>
        </a:ln>
      </xdr:spPr>
    </xdr:pic>
    <xdr:clientData/>
  </xdr:twoCellAnchor>
  <xdr:twoCellAnchor editAs="oneCell">
    <xdr:from>
      <xdr:col>1</xdr:col>
      <xdr:colOff>0</xdr:colOff>
      <xdr:row>499</xdr:row>
      <xdr:rowOff>0</xdr:rowOff>
    </xdr:from>
    <xdr:to>
      <xdr:col>1</xdr:col>
      <xdr:colOff>9525</xdr:colOff>
      <xdr:row>499</xdr:row>
      <xdr:rowOff>28575</xdr:rowOff>
    </xdr:to>
    <xdr:pic>
      <xdr:nvPicPr>
        <xdr:cNvPr id="991" name="Picture 15">
          <a:extLst>
            <a:ext uri="{FF2B5EF4-FFF2-40B4-BE49-F238E27FC236}">
              <a16:creationId xmlns:a16="http://schemas.microsoft.com/office/drawing/2014/main" id="{00000000-0008-0000-AD00-0000DF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15804620"/>
          <a:ext cx="9525" cy="28575"/>
        </a:xfrm>
        <a:prstGeom prst="rect">
          <a:avLst/>
        </a:prstGeom>
        <a:noFill/>
        <a:ln w="1">
          <a:noFill/>
          <a:miter lim="800000"/>
          <a:headEnd/>
          <a:tailEnd/>
        </a:ln>
      </xdr:spPr>
    </xdr:pic>
    <xdr:clientData/>
  </xdr:twoCellAnchor>
  <xdr:twoCellAnchor editAs="oneCell">
    <xdr:from>
      <xdr:col>0</xdr:col>
      <xdr:colOff>9525</xdr:colOff>
      <xdr:row>499</xdr:row>
      <xdr:rowOff>155575</xdr:rowOff>
    </xdr:from>
    <xdr:to>
      <xdr:col>0</xdr:col>
      <xdr:colOff>2093595</xdr:colOff>
      <xdr:row>499</xdr:row>
      <xdr:rowOff>1680210</xdr:rowOff>
    </xdr:to>
    <xdr:pic>
      <xdr:nvPicPr>
        <xdr:cNvPr id="993" name="图片 992">
          <a:extLst>
            <a:ext uri="{FF2B5EF4-FFF2-40B4-BE49-F238E27FC236}">
              <a16:creationId xmlns:a16="http://schemas.microsoft.com/office/drawing/2014/main" id="{00000000-0008-0000-AD00-0000E1030000}"/>
            </a:ext>
          </a:extLst>
        </xdr:cNvPr>
        <xdr:cNvPicPr>
          <a:picLocks noChangeAspect="1"/>
        </xdr:cNvPicPr>
      </xdr:nvPicPr>
      <xdr:blipFill>
        <a:blip xmlns:r="http://schemas.openxmlformats.org/officeDocument/2006/relationships" r:embed="rId348"/>
        <a:stretch>
          <a:fillRect/>
        </a:stretch>
      </xdr:blipFill>
      <xdr:spPr>
        <a:xfrm>
          <a:off x="9525" y="915960195"/>
          <a:ext cx="2084070" cy="1524635"/>
        </a:xfrm>
        <a:prstGeom prst="rect">
          <a:avLst/>
        </a:prstGeom>
        <a:noFill/>
        <a:ln w="9525">
          <a:noFill/>
        </a:ln>
      </xdr:spPr>
    </xdr:pic>
    <xdr:clientData/>
  </xdr:twoCellAnchor>
  <xdr:twoCellAnchor editAs="oneCell">
    <xdr:from>
      <xdr:col>0</xdr:col>
      <xdr:colOff>9525</xdr:colOff>
      <xdr:row>498</xdr:row>
      <xdr:rowOff>165100</xdr:rowOff>
    </xdr:from>
    <xdr:to>
      <xdr:col>0</xdr:col>
      <xdr:colOff>2107565</xdr:colOff>
      <xdr:row>498</xdr:row>
      <xdr:rowOff>1613535</xdr:rowOff>
    </xdr:to>
    <xdr:pic>
      <xdr:nvPicPr>
        <xdr:cNvPr id="994" name="图片 993">
          <a:extLst>
            <a:ext uri="{FF2B5EF4-FFF2-40B4-BE49-F238E27FC236}">
              <a16:creationId xmlns:a16="http://schemas.microsoft.com/office/drawing/2014/main" id="{00000000-0008-0000-AD00-0000E2030000}"/>
            </a:ext>
          </a:extLst>
        </xdr:cNvPr>
        <xdr:cNvPicPr>
          <a:picLocks noChangeAspect="1"/>
        </xdr:cNvPicPr>
      </xdr:nvPicPr>
      <xdr:blipFill>
        <a:blip xmlns:r="http://schemas.openxmlformats.org/officeDocument/2006/relationships" r:embed="rId349"/>
        <a:stretch>
          <a:fillRect/>
        </a:stretch>
      </xdr:blipFill>
      <xdr:spPr>
        <a:xfrm>
          <a:off x="9525" y="914064720"/>
          <a:ext cx="2098040" cy="1448435"/>
        </a:xfrm>
        <a:prstGeom prst="rect">
          <a:avLst/>
        </a:prstGeom>
        <a:noFill/>
        <a:ln w="9525">
          <a:noFill/>
        </a:ln>
      </xdr:spPr>
    </xdr:pic>
    <xdr:clientData/>
  </xdr:twoCellAnchor>
  <xdr:twoCellAnchor editAs="oneCell">
    <xdr:from>
      <xdr:col>0</xdr:col>
      <xdr:colOff>9525</xdr:colOff>
      <xdr:row>497</xdr:row>
      <xdr:rowOff>195580</xdr:rowOff>
    </xdr:from>
    <xdr:to>
      <xdr:col>0</xdr:col>
      <xdr:colOff>2123440</xdr:colOff>
      <xdr:row>497</xdr:row>
      <xdr:rowOff>1676400</xdr:rowOff>
    </xdr:to>
    <xdr:pic>
      <xdr:nvPicPr>
        <xdr:cNvPr id="995" name="图片 994">
          <a:extLst>
            <a:ext uri="{FF2B5EF4-FFF2-40B4-BE49-F238E27FC236}">
              <a16:creationId xmlns:a16="http://schemas.microsoft.com/office/drawing/2014/main" id="{00000000-0008-0000-AD00-0000E3030000}"/>
            </a:ext>
          </a:extLst>
        </xdr:cNvPr>
        <xdr:cNvPicPr>
          <a:picLocks noChangeAspect="1"/>
        </xdr:cNvPicPr>
      </xdr:nvPicPr>
      <xdr:blipFill>
        <a:blip xmlns:r="http://schemas.openxmlformats.org/officeDocument/2006/relationships" r:embed="rId350"/>
        <a:stretch>
          <a:fillRect/>
        </a:stretch>
      </xdr:blipFill>
      <xdr:spPr>
        <a:xfrm>
          <a:off x="9525" y="912190200"/>
          <a:ext cx="2113915" cy="1480820"/>
        </a:xfrm>
        <a:prstGeom prst="rect">
          <a:avLst/>
        </a:prstGeom>
        <a:noFill/>
        <a:ln w="9525">
          <a:noFill/>
        </a:ln>
      </xdr:spPr>
    </xdr:pic>
    <xdr:clientData/>
  </xdr:twoCellAnchor>
  <xdr:twoCellAnchor editAs="oneCell">
    <xdr:from>
      <xdr:col>0</xdr:col>
      <xdr:colOff>9525</xdr:colOff>
      <xdr:row>496</xdr:row>
      <xdr:rowOff>184150</xdr:rowOff>
    </xdr:from>
    <xdr:to>
      <xdr:col>0</xdr:col>
      <xdr:colOff>2122170</xdr:colOff>
      <xdr:row>496</xdr:row>
      <xdr:rowOff>1657350</xdr:rowOff>
    </xdr:to>
    <xdr:pic>
      <xdr:nvPicPr>
        <xdr:cNvPr id="996" name="图片 995">
          <a:extLst>
            <a:ext uri="{FF2B5EF4-FFF2-40B4-BE49-F238E27FC236}">
              <a16:creationId xmlns:a16="http://schemas.microsoft.com/office/drawing/2014/main" id="{00000000-0008-0000-AD00-0000E4030000}"/>
            </a:ext>
          </a:extLst>
        </xdr:cNvPr>
        <xdr:cNvPicPr>
          <a:picLocks noChangeAspect="1"/>
        </xdr:cNvPicPr>
      </xdr:nvPicPr>
      <xdr:blipFill>
        <a:blip xmlns:r="http://schemas.openxmlformats.org/officeDocument/2006/relationships" r:embed="rId351"/>
        <a:stretch>
          <a:fillRect/>
        </a:stretch>
      </xdr:blipFill>
      <xdr:spPr>
        <a:xfrm>
          <a:off x="9525" y="910273770"/>
          <a:ext cx="2112645" cy="1473200"/>
        </a:xfrm>
        <a:prstGeom prst="rect">
          <a:avLst/>
        </a:prstGeom>
        <a:noFill/>
        <a:ln w="9525">
          <a:noFill/>
        </a:ln>
      </xdr:spPr>
    </xdr:pic>
    <xdr:clientData/>
  </xdr:twoCellAnchor>
  <xdr:twoCellAnchor editAs="oneCell">
    <xdr:from>
      <xdr:col>1</xdr:col>
      <xdr:colOff>0</xdr:colOff>
      <xdr:row>502</xdr:row>
      <xdr:rowOff>0</xdr:rowOff>
    </xdr:from>
    <xdr:to>
      <xdr:col>1</xdr:col>
      <xdr:colOff>9525</xdr:colOff>
      <xdr:row>502</xdr:row>
      <xdr:rowOff>28575</xdr:rowOff>
    </xdr:to>
    <xdr:pic>
      <xdr:nvPicPr>
        <xdr:cNvPr id="997" name="Picture 15">
          <a:extLst>
            <a:ext uri="{FF2B5EF4-FFF2-40B4-BE49-F238E27FC236}">
              <a16:creationId xmlns:a16="http://schemas.microsoft.com/office/drawing/2014/main" id="{00000000-0008-0000-AD00-0000E5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1519620"/>
          <a:ext cx="9525" cy="28575"/>
        </a:xfrm>
        <a:prstGeom prst="rect">
          <a:avLst/>
        </a:prstGeom>
        <a:noFill/>
        <a:ln w="1">
          <a:noFill/>
          <a:miter lim="800000"/>
          <a:headEnd/>
          <a:tailEnd/>
        </a:ln>
      </xdr:spPr>
    </xdr:pic>
    <xdr:clientData/>
  </xdr:twoCellAnchor>
  <xdr:twoCellAnchor editAs="oneCell">
    <xdr:from>
      <xdr:col>1</xdr:col>
      <xdr:colOff>0</xdr:colOff>
      <xdr:row>503</xdr:row>
      <xdr:rowOff>0</xdr:rowOff>
    </xdr:from>
    <xdr:to>
      <xdr:col>1</xdr:col>
      <xdr:colOff>9525</xdr:colOff>
      <xdr:row>503</xdr:row>
      <xdr:rowOff>28575</xdr:rowOff>
    </xdr:to>
    <xdr:pic>
      <xdr:nvPicPr>
        <xdr:cNvPr id="999" name="Picture 15">
          <a:extLst>
            <a:ext uri="{FF2B5EF4-FFF2-40B4-BE49-F238E27FC236}">
              <a16:creationId xmlns:a16="http://schemas.microsoft.com/office/drawing/2014/main" id="{00000000-0008-0000-AD00-0000E7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3424620"/>
          <a:ext cx="9525" cy="28575"/>
        </a:xfrm>
        <a:prstGeom prst="rect">
          <a:avLst/>
        </a:prstGeom>
        <a:noFill/>
        <a:ln w="1">
          <a:noFill/>
          <a:miter lim="800000"/>
          <a:headEnd/>
          <a:tailEnd/>
        </a:ln>
      </xdr:spPr>
    </xdr:pic>
    <xdr:clientData/>
  </xdr:twoCellAnchor>
  <xdr:twoCellAnchor editAs="oneCell">
    <xdr:from>
      <xdr:col>1</xdr:col>
      <xdr:colOff>0</xdr:colOff>
      <xdr:row>500</xdr:row>
      <xdr:rowOff>0</xdr:rowOff>
    </xdr:from>
    <xdr:to>
      <xdr:col>1</xdr:col>
      <xdr:colOff>9525</xdr:colOff>
      <xdr:row>500</xdr:row>
      <xdr:rowOff>28575</xdr:rowOff>
    </xdr:to>
    <xdr:pic>
      <xdr:nvPicPr>
        <xdr:cNvPr id="1001" name="Picture 15">
          <a:extLst>
            <a:ext uri="{FF2B5EF4-FFF2-40B4-BE49-F238E27FC236}">
              <a16:creationId xmlns:a16="http://schemas.microsoft.com/office/drawing/2014/main" id="{00000000-0008-0000-AD00-0000E9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17709620"/>
          <a:ext cx="9525" cy="28575"/>
        </a:xfrm>
        <a:prstGeom prst="rect">
          <a:avLst/>
        </a:prstGeom>
        <a:noFill/>
        <a:ln w="1">
          <a:noFill/>
          <a:miter lim="800000"/>
          <a:headEnd/>
          <a:tailEnd/>
        </a:ln>
      </xdr:spPr>
    </xdr:pic>
    <xdr:clientData/>
  </xdr:twoCellAnchor>
  <xdr:twoCellAnchor editAs="oneCell">
    <xdr:from>
      <xdr:col>1</xdr:col>
      <xdr:colOff>0</xdr:colOff>
      <xdr:row>501</xdr:row>
      <xdr:rowOff>0</xdr:rowOff>
    </xdr:from>
    <xdr:to>
      <xdr:col>1</xdr:col>
      <xdr:colOff>9525</xdr:colOff>
      <xdr:row>501</xdr:row>
      <xdr:rowOff>28575</xdr:rowOff>
    </xdr:to>
    <xdr:pic>
      <xdr:nvPicPr>
        <xdr:cNvPr id="1003" name="Picture 15">
          <a:extLst>
            <a:ext uri="{FF2B5EF4-FFF2-40B4-BE49-F238E27FC236}">
              <a16:creationId xmlns:a16="http://schemas.microsoft.com/office/drawing/2014/main" id="{00000000-0008-0000-AD00-0000EB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19614620"/>
          <a:ext cx="9525" cy="28575"/>
        </a:xfrm>
        <a:prstGeom prst="rect">
          <a:avLst/>
        </a:prstGeom>
        <a:noFill/>
        <a:ln w="1">
          <a:noFill/>
          <a:miter lim="800000"/>
          <a:headEnd/>
          <a:tailEnd/>
        </a:ln>
      </xdr:spPr>
    </xdr:pic>
    <xdr:clientData/>
  </xdr:twoCellAnchor>
  <xdr:twoCellAnchor editAs="oneCell">
    <xdr:from>
      <xdr:col>1</xdr:col>
      <xdr:colOff>0</xdr:colOff>
      <xdr:row>504</xdr:row>
      <xdr:rowOff>0</xdr:rowOff>
    </xdr:from>
    <xdr:to>
      <xdr:col>1</xdr:col>
      <xdr:colOff>9525</xdr:colOff>
      <xdr:row>504</xdr:row>
      <xdr:rowOff>28575</xdr:rowOff>
    </xdr:to>
    <xdr:pic>
      <xdr:nvPicPr>
        <xdr:cNvPr id="1005" name="Picture 15">
          <a:extLst>
            <a:ext uri="{FF2B5EF4-FFF2-40B4-BE49-F238E27FC236}">
              <a16:creationId xmlns:a16="http://schemas.microsoft.com/office/drawing/2014/main" id="{00000000-0008-0000-AD00-0000ED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5329620"/>
          <a:ext cx="9525" cy="28575"/>
        </a:xfrm>
        <a:prstGeom prst="rect">
          <a:avLst/>
        </a:prstGeom>
        <a:noFill/>
        <a:ln w="1">
          <a:noFill/>
          <a:miter lim="800000"/>
          <a:headEnd/>
          <a:tailEnd/>
        </a:ln>
      </xdr:spPr>
    </xdr:pic>
    <xdr:clientData/>
  </xdr:twoCellAnchor>
  <xdr:twoCellAnchor editAs="oneCell">
    <xdr:from>
      <xdr:col>1</xdr:col>
      <xdr:colOff>0</xdr:colOff>
      <xdr:row>505</xdr:row>
      <xdr:rowOff>0</xdr:rowOff>
    </xdr:from>
    <xdr:to>
      <xdr:col>1</xdr:col>
      <xdr:colOff>9525</xdr:colOff>
      <xdr:row>505</xdr:row>
      <xdr:rowOff>28575</xdr:rowOff>
    </xdr:to>
    <xdr:pic>
      <xdr:nvPicPr>
        <xdr:cNvPr id="1007" name="Picture 15">
          <a:extLst>
            <a:ext uri="{FF2B5EF4-FFF2-40B4-BE49-F238E27FC236}">
              <a16:creationId xmlns:a16="http://schemas.microsoft.com/office/drawing/2014/main" id="{00000000-0008-0000-AD00-0000EF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7234620"/>
          <a:ext cx="9525" cy="28575"/>
        </a:xfrm>
        <a:prstGeom prst="rect">
          <a:avLst/>
        </a:prstGeom>
        <a:noFill/>
        <a:ln w="1">
          <a:noFill/>
          <a:miter lim="800000"/>
          <a:headEnd/>
          <a:tailEnd/>
        </a:ln>
      </xdr:spPr>
    </xdr:pic>
    <xdr:clientData/>
  </xdr:twoCellAnchor>
  <xdr:twoCellAnchor editAs="oneCell">
    <xdr:from>
      <xdr:col>0</xdr:col>
      <xdr:colOff>9525</xdr:colOff>
      <xdr:row>500</xdr:row>
      <xdr:rowOff>146050</xdr:rowOff>
    </xdr:from>
    <xdr:to>
      <xdr:col>0</xdr:col>
      <xdr:colOff>2122805</xdr:colOff>
      <xdr:row>500</xdr:row>
      <xdr:rowOff>1698625</xdr:rowOff>
    </xdr:to>
    <xdr:pic>
      <xdr:nvPicPr>
        <xdr:cNvPr id="1009" name="图片 1008">
          <a:extLst>
            <a:ext uri="{FF2B5EF4-FFF2-40B4-BE49-F238E27FC236}">
              <a16:creationId xmlns:a16="http://schemas.microsoft.com/office/drawing/2014/main" id="{00000000-0008-0000-AD00-0000F1030000}"/>
            </a:ext>
          </a:extLst>
        </xdr:cNvPr>
        <xdr:cNvPicPr>
          <a:picLocks noChangeAspect="1"/>
        </xdr:cNvPicPr>
      </xdr:nvPicPr>
      <xdr:blipFill>
        <a:blip xmlns:r="http://schemas.openxmlformats.org/officeDocument/2006/relationships" r:embed="rId352"/>
        <a:stretch>
          <a:fillRect/>
        </a:stretch>
      </xdr:blipFill>
      <xdr:spPr>
        <a:xfrm>
          <a:off x="9525" y="917855670"/>
          <a:ext cx="2113280" cy="1552575"/>
        </a:xfrm>
        <a:prstGeom prst="rect">
          <a:avLst/>
        </a:prstGeom>
        <a:noFill/>
        <a:ln w="9525">
          <a:noFill/>
        </a:ln>
      </xdr:spPr>
    </xdr:pic>
    <xdr:clientData/>
  </xdr:twoCellAnchor>
  <xdr:twoCellAnchor editAs="oneCell">
    <xdr:from>
      <xdr:col>0</xdr:col>
      <xdr:colOff>9525</xdr:colOff>
      <xdr:row>501</xdr:row>
      <xdr:rowOff>117475</xdr:rowOff>
    </xdr:from>
    <xdr:to>
      <xdr:col>0</xdr:col>
      <xdr:colOff>2150745</xdr:colOff>
      <xdr:row>501</xdr:row>
      <xdr:rowOff>1812925</xdr:rowOff>
    </xdr:to>
    <xdr:pic>
      <xdr:nvPicPr>
        <xdr:cNvPr id="1010" name="图片 1009">
          <a:extLst>
            <a:ext uri="{FF2B5EF4-FFF2-40B4-BE49-F238E27FC236}">
              <a16:creationId xmlns:a16="http://schemas.microsoft.com/office/drawing/2014/main" id="{00000000-0008-0000-AD00-0000F2030000}"/>
            </a:ext>
          </a:extLst>
        </xdr:cNvPr>
        <xdr:cNvPicPr>
          <a:picLocks noChangeAspect="1"/>
        </xdr:cNvPicPr>
      </xdr:nvPicPr>
      <xdr:blipFill>
        <a:blip xmlns:r="http://schemas.openxmlformats.org/officeDocument/2006/relationships" r:embed="rId353"/>
        <a:stretch>
          <a:fillRect/>
        </a:stretch>
      </xdr:blipFill>
      <xdr:spPr>
        <a:xfrm>
          <a:off x="9525" y="919732095"/>
          <a:ext cx="2141220" cy="1695450"/>
        </a:xfrm>
        <a:prstGeom prst="rect">
          <a:avLst/>
        </a:prstGeom>
        <a:noFill/>
        <a:ln w="9525">
          <a:noFill/>
        </a:ln>
      </xdr:spPr>
    </xdr:pic>
    <xdr:clientData/>
  </xdr:twoCellAnchor>
  <xdr:twoCellAnchor editAs="oneCell">
    <xdr:from>
      <xdr:col>0</xdr:col>
      <xdr:colOff>28575</xdr:colOff>
      <xdr:row>502</xdr:row>
      <xdr:rowOff>127000</xdr:rowOff>
    </xdr:from>
    <xdr:to>
      <xdr:col>0</xdr:col>
      <xdr:colOff>2118360</xdr:colOff>
      <xdr:row>502</xdr:row>
      <xdr:rowOff>1828165</xdr:rowOff>
    </xdr:to>
    <xdr:pic>
      <xdr:nvPicPr>
        <xdr:cNvPr id="1011" name="图片 1010">
          <a:extLst>
            <a:ext uri="{FF2B5EF4-FFF2-40B4-BE49-F238E27FC236}">
              <a16:creationId xmlns:a16="http://schemas.microsoft.com/office/drawing/2014/main" id="{00000000-0008-0000-AD00-0000F3030000}"/>
            </a:ext>
          </a:extLst>
        </xdr:cNvPr>
        <xdr:cNvPicPr>
          <a:picLocks noChangeAspect="1"/>
        </xdr:cNvPicPr>
      </xdr:nvPicPr>
      <xdr:blipFill>
        <a:blip xmlns:r="http://schemas.openxmlformats.org/officeDocument/2006/relationships" r:embed="rId354"/>
        <a:stretch>
          <a:fillRect/>
        </a:stretch>
      </xdr:blipFill>
      <xdr:spPr>
        <a:xfrm>
          <a:off x="28575" y="921646620"/>
          <a:ext cx="2089785" cy="1701165"/>
        </a:xfrm>
        <a:prstGeom prst="rect">
          <a:avLst/>
        </a:prstGeom>
        <a:noFill/>
        <a:ln w="9525">
          <a:noFill/>
        </a:ln>
      </xdr:spPr>
    </xdr:pic>
    <xdr:clientData/>
  </xdr:twoCellAnchor>
  <xdr:twoCellAnchor editAs="oneCell">
    <xdr:from>
      <xdr:col>0</xdr:col>
      <xdr:colOff>9525</xdr:colOff>
      <xdr:row>503</xdr:row>
      <xdr:rowOff>107950</xdr:rowOff>
    </xdr:from>
    <xdr:to>
      <xdr:col>0</xdr:col>
      <xdr:colOff>2137410</xdr:colOff>
      <xdr:row>503</xdr:row>
      <xdr:rowOff>1756410</xdr:rowOff>
    </xdr:to>
    <xdr:pic>
      <xdr:nvPicPr>
        <xdr:cNvPr id="1012" name="图片 1011">
          <a:extLst>
            <a:ext uri="{FF2B5EF4-FFF2-40B4-BE49-F238E27FC236}">
              <a16:creationId xmlns:a16="http://schemas.microsoft.com/office/drawing/2014/main" id="{00000000-0008-0000-AD00-0000F4030000}"/>
            </a:ext>
          </a:extLst>
        </xdr:cNvPr>
        <xdr:cNvPicPr>
          <a:picLocks noChangeAspect="1"/>
        </xdr:cNvPicPr>
      </xdr:nvPicPr>
      <xdr:blipFill>
        <a:blip xmlns:r="http://schemas.openxmlformats.org/officeDocument/2006/relationships" r:embed="rId355"/>
        <a:stretch>
          <a:fillRect/>
        </a:stretch>
      </xdr:blipFill>
      <xdr:spPr>
        <a:xfrm>
          <a:off x="9525" y="923532570"/>
          <a:ext cx="2127885" cy="1648460"/>
        </a:xfrm>
        <a:prstGeom prst="rect">
          <a:avLst/>
        </a:prstGeom>
        <a:noFill/>
        <a:ln w="9525">
          <a:noFill/>
        </a:ln>
      </xdr:spPr>
    </xdr:pic>
    <xdr:clientData/>
  </xdr:twoCellAnchor>
  <xdr:twoCellAnchor editAs="oneCell">
    <xdr:from>
      <xdr:col>0</xdr:col>
      <xdr:colOff>9525</xdr:colOff>
      <xdr:row>504</xdr:row>
      <xdr:rowOff>127000</xdr:rowOff>
    </xdr:from>
    <xdr:to>
      <xdr:col>0</xdr:col>
      <xdr:colOff>2148205</xdr:colOff>
      <xdr:row>504</xdr:row>
      <xdr:rowOff>1784350</xdr:rowOff>
    </xdr:to>
    <xdr:pic>
      <xdr:nvPicPr>
        <xdr:cNvPr id="1013" name="图片 1012">
          <a:extLst>
            <a:ext uri="{FF2B5EF4-FFF2-40B4-BE49-F238E27FC236}">
              <a16:creationId xmlns:a16="http://schemas.microsoft.com/office/drawing/2014/main" id="{00000000-0008-0000-AD00-0000F5030000}"/>
            </a:ext>
          </a:extLst>
        </xdr:cNvPr>
        <xdr:cNvPicPr>
          <a:picLocks noChangeAspect="1"/>
        </xdr:cNvPicPr>
      </xdr:nvPicPr>
      <xdr:blipFill>
        <a:blip xmlns:r="http://schemas.openxmlformats.org/officeDocument/2006/relationships" r:embed="rId356"/>
        <a:stretch>
          <a:fillRect/>
        </a:stretch>
      </xdr:blipFill>
      <xdr:spPr>
        <a:xfrm>
          <a:off x="9525" y="925456620"/>
          <a:ext cx="2138680" cy="1657350"/>
        </a:xfrm>
        <a:prstGeom prst="rect">
          <a:avLst/>
        </a:prstGeom>
        <a:noFill/>
        <a:ln w="9525">
          <a:noFill/>
        </a:ln>
      </xdr:spPr>
    </xdr:pic>
    <xdr:clientData/>
  </xdr:twoCellAnchor>
  <xdr:twoCellAnchor editAs="oneCell">
    <xdr:from>
      <xdr:col>0</xdr:col>
      <xdr:colOff>19050</xdr:colOff>
      <xdr:row>505</xdr:row>
      <xdr:rowOff>88900</xdr:rowOff>
    </xdr:from>
    <xdr:to>
      <xdr:col>0</xdr:col>
      <xdr:colOff>2121535</xdr:colOff>
      <xdr:row>505</xdr:row>
      <xdr:rowOff>1828165</xdr:rowOff>
    </xdr:to>
    <xdr:pic>
      <xdr:nvPicPr>
        <xdr:cNvPr id="1014" name="图片 1013">
          <a:extLst>
            <a:ext uri="{FF2B5EF4-FFF2-40B4-BE49-F238E27FC236}">
              <a16:creationId xmlns:a16="http://schemas.microsoft.com/office/drawing/2014/main" id="{00000000-0008-0000-AD00-0000F6030000}"/>
            </a:ext>
          </a:extLst>
        </xdr:cNvPr>
        <xdr:cNvPicPr>
          <a:picLocks noChangeAspect="1"/>
        </xdr:cNvPicPr>
      </xdr:nvPicPr>
      <xdr:blipFill>
        <a:blip xmlns:r="http://schemas.openxmlformats.org/officeDocument/2006/relationships" r:embed="rId357"/>
        <a:stretch>
          <a:fillRect/>
        </a:stretch>
      </xdr:blipFill>
      <xdr:spPr>
        <a:xfrm>
          <a:off x="19050" y="927323520"/>
          <a:ext cx="2102485" cy="1739265"/>
        </a:xfrm>
        <a:prstGeom prst="rect">
          <a:avLst/>
        </a:prstGeom>
        <a:noFill/>
        <a:ln w="9525">
          <a:noFill/>
        </a:ln>
      </xdr:spPr>
    </xdr:pic>
    <xdr:clientData/>
  </xdr:twoCellAnchor>
  <xdr:twoCellAnchor editAs="oneCell">
    <xdr:from>
      <xdr:col>1</xdr:col>
      <xdr:colOff>0</xdr:colOff>
      <xdr:row>506</xdr:row>
      <xdr:rowOff>0</xdr:rowOff>
    </xdr:from>
    <xdr:to>
      <xdr:col>1</xdr:col>
      <xdr:colOff>9525</xdr:colOff>
      <xdr:row>506</xdr:row>
      <xdr:rowOff>28575</xdr:rowOff>
    </xdr:to>
    <xdr:pic>
      <xdr:nvPicPr>
        <xdr:cNvPr id="1015" name="Picture 15">
          <a:extLst>
            <a:ext uri="{FF2B5EF4-FFF2-40B4-BE49-F238E27FC236}">
              <a16:creationId xmlns:a16="http://schemas.microsoft.com/office/drawing/2014/main" id="{00000000-0008-0000-AD00-0000F7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9139620"/>
          <a:ext cx="9525" cy="28575"/>
        </a:xfrm>
        <a:prstGeom prst="rect">
          <a:avLst/>
        </a:prstGeom>
        <a:noFill/>
        <a:ln w="1">
          <a:noFill/>
          <a:miter lim="800000"/>
          <a:headEnd/>
          <a:tailEnd/>
        </a:ln>
      </xdr:spPr>
    </xdr:pic>
    <xdr:clientData/>
  </xdr:twoCellAnchor>
  <xdr:twoCellAnchor editAs="oneCell">
    <xdr:from>
      <xdr:col>1</xdr:col>
      <xdr:colOff>0</xdr:colOff>
      <xdr:row>507</xdr:row>
      <xdr:rowOff>0</xdr:rowOff>
    </xdr:from>
    <xdr:to>
      <xdr:col>1</xdr:col>
      <xdr:colOff>9525</xdr:colOff>
      <xdr:row>507</xdr:row>
      <xdr:rowOff>28575</xdr:rowOff>
    </xdr:to>
    <xdr:pic>
      <xdr:nvPicPr>
        <xdr:cNvPr id="1017" name="Picture 15">
          <a:extLst>
            <a:ext uri="{FF2B5EF4-FFF2-40B4-BE49-F238E27FC236}">
              <a16:creationId xmlns:a16="http://schemas.microsoft.com/office/drawing/2014/main" id="{00000000-0008-0000-AD00-0000F9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1044620"/>
          <a:ext cx="9525" cy="28575"/>
        </a:xfrm>
        <a:prstGeom prst="rect">
          <a:avLst/>
        </a:prstGeom>
        <a:noFill/>
        <a:ln w="1">
          <a:noFill/>
          <a:miter lim="800000"/>
          <a:headEnd/>
          <a:tailEnd/>
        </a:ln>
      </xdr:spPr>
    </xdr:pic>
    <xdr:clientData/>
  </xdr:twoCellAnchor>
  <xdr:twoCellAnchor editAs="oneCell">
    <xdr:from>
      <xdr:col>1</xdr:col>
      <xdr:colOff>0</xdr:colOff>
      <xdr:row>508</xdr:row>
      <xdr:rowOff>0</xdr:rowOff>
    </xdr:from>
    <xdr:to>
      <xdr:col>1</xdr:col>
      <xdr:colOff>9525</xdr:colOff>
      <xdr:row>508</xdr:row>
      <xdr:rowOff>28575</xdr:rowOff>
    </xdr:to>
    <xdr:pic>
      <xdr:nvPicPr>
        <xdr:cNvPr id="1019" name="Picture 15">
          <a:extLst>
            <a:ext uri="{FF2B5EF4-FFF2-40B4-BE49-F238E27FC236}">
              <a16:creationId xmlns:a16="http://schemas.microsoft.com/office/drawing/2014/main" id="{00000000-0008-0000-AD00-0000FB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2949620"/>
          <a:ext cx="9525" cy="28575"/>
        </a:xfrm>
        <a:prstGeom prst="rect">
          <a:avLst/>
        </a:prstGeom>
        <a:noFill/>
        <a:ln w="1">
          <a:noFill/>
          <a:miter lim="800000"/>
          <a:headEnd/>
          <a:tailEnd/>
        </a:ln>
      </xdr:spPr>
    </xdr:pic>
    <xdr:clientData/>
  </xdr:twoCellAnchor>
  <xdr:twoCellAnchor editAs="oneCell">
    <xdr:from>
      <xdr:col>1</xdr:col>
      <xdr:colOff>0</xdr:colOff>
      <xdr:row>509</xdr:row>
      <xdr:rowOff>0</xdr:rowOff>
    </xdr:from>
    <xdr:to>
      <xdr:col>1</xdr:col>
      <xdr:colOff>9525</xdr:colOff>
      <xdr:row>509</xdr:row>
      <xdr:rowOff>28575</xdr:rowOff>
    </xdr:to>
    <xdr:pic>
      <xdr:nvPicPr>
        <xdr:cNvPr id="1021" name="Picture 15">
          <a:extLst>
            <a:ext uri="{FF2B5EF4-FFF2-40B4-BE49-F238E27FC236}">
              <a16:creationId xmlns:a16="http://schemas.microsoft.com/office/drawing/2014/main" id="{00000000-0008-0000-AD00-0000FD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4854620"/>
          <a:ext cx="9525" cy="28575"/>
        </a:xfrm>
        <a:prstGeom prst="rect">
          <a:avLst/>
        </a:prstGeom>
        <a:noFill/>
        <a:ln w="1">
          <a:noFill/>
          <a:miter lim="800000"/>
          <a:headEnd/>
          <a:tailEnd/>
        </a:ln>
      </xdr:spPr>
    </xdr:pic>
    <xdr:clientData/>
  </xdr:twoCellAnchor>
  <xdr:twoCellAnchor editAs="oneCell">
    <xdr:from>
      <xdr:col>1</xdr:col>
      <xdr:colOff>0</xdr:colOff>
      <xdr:row>510</xdr:row>
      <xdr:rowOff>0</xdr:rowOff>
    </xdr:from>
    <xdr:to>
      <xdr:col>1</xdr:col>
      <xdr:colOff>9525</xdr:colOff>
      <xdr:row>510</xdr:row>
      <xdr:rowOff>28575</xdr:rowOff>
    </xdr:to>
    <xdr:pic>
      <xdr:nvPicPr>
        <xdr:cNvPr id="1023" name="Picture 15">
          <a:extLst>
            <a:ext uri="{FF2B5EF4-FFF2-40B4-BE49-F238E27FC236}">
              <a16:creationId xmlns:a16="http://schemas.microsoft.com/office/drawing/2014/main" id="{00000000-0008-0000-AD00-0000FF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6759620"/>
          <a:ext cx="9525" cy="28575"/>
        </a:xfrm>
        <a:prstGeom prst="rect">
          <a:avLst/>
        </a:prstGeom>
        <a:noFill/>
        <a:ln w="1">
          <a:noFill/>
          <a:miter lim="800000"/>
          <a:headEnd/>
          <a:tailEnd/>
        </a:ln>
      </xdr:spPr>
    </xdr:pic>
    <xdr:clientData/>
  </xdr:twoCellAnchor>
  <xdr:twoCellAnchor editAs="oneCell">
    <xdr:from>
      <xdr:col>0</xdr:col>
      <xdr:colOff>9525</xdr:colOff>
      <xdr:row>506</xdr:row>
      <xdr:rowOff>174625</xdr:rowOff>
    </xdr:from>
    <xdr:to>
      <xdr:col>0</xdr:col>
      <xdr:colOff>2136140</xdr:colOff>
      <xdr:row>506</xdr:row>
      <xdr:rowOff>1755140</xdr:rowOff>
    </xdr:to>
    <xdr:pic>
      <xdr:nvPicPr>
        <xdr:cNvPr id="1025" name="图片 1024">
          <a:extLst>
            <a:ext uri="{FF2B5EF4-FFF2-40B4-BE49-F238E27FC236}">
              <a16:creationId xmlns:a16="http://schemas.microsoft.com/office/drawing/2014/main" id="{00000000-0008-0000-AD00-000001040000}"/>
            </a:ext>
          </a:extLst>
        </xdr:cNvPr>
        <xdr:cNvPicPr>
          <a:picLocks noChangeAspect="1"/>
        </xdr:cNvPicPr>
      </xdr:nvPicPr>
      <xdr:blipFill>
        <a:blip xmlns:r="http://schemas.openxmlformats.org/officeDocument/2006/relationships" r:embed="rId358"/>
        <a:stretch>
          <a:fillRect/>
        </a:stretch>
      </xdr:blipFill>
      <xdr:spPr>
        <a:xfrm>
          <a:off x="9525" y="929314245"/>
          <a:ext cx="2126615" cy="1580515"/>
        </a:xfrm>
        <a:prstGeom prst="rect">
          <a:avLst/>
        </a:prstGeom>
        <a:noFill/>
        <a:ln w="9525">
          <a:noFill/>
        </a:ln>
      </xdr:spPr>
    </xdr:pic>
    <xdr:clientData/>
  </xdr:twoCellAnchor>
  <xdr:twoCellAnchor editAs="oneCell">
    <xdr:from>
      <xdr:col>0</xdr:col>
      <xdr:colOff>635</xdr:colOff>
      <xdr:row>507</xdr:row>
      <xdr:rowOff>120015</xdr:rowOff>
    </xdr:from>
    <xdr:to>
      <xdr:col>0</xdr:col>
      <xdr:colOff>2140585</xdr:colOff>
      <xdr:row>507</xdr:row>
      <xdr:rowOff>1794510</xdr:rowOff>
    </xdr:to>
    <xdr:pic>
      <xdr:nvPicPr>
        <xdr:cNvPr id="1026" name="图片 1025">
          <a:extLst>
            <a:ext uri="{FF2B5EF4-FFF2-40B4-BE49-F238E27FC236}">
              <a16:creationId xmlns:a16="http://schemas.microsoft.com/office/drawing/2014/main" id="{00000000-0008-0000-AD00-000002040000}"/>
            </a:ext>
          </a:extLst>
        </xdr:cNvPr>
        <xdr:cNvPicPr>
          <a:picLocks noChangeAspect="1"/>
        </xdr:cNvPicPr>
      </xdr:nvPicPr>
      <xdr:blipFill>
        <a:blip xmlns:r="http://schemas.openxmlformats.org/officeDocument/2006/relationships" r:embed="rId359"/>
        <a:stretch>
          <a:fillRect/>
        </a:stretch>
      </xdr:blipFill>
      <xdr:spPr>
        <a:xfrm>
          <a:off x="635" y="931164635"/>
          <a:ext cx="2139950" cy="1674495"/>
        </a:xfrm>
        <a:prstGeom prst="rect">
          <a:avLst/>
        </a:prstGeom>
        <a:noFill/>
        <a:ln w="9525">
          <a:noFill/>
        </a:ln>
      </xdr:spPr>
    </xdr:pic>
    <xdr:clientData/>
  </xdr:twoCellAnchor>
  <xdr:twoCellAnchor editAs="oneCell">
    <xdr:from>
      <xdr:col>0</xdr:col>
      <xdr:colOff>635</xdr:colOff>
      <xdr:row>508</xdr:row>
      <xdr:rowOff>212725</xdr:rowOff>
    </xdr:from>
    <xdr:to>
      <xdr:col>0</xdr:col>
      <xdr:colOff>2142490</xdr:colOff>
      <xdr:row>508</xdr:row>
      <xdr:rowOff>1736725</xdr:rowOff>
    </xdr:to>
    <xdr:pic>
      <xdr:nvPicPr>
        <xdr:cNvPr id="1027" name="图片 1026">
          <a:extLst>
            <a:ext uri="{FF2B5EF4-FFF2-40B4-BE49-F238E27FC236}">
              <a16:creationId xmlns:a16="http://schemas.microsoft.com/office/drawing/2014/main" id="{00000000-0008-0000-AD00-000003040000}"/>
            </a:ext>
          </a:extLst>
        </xdr:cNvPr>
        <xdr:cNvPicPr>
          <a:picLocks noChangeAspect="1"/>
        </xdr:cNvPicPr>
      </xdr:nvPicPr>
      <xdr:blipFill>
        <a:blip xmlns:r="http://schemas.openxmlformats.org/officeDocument/2006/relationships" r:embed="rId360"/>
        <a:stretch>
          <a:fillRect/>
        </a:stretch>
      </xdr:blipFill>
      <xdr:spPr>
        <a:xfrm>
          <a:off x="635" y="933162345"/>
          <a:ext cx="2141855" cy="1524000"/>
        </a:xfrm>
        <a:prstGeom prst="rect">
          <a:avLst/>
        </a:prstGeom>
        <a:noFill/>
        <a:ln w="9525">
          <a:noFill/>
        </a:ln>
      </xdr:spPr>
    </xdr:pic>
    <xdr:clientData/>
  </xdr:twoCellAnchor>
  <xdr:twoCellAnchor editAs="oneCell">
    <xdr:from>
      <xdr:col>0</xdr:col>
      <xdr:colOff>9525</xdr:colOff>
      <xdr:row>510</xdr:row>
      <xdr:rowOff>127000</xdr:rowOff>
    </xdr:from>
    <xdr:to>
      <xdr:col>0</xdr:col>
      <xdr:colOff>2140585</xdr:colOff>
      <xdr:row>510</xdr:row>
      <xdr:rowOff>1783715</xdr:rowOff>
    </xdr:to>
    <xdr:pic>
      <xdr:nvPicPr>
        <xdr:cNvPr id="1028" name="图片 1027">
          <a:extLst>
            <a:ext uri="{FF2B5EF4-FFF2-40B4-BE49-F238E27FC236}">
              <a16:creationId xmlns:a16="http://schemas.microsoft.com/office/drawing/2014/main" id="{00000000-0008-0000-AD00-000004040000}"/>
            </a:ext>
          </a:extLst>
        </xdr:cNvPr>
        <xdr:cNvPicPr>
          <a:picLocks noChangeAspect="1"/>
        </xdr:cNvPicPr>
      </xdr:nvPicPr>
      <xdr:blipFill>
        <a:blip xmlns:r="http://schemas.openxmlformats.org/officeDocument/2006/relationships" r:embed="rId361"/>
        <a:stretch>
          <a:fillRect/>
        </a:stretch>
      </xdr:blipFill>
      <xdr:spPr>
        <a:xfrm>
          <a:off x="9525" y="936886620"/>
          <a:ext cx="2131060" cy="1656715"/>
        </a:xfrm>
        <a:prstGeom prst="rect">
          <a:avLst/>
        </a:prstGeom>
        <a:noFill/>
        <a:ln w="9525">
          <a:noFill/>
        </a:ln>
      </xdr:spPr>
    </xdr:pic>
    <xdr:clientData/>
  </xdr:twoCellAnchor>
  <xdr:twoCellAnchor editAs="oneCell">
    <xdr:from>
      <xdr:col>0</xdr:col>
      <xdr:colOff>9525</xdr:colOff>
      <xdr:row>509</xdr:row>
      <xdr:rowOff>184150</xdr:rowOff>
    </xdr:from>
    <xdr:to>
      <xdr:col>0</xdr:col>
      <xdr:colOff>2114550</xdr:colOff>
      <xdr:row>509</xdr:row>
      <xdr:rowOff>1755775</xdr:rowOff>
    </xdr:to>
    <xdr:pic>
      <xdr:nvPicPr>
        <xdr:cNvPr id="1029" name="图片 1028">
          <a:extLst>
            <a:ext uri="{FF2B5EF4-FFF2-40B4-BE49-F238E27FC236}">
              <a16:creationId xmlns:a16="http://schemas.microsoft.com/office/drawing/2014/main" id="{00000000-0008-0000-AD00-000005040000}"/>
            </a:ext>
          </a:extLst>
        </xdr:cNvPr>
        <xdr:cNvPicPr>
          <a:picLocks noChangeAspect="1"/>
        </xdr:cNvPicPr>
      </xdr:nvPicPr>
      <xdr:blipFill>
        <a:blip xmlns:r="http://schemas.openxmlformats.org/officeDocument/2006/relationships" r:embed="rId362"/>
        <a:stretch>
          <a:fillRect/>
        </a:stretch>
      </xdr:blipFill>
      <xdr:spPr>
        <a:xfrm>
          <a:off x="9525" y="935038770"/>
          <a:ext cx="2105025" cy="1571625"/>
        </a:xfrm>
        <a:prstGeom prst="rect">
          <a:avLst/>
        </a:prstGeom>
        <a:noFill/>
        <a:ln w="9525">
          <a:noFill/>
        </a:ln>
      </xdr:spPr>
    </xdr:pic>
    <xdr:clientData/>
  </xdr:twoCellAnchor>
  <xdr:twoCellAnchor editAs="oneCell">
    <xdr:from>
      <xdr:col>1</xdr:col>
      <xdr:colOff>0</xdr:colOff>
      <xdr:row>511</xdr:row>
      <xdr:rowOff>0</xdr:rowOff>
    </xdr:from>
    <xdr:to>
      <xdr:col>1</xdr:col>
      <xdr:colOff>9525</xdr:colOff>
      <xdr:row>511</xdr:row>
      <xdr:rowOff>28575</xdr:rowOff>
    </xdr:to>
    <xdr:pic>
      <xdr:nvPicPr>
        <xdr:cNvPr id="1030" name="Picture 15">
          <a:extLst>
            <a:ext uri="{FF2B5EF4-FFF2-40B4-BE49-F238E27FC236}">
              <a16:creationId xmlns:a16="http://schemas.microsoft.com/office/drawing/2014/main" id="{00000000-0008-0000-AD00-000006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8664620"/>
          <a:ext cx="9525" cy="28575"/>
        </a:xfrm>
        <a:prstGeom prst="rect">
          <a:avLst/>
        </a:prstGeom>
        <a:noFill/>
        <a:ln w="1">
          <a:noFill/>
          <a:miter lim="800000"/>
          <a:headEnd/>
          <a:tailEnd/>
        </a:ln>
      </xdr:spPr>
    </xdr:pic>
    <xdr:clientData/>
  </xdr:twoCellAnchor>
  <xdr:twoCellAnchor editAs="oneCell">
    <xdr:from>
      <xdr:col>1</xdr:col>
      <xdr:colOff>0</xdr:colOff>
      <xdr:row>512</xdr:row>
      <xdr:rowOff>0</xdr:rowOff>
    </xdr:from>
    <xdr:to>
      <xdr:col>1</xdr:col>
      <xdr:colOff>9525</xdr:colOff>
      <xdr:row>512</xdr:row>
      <xdr:rowOff>28575</xdr:rowOff>
    </xdr:to>
    <xdr:pic>
      <xdr:nvPicPr>
        <xdr:cNvPr id="1032" name="Picture 15">
          <a:extLst>
            <a:ext uri="{FF2B5EF4-FFF2-40B4-BE49-F238E27FC236}">
              <a16:creationId xmlns:a16="http://schemas.microsoft.com/office/drawing/2014/main" id="{00000000-0008-0000-AD00-000008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0569620"/>
          <a:ext cx="9525" cy="28575"/>
        </a:xfrm>
        <a:prstGeom prst="rect">
          <a:avLst/>
        </a:prstGeom>
        <a:noFill/>
        <a:ln w="1">
          <a:noFill/>
          <a:miter lim="800000"/>
          <a:headEnd/>
          <a:tailEnd/>
        </a:ln>
      </xdr:spPr>
    </xdr:pic>
    <xdr:clientData/>
  </xdr:twoCellAnchor>
  <xdr:twoCellAnchor editAs="oneCell">
    <xdr:from>
      <xdr:col>1</xdr:col>
      <xdr:colOff>0</xdr:colOff>
      <xdr:row>513</xdr:row>
      <xdr:rowOff>0</xdr:rowOff>
    </xdr:from>
    <xdr:to>
      <xdr:col>1</xdr:col>
      <xdr:colOff>9525</xdr:colOff>
      <xdr:row>513</xdr:row>
      <xdr:rowOff>28575</xdr:rowOff>
    </xdr:to>
    <xdr:pic>
      <xdr:nvPicPr>
        <xdr:cNvPr id="1034" name="Picture 15">
          <a:extLst>
            <a:ext uri="{FF2B5EF4-FFF2-40B4-BE49-F238E27FC236}">
              <a16:creationId xmlns:a16="http://schemas.microsoft.com/office/drawing/2014/main" id="{00000000-0008-0000-AD00-00000A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2474620"/>
          <a:ext cx="9525" cy="28575"/>
        </a:xfrm>
        <a:prstGeom prst="rect">
          <a:avLst/>
        </a:prstGeom>
        <a:noFill/>
        <a:ln w="1">
          <a:noFill/>
          <a:miter lim="800000"/>
          <a:headEnd/>
          <a:tailEnd/>
        </a:ln>
      </xdr:spPr>
    </xdr:pic>
    <xdr:clientData/>
  </xdr:twoCellAnchor>
  <xdr:twoCellAnchor editAs="oneCell">
    <xdr:from>
      <xdr:col>1</xdr:col>
      <xdr:colOff>0</xdr:colOff>
      <xdr:row>514</xdr:row>
      <xdr:rowOff>0</xdr:rowOff>
    </xdr:from>
    <xdr:to>
      <xdr:col>1</xdr:col>
      <xdr:colOff>9525</xdr:colOff>
      <xdr:row>514</xdr:row>
      <xdr:rowOff>28575</xdr:rowOff>
    </xdr:to>
    <xdr:pic>
      <xdr:nvPicPr>
        <xdr:cNvPr id="1036" name="Picture 15">
          <a:extLst>
            <a:ext uri="{FF2B5EF4-FFF2-40B4-BE49-F238E27FC236}">
              <a16:creationId xmlns:a16="http://schemas.microsoft.com/office/drawing/2014/main" id="{00000000-0008-0000-AD00-00000C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4379620"/>
          <a:ext cx="9525" cy="28575"/>
        </a:xfrm>
        <a:prstGeom prst="rect">
          <a:avLst/>
        </a:prstGeom>
        <a:noFill/>
        <a:ln w="1">
          <a:noFill/>
          <a:miter lim="800000"/>
          <a:headEnd/>
          <a:tailEnd/>
        </a:ln>
      </xdr:spPr>
    </xdr:pic>
    <xdr:clientData/>
  </xdr:twoCellAnchor>
  <xdr:twoCellAnchor editAs="oneCell">
    <xdr:from>
      <xdr:col>1</xdr:col>
      <xdr:colOff>0</xdr:colOff>
      <xdr:row>515</xdr:row>
      <xdr:rowOff>0</xdr:rowOff>
    </xdr:from>
    <xdr:to>
      <xdr:col>1</xdr:col>
      <xdr:colOff>9525</xdr:colOff>
      <xdr:row>515</xdr:row>
      <xdr:rowOff>28575</xdr:rowOff>
    </xdr:to>
    <xdr:pic>
      <xdr:nvPicPr>
        <xdr:cNvPr id="1038" name="Picture 15">
          <a:extLst>
            <a:ext uri="{FF2B5EF4-FFF2-40B4-BE49-F238E27FC236}">
              <a16:creationId xmlns:a16="http://schemas.microsoft.com/office/drawing/2014/main" id="{00000000-0008-0000-AD00-00000E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6284620"/>
          <a:ext cx="9525" cy="28575"/>
        </a:xfrm>
        <a:prstGeom prst="rect">
          <a:avLst/>
        </a:prstGeom>
        <a:noFill/>
        <a:ln w="1">
          <a:noFill/>
          <a:miter lim="800000"/>
          <a:headEnd/>
          <a:tailEnd/>
        </a:ln>
      </xdr:spPr>
    </xdr:pic>
    <xdr:clientData/>
  </xdr:twoCellAnchor>
  <xdr:twoCellAnchor editAs="oneCell">
    <xdr:from>
      <xdr:col>1</xdr:col>
      <xdr:colOff>0</xdr:colOff>
      <xdr:row>516</xdr:row>
      <xdr:rowOff>0</xdr:rowOff>
    </xdr:from>
    <xdr:to>
      <xdr:col>1</xdr:col>
      <xdr:colOff>9525</xdr:colOff>
      <xdr:row>516</xdr:row>
      <xdr:rowOff>28575</xdr:rowOff>
    </xdr:to>
    <xdr:pic>
      <xdr:nvPicPr>
        <xdr:cNvPr id="1040" name="Picture 15">
          <a:extLst>
            <a:ext uri="{FF2B5EF4-FFF2-40B4-BE49-F238E27FC236}">
              <a16:creationId xmlns:a16="http://schemas.microsoft.com/office/drawing/2014/main" id="{00000000-0008-0000-AD00-000010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8189620"/>
          <a:ext cx="9525" cy="28575"/>
        </a:xfrm>
        <a:prstGeom prst="rect">
          <a:avLst/>
        </a:prstGeom>
        <a:noFill/>
        <a:ln w="1">
          <a:noFill/>
          <a:miter lim="800000"/>
          <a:headEnd/>
          <a:tailEnd/>
        </a:ln>
      </xdr:spPr>
    </xdr:pic>
    <xdr:clientData/>
  </xdr:twoCellAnchor>
  <xdr:twoCellAnchor editAs="oneCell">
    <xdr:from>
      <xdr:col>1</xdr:col>
      <xdr:colOff>0</xdr:colOff>
      <xdr:row>517</xdr:row>
      <xdr:rowOff>0</xdr:rowOff>
    </xdr:from>
    <xdr:to>
      <xdr:col>1</xdr:col>
      <xdr:colOff>9525</xdr:colOff>
      <xdr:row>517</xdr:row>
      <xdr:rowOff>28575</xdr:rowOff>
    </xdr:to>
    <xdr:pic>
      <xdr:nvPicPr>
        <xdr:cNvPr id="1042" name="Picture 15">
          <a:extLst>
            <a:ext uri="{FF2B5EF4-FFF2-40B4-BE49-F238E27FC236}">
              <a16:creationId xmlns:a16="http://schemas.microsoft.com/office/drawing/2014/main" id="{00000000-0008-0000-AD00-000012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0094620"/>
          <a:ext cx="9525" cy="28575"/>
        </a:xfrm>
        <a:prstGeom prst="rect">
          <a:avLst/>
        </a:prstGeom>
        <a:noFill/>
        <a:ln w="1">
          <a:noFill/>
          <a:miter lim="800000"/>
          <a:headEnd/>
          <a:tailEnd/>
        </a:ln>
      </xdr:spPr>
    </xdr:pic>
    <xdr:clientData/>
  </xdr:twoCellAnchor>
  <xdr:twoCellAnchor editAs="oneCell">
    <xdr:from>
      <xdr:col>1</xdr:col>
      <xdr:colOff>0</xdr:colOff>
      <xdr:row>518</xdr:row>
      <xdr:rowOff>0</xdr:rowOff>
    </xdr:from>
    <xdr:to>
      <xdr:col>1</xdr:col>
      <xdr:colOff>9525</xdr:colOff>
      <xdr:row>518</xdr:row>
      <xdr:rowOff>28575</xdr:rowOff>
    </xdr:to>
    <xdr:pic>
      <xdr:nvPicPr>
        <xdr:cNvPr id="1044" name="Picture 15">
          <a:extLst>
            <a:ext uri="{FF2B5EF4-FFF2-40B4-BE49-F238E27FC236}">
              <a16:creationId xmlns:a16="http://schemas.microsoft.com/office/drawing/2014/main" id="{00000000-0008-0000-AD00-000014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1999620"/>
          <a:ext cx="9525" cy="28575"/>
        </a:xfrm>
        <a:prstGeom prst="rect">
          <a:avLst/>
        </a:prstGeom>
        <a:noFill/>
        <a:ln w="1">
          <a:noFill/>
          <a:miter lim="800000"/>
          <a:headEnd/>
          <a:tailEnd/>
        </a:ln>
      </xdr:spPr>
    </xdr:pic>
    <xdr:clientData/>
  </xdr:twoCellAnchor>
  <xdr:twoCellAnchor editAs="oneCell">
    <xdr:from>
      <xdr:col>1</xdr:col>
      <xdr:colOff>0</xdr:colOff>
      <xdr:row>519</xdr:row>
      <xdr:rowOff>0</xdr:rowOff>
    </xdr:from>
    <xdr:to>
      <xdr:col>1</xdr:col>
      <xdr:colOff>9525</xdr:colOff>
      <xdr:row>519</xdr:row>
      <xdr:rowOff>28575</xdr:rowOff>
    </xdr:to>
    <xdr:pic>
      <xdr:nvPicPr>
        <xdr:cNvPr id="1046" name="Picture 15">
          <a:extLst>
            <a:ext uri="{FF2B5EF4-FFF2-40B4-BE49-F238E27FC236}">
              <a16:creationId xmlns:a16="http://schemas.microsoft.com/office/drawing/2014/main" id="{00000000-0008-0000-AD00-000016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3904620"/>
          <a:ext cx="9525" cy="28575"/>
        </a:xfrm>
        <a:prstGeom prst="rect">
          <a:avLst/>
        </a:prstGeom>
        <a:noFill/>
        <a:ln w="1">
          <a:noFill/>
          <a:miter lim="800000"/>
          <a:headEnd/>
          <a:tailEnd/>
        </a:ln>
      </xdr:spPr>
    </xdr:pic>
    <xdr:clientData/>
  </xdr:twoCellAnchor>
  <xdr:twoCellAnchor editAs="oneCell">
    <xdr:from>
      <xdr:col>1</xdr:col>
      <xdr:colOff>0</xdr:colOff>
      <xdr:row>520</xdr:row>
      <xdr:rowOff>0</xdr:rowOff>
    </xdr:from>
    <xdr:to>
      <xdr:col>1</xdr:col>
      <xdr:colOff>9525</xdr:colOff>
      <xdr:row>520</xdr:row>
      <xdr:rowOff>28575</xdr:rowOff>
    </xdr:to>
    <xdr:pic>
      <xdr:nvPicPr>
        <xdr:cNvPr id="1048" name="Picture 15">
          <a:extLst>
            <a:ext uri="{FF2B5EF4-FFF2-40B4-BE49-F238E27FC236}">
              <a16:creationId xmlns:a16="http://schemas.microsoft.com/office/drawing/2014/main" id="{00000000-0008-0000-AD00-000018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5809620"/>
          <a:ext cx="9525" cy="28575"/>
        </a:xfrm>
        <a:prstGeom prst="rect">
          <a:avLst/>
        </a:prstGeom>
        <a:noFill/>
        <a:ln w="1">
          <a:noFill/>
          <a:miter lim="800000"/>
          <a:headEnd/>
          <a:tailEnd/>
        </a:ln>
      </xdr:spPr>
    </xdr:pic>
    <xdr:clientData/>
  </xdr:twoCellAnchor>
  <xdr:twoCellAnchor editAs="oneCell">
    <xdr:from>
      <xdr:col>0</xdr:col>
      <xdr:colOff>9525</xdr:colOff>
      <xdr:row>517</xdr:row>
      <xdr:rowOff>193675</xdr:rowOff>
    </xdr:from>
    <xdr:to>
      <xdr:col>0</xdr:col>
      <xdr:colOff>2147570</xdr:colOff>
      <xdr:row>517</xdr:row>
      <xdr:rowOff>1635760</xdr:rowOff>
    </xdr:to>
    <xdr:pic>
      <xdr:nvPicPr>
        <xdr:cNvPr id="1050" name="图片 1049">
          <a:extLst>
            <a:ext uri="{FF2B5EF4-FFF2-40B4-BE49-F238E27FC236}">
              <a16:creationId xmlns:a16="http://schemas.microsoft.com/office/drawing/2014/main" id="{00000000-0008-0000-AD00-00001A040000}"/>
            </a:ext>
          </a:extLst>
        </xdr:cNvPr>
        <xdr:cNvPicPr>
          <a:picLocks noChangeAspect="1"/>
        </xdr:cNvPicPr>
      </xdr:nvPicPr>
      <xdr:blipFill>
        <a:blip xmlns:r="http://schemas.openxmlformats.org/officeDocument/2006/relationships" r:embed="rId363"/>
        <a:stretch>
          <a:fillRect/>
        </a:stretch>
      </xdr:blipFill>
      <xdr:spPr>
        <a:xfrm>
          <a:off x="9525" y="950288295"/>
          <a:ext cx="2138045" cy="1442085"/>
        </a:xfrm>
        <a:prstGeom prst="rect">
          <a:avLst/>
        </a:prstGeom>
        <a:noFill/>
        <a:ln w="9525">
          <a:noFill/>
        </a:ln>
      </xdr:spPr>
    </xdr:pic>
    <xdr:clientData/>
  </xdr:twoCellAnchor>
  <xdr:twoCellAnchor editAs="oneCell">
    <xdr:from>
      <xdr:col>0</xdr:col>
      <xdr:colOff>9525</xdr:colOff>
      <xdr:row>516</xdr:row>
      <xdr:rowOff>241300</xdr:rowOff>
    </xdr:from>
    <xdr:to>
      <xdr:col>0</xdr:col>
      <xdr:colOff>2161540</xdr:colOff>
      <xdr:row>516</xdr:row>
      <xdr:rowOff>1722755</xdr:rowOff>
    </xdr:to>
    <xdr:pic>
      <xdr:nvPicPr>
        <xdr:cNvPr id="1051" name="图片 1050">
          <a:extLst>
            <a:ext uri="{FF2B5EF4-FFF2-40B4-BE49-F238E27FC236}">
              <a16:creationId xmlns:a16="http://schemas.microsoft.com/office/drawing/2014/main" id="{00000000-0008-0000-AD00-00001B040000}"/>
            </a:ext>
          </a:extLst>
        </xdr:cNvPr>
        <xdr:cNvPicPr>
          <a:picLocks noChangeAspect="1"/>
        </xdr:cNvPicPr>
      </xdr:nvPicPr>
      <xdr:blipFill>
        <a:blip xmlns:r="http://schemas.openxmlformats.org/officeDocument/2006/relationships" r:embed="rId364"/>
        <a:stretch>
          <a:fillRect/>
        </a:stretch>
      </xdr:blipFill>
      <xdr:spPr>
        <a:xfrm>
          <a:off x="9525" y="948430920"/>
          <a:ext cx="2152015" cy="1481455"/>
        </a:xfrm>
        <a:prstGeom prst="rect">
          <a:avLst/>
        </a:prstGeom>
        <a:noFill/>
        <a:ln w="9525">
          <a:noFill/>
        </a:ln>
      </xdr:spPr>
    </xdr:pic>
    <xdr:clientData/>
  </xdr:twoCellAnchor>
  <xdr:twoCellAnchor editAs="oneCell">
    <xdr:from>
      <xdr:col>0</xdr:col>
      <xdr:colOff>635</xdr:colOff>
      <xdr:row>518</xdr:row>
      <xdr:rowOff>288925</xdr:rowOff>
    </xdr:from>
    <xdr:to>
      <xdr:col>0</xdr:col>
      <xdr:colOff>2134235</xdr:colOff>
      <xdr:row>518</xdr:row>
      <xdr:rowOff>1737360</xdr:rowOff>
    </xdr:to>
    <xdr:pic>
      <xdr:nvPicPr>
        <xdr:cNvPr id="1052" name="图片 1051">
          <a:extLst>
            <a:ext uri="{FF2B5EF4-FFF2-40B4-BE49-F238E27FC236}">
              <a16:creationId xmlns:a16="http://schemas.microsoft.com/office/drawing/2014/main" id="{00000000-0008-0000-AD00-00001C040000}"/>
            </a:ext>
          </a:extLst>
        </xdr:cNvPr>
        <xdr:cNvPicPr>
          <a:picLocks noChangeAspect="1"/>
        </xdr:cNvPicPr>
      </xdr:nvPicPr>
      <xdr:blipFill>
        <a:blip xmlns:r="http://schemas.openxmlformats.org/officeDocument/2006/relationships" r:embed="rId365"/>
        <a:stretch>
          <a:fillRect/>
        </a:stretch>
      </xdr:blipFill>
      <xdr:spPr>
        <a:xfrm>
          <a:off x="635" y="952288545"/>
          <a:ext cx="2133600" cy="1448435"/>
        </a:xfrm>
        <a:prstGeom prst="rect">
          <a:avLst/>
        </a:prstGeom>
        <a:noFill/>
        <a:ln w="9525">
          <a:noFill/>
        </a:ln>
      </xdr:spPr>
    </xdr:pic>
    <xdr:clientData/>
  </xdr:twoCellAnchor>
  <xdr:twoCellAnchor editAs="oneCell">
    <xdr:from>
      <xdr:col>0</xdr:col>
      <xdr:colOff>9525</xdr:colOff>
      <xdr:row>519</xdr:row>
      <xdr:rowOff>210820</xdr:rowOff>
    </xdr:from>
    <xdr:to>
      <xdr:col>0</xdr:col>
      <xdr:colOff>2124710</xdr:colOff>
      <xdr:row>519</xdr:row>
      <xdr:rowOff>1618615</xdr:rowOff>
    </xdr:to>
    <xdr:pic>
      <xdr:nvPicPr>
        <xdr:cNvPr id="1053" name="图片 1052">
          <a:extLst>
            <a:ext uri="{FF2B5EF4-FFF2-40B4-BE49-F238E27FC236}">
              <a16:creationId xmlns:a16="http://schemas.microsoft.com/office/drawing/2014/main" id="{00000000-0008-0000-AD00-00001D040000}"/>
            </a:ext>
          </a:extLst>
        </xdr:cNvPr>
        <xdr:cNvPicPr>
          <a:picLocks noChangeAspect="1"/>
        </xdr:cNvPicPr>
      </xdr:nvPicPr>
      <xdr:blipFill>
        <a:blip xmlns:r="http://schemas.openxmlformats.org/officeDocument/2006/relationships" r:embed="rId366"/>
        <a:stretch>
          <a:fillRect/>
        </a:stretch>
      </xdr:blipFill>
      <xdr:spPr>
        <a:xfrm>
          <a:off x="9525" y="954115440"/>
          <a:ext cx="2115185" cy="1407795"/>
        </a:xfrm>
        <a:prstGeom prst="rect">
          <a:avLst/>
        </a:prstGeom>
        <a:noFill/>
        <a:ln w="9525">
          <a:noFill/>
        </a:ln>
      </xdr:spPr>
    </xdr:pic>
    <xdr:clientData/>
  </xdr:twoCellAnchor>
  <xdr:twoCellAnchor editAs="oneCell">
    <xdr:from>
      <xdr:col>0</xdr:col>
      <xdr:colOff>9525</xdr:colOff>
      <xdr:row>520</xdr:row>
      <xdr:rowOff>231775</xdr:rowOff>
    </xdr:from>
    <xdr:to>
      <xdr:col>0</xdr:col>
      <xdr:colOff>2122805</xdr:colOff>
      <xdr:row>520</xdr:row>
      <xdr:rowOff>1570355</xdr:rowOff>
    </xdr:to>
    <xdr:pic>
      <xdr:nvPicPr>
        <xdr:cNvPr id="1054" name="图片 1053">
          <a:extLst>
            <a:ext uri="{FF2B5EF4-FFF2-40B4-BE49-F238E27FC236}">
              <a16:creationId xmlns:a16="http://schemas.microsoft.com/office/drawing/2014/main" id="{00000000-0008-0000-AD00-00001E040000}"/>
            </a:ext>
          </a:extLst>
        </xdr:cNvPr>
        <xdr:cNvPicPr>
          <a:picLocks noChangeAspect="1"/>
        </xdr:cNvPicPr>
      </xdr:nvPicPr>
      <xdr:blipFill>
        <a:blip xmlns:r="http://schemas.openxmlformats.org/officeDocument/2006/relationships" r:embed="rId367"/>
        <a:stretch>
          <a:fillRect/>
        </a:stretch>
      </xdr:blipFill>
      <xdr:spPr>
        <a:xfrm>
          <a:off x="9525" y="956041395"/>
          <a:ext cx="2113280" cy="1338580"/>
        </a:xfrm>
        <a:prstGeom prst="rect">
          <a:avLst/>
        </a:prstGeom>
        <a:noFill/>
        <a:ln w="9525">
          <a:noFill/>
        </a:ln>
      </xdr:spPr>
    </xdr:pic>
    <xdr:clientData/>
  </xdr:twoCellAnchor>
  <xdr:twoCellAnchor editAs="oneCell">
    <xdr:from>
      <xdr:col>0</xdr:col>
      <xdr:colOff>9525</xdr:colOff>
      <xdr:row>511</xdr:row>
      <xdr:rowOff>203200</xdr:rowOff>
    </xdr:from>
    <xdr:to>
      <xdr:col>0</xdr:col>
      <xdr:colOff>2115820</xdr:colOff>
      <xdr:row>511</xdr:row>
      <xdr:rowOff>1680210</xdr:rowOff>
    </xdr:to>
    <xdr:pic>
      <xdr:nvPicPr>
        <xdr:cNvPr id="1055" name="图片 1054">
          <a:extLst>
            <a:ext uri="{FF2B5EF4-FFF2-40B4-BE49-F238E27FC236}">
              <a16:creationId xmlns:a16="http://schemas.microsoft.com/office/drawing/2014/main" id="{00000000-0008-0000-AD00-00001F040000}"/>
            </a:ext>
          </a:extLst>
        </xdr:cNvPr>
        <xdr:cNvPicPr>
          <a:picLocks noChangeAspect="1"/>
        </xdr:cNvPicPr>
      </xdr:nvPicPr>
      <xdr:blipFill>
        <a:blip xmlns:r="http://schemas.openxmlformats.org/officeDocument/2006/relationships" r:embed="rId368"/>
        <a:stretch>
          <a:fillRect/>
        </a:stretch>
      </xdr:blipFill>
      <xdr:spPr>
        <a:xfrm>
          <a:off x="9525" y="938867820"/>
          <a:ext cx="2106295" cy="1477010"/>
        </a:xfrm>
        <a:prstGeom prst="rect">
          <a:avLst/>
        </a:prstGeom>
        <a:noFill/>
        <a:ln w="9525">
          <a:noFill/>
        </a:ln>
      </xdr:spPr>
    </xdr:pic>
    <xdr:clientData/>
  </xdr:twoCellAnchor>
  <xdr:twoCellAnchor editAs="oneCell">
    <xdr:from>
      <xdr:col>0</xdr:col>
      <xdr:colOff>635</xdr:colOff>
      <xdr:row>514</xdr:row>
      <xdr:rowOff>231140</xdr:rowOff>
    </xdr:from>
    <xdr:to>
      <xdr:col>0</xdr:col>
      <xdr:colOff>2124710</xdr:colOff>
      <xdr:row>514</xdr:row>
      <xdr:rowOff>1628775</xdr:rowOff>
    </xdr:to>
    <xdr:pic>
      <xdr:nvPicPr>
        <xdr:cNvPr id="1056" name="图片 1055">
          <a:extLst>
            <a:ext uri="{FF2B5EF4-FFF2-40B4-BE49-F238E27FC236}">
              <a16:creationId xmlns:a16="http://schemas.microsoft.com/office/drawing/2014/main" id="{00000000-0008-0000-AD00-000020040000}"/>
            </a:ext>
          </a:extLst>
        </xdr:cNvPr>
        <xdr:cNvPicPr>
          <a:picLocks noChangeAspect="1"/>
        </xdr:cNvPicPr>
      </xdr:nvPicPr>
      <xdr:blipFill>
        <a:blip xmlns:r="http://schemas.openxmlformats.org/officeDocument/2006/relationships" r:embed="rId369"/>
        <a:stretch>
          <a:fillRect/>
        </a:stretch>
      </xdr:blipFill>
      <xdr:spPr>
        <a:xfrm>
          <a:off x="635" y="944610760"/>
          <a:ext cx="2124075" cy="1397635"/>
        </a:xfrm>
        <a:prstGeom prst="rect">
          <a:avLst/>
        </a:prstGeom>
        <a:noFill/>
        <a:ln w="9525">
          <a:noFill/>
        </a:ln>
      </xdr:spPr>
    </xdr:pic>
    <xdr:clientData/>
  </xdr:twoCellAnchor>
  <xdr:twoCellAnchor editAs="oneCell">
    <xdr:from>
      <xdr:col>0</xdr:col>
      <xdr:colOff>9525</xdr:colOff>
      <xdr:row>515</xdr:row>
      <xdr:rowOff>146050</xdr:rowOff>
    </xdr:from>
    <xdr:to>
      <xdr:col>0</xdr:col>
      <xdr:colOff>2137410</xdr:colOff>
      <xdr:row>515</xdr:row>
      <xdr:rowOff>1688465</xdr:rowOff>
    </xdr:to>
    <xdr:pic>
      <xdr:nvPicPr>
        <xdr:cNvPr id="1057" name="图片 1056">
          <a:extLst>
            <a:ext uri="{FF2B5EF4-FFF2-40B4-BE49-F238E27FC236}">
              <a16:creationId xmlns:a16="http://schemas.microsoft.com/office/drawing/2014/main" id="{00000000-0008-0000-AD00-000021040000}"/>
            </a:ext>
          </a:extLst>
        </xdr:cNvPr>
        <xdr:cNvPicPr>
          <a:picLocks noChangeAspect="1"/>
        </xdr:cNvPicPr>
      </xdr:nvPicPr>
      <xdr:blipFill>
        <a:blip xmlns:r="http://schemas.openxmlformats.org/officeDocument/2006/relationships" r:embed="rId370"/>
        <a:stretch>
          <a:fillRect/>
        </a:stretch>
      </xdr:blipFill>
      <xdr:spPr>
        <a:xfrm>
          <a:off x="9525" y="946430670"/>
          <a:ext cx="2127885" cy="1542415"/>
        </a:xfrm>
        <a:prstGeom prst="rect">
          <a:avLst/>
        </a:prstGeom>
        <a:noFill/>
        <a:ln w="9525">
          <a:noFill/>
        </a:ln>
      </xdr:spPr>
    </xdr:pic>
    <xdr:clientData/>
  </xdr:twoCellAnchor>
  <xdr:twoCellAnchor editAs="oneCell">
    <xdr:from>
      <xdr:col>0</xdr:col>
      <xdr:colOff>9525</xdr:colOff>
      <xdr:row>513</xdr:row>
      <xdr:rowOff>193675</xdr:rowOff>
    </xdr:from>
    <xdr:to>
      <xdr:col>0</xdr:col>
      <xdr:colOff>2092325</xdr:colOff>
      <xdr:row>513</xdr:row>
      <xdr:rowOff>1670050</xdr:rowOff>
    </xdr:to>
    <xdr:pic>
      <xdr:nvPicPr>
        <xdr:cNvPr id="1058" name="图片 1057">
          <a:extLst>
            <a:ext uri="{FF2B5EF4-FFF2-40B4-BE49-F238E27FC236}">
              <a16:creationId xmlns:a16="http://schemas.microsoft.com/office/drawing/2014/main" id="{00000000-0008-0000-AD00-000022040000}"/>
            </a:ext>
          </a:extLst>
        </xdr:cNvPr>
        <xdr:cNvPicPr>
          <a:picLocks noChangeAspect="1"/>
        </xdr:cNvPicPr>
      </xdr:nvPicPr>
      <xdr:blipFill>
        <a:blip xmlns:r="http://schemas.openxmlformats.org/officeDocument/2006/relationships" r:embed="rId371"/>
        <a:stretch>
          <a:fillRect/>
        </a:stretch>
      </xdr:blipFill>
      <xdr:spPr>
        <a:xfrm>
          <a:off x="9525" y="942668295"/>
          <a:ext cx="2082800" cy="1476375"/>
        </a:xfrm>
        <a:prstGeom prst="rect">
          <a:avLst/>
        </a:prstGeom>
        <a:noFill/>
        <a:ln w="9525">
          <a:noFill/>
        </a:ln>
      </xdr:spPr>
    </xdr:pic>
    <xdr:clientData/>
  </xdr:twoCellAnchor>
  <xdr:twoCellAnchor editAs="oneCell">
    <xdr:from>
      <xdr:col>0</xdr:col>
      <xdr:colOff>9525</xdr:colOff>
      <xdr:row>512</xdr:row>
      <xdr:rowOff>183515</xdr:rowOff>
    </xdr:from>
    <xdr:to>
      <xdr:col>0</xdr:col>
      <xdr:colOff>2126615</xdr:colOff>
      <xdr:row>512</xdr:row>
      <xdr:rowOff>1647190</xdr:rowOff>
    </xdr:to>
    <xdr:pic>
      <xdr:nvPicPr>
        <xdr:cNvPr id="1059" name="图片 1058">
          <a:extLst>
            <a:ext uri="{FF2B5EF4-FFF2-40B4-BE49-F238E27FC236}">
              <a16:creationId xmlns:a16="http://schemas.microsoft.com/office/drawing/2014/main" id="{00000000-0008-0000-AD00-000023040000}"/>
            </a:ext>
          </a:extLst>
        </xdr:cNvPr>
        <xdr:cNvPicPr>
          <a:picLocks noChangeAspect="1"/>
        </xdr:cNvPicPr>
      </xdr:nvPicPr>
      <xdr:blipFill>
        <a:blip xmlns:r="http://schemas.openxmlformats.org/officeDocument/2006/relationships" r:embed="rId372"/>
        <a:stretch>
          <a:fillRect/>
        </a:stretch>
      </xdr:blipFill>
      <xdr:spPr>
        <a:xfrm>
          <a:off x="9525" y="940753135"/>
          <a:ext cx="2117090" cy="1463675"/>
        </a:xfrm>
        <a:prstGeom prst="rect">
          <a:avLst/>
        </a:prstGeom>
        <a:noFill/>
        <a:ln w="9525">
          <a:noFill/>
        </a:ln>
      </xdr:spPr>
    </xdr:pic>
    <xdr:clientData/>
  </xdr:twoCellAnchor>
  <xdr:twoCellAnchor editAs="oneCell">
    <xdr:from>
      <xdr:col>1</xdr:col>
      <xdr:colOff>0</xdr:colOff>
      <xdr:row>521</xdr:row>
      <xdr:rowOff>0</xdr:rowOff>
    </xdr:from>
    <xdr:to>
      <xdr:col>1</xdr:col>
      <xdr:colOff>9525</xdr:colOff>
      <xdr:row>521</xdr:row>
      <xdr:rowOff>28575</xdr:rowOff>
    </xdr:to>
    <xdr:pic>
      <xdr:nvPicPr>
        <xdr:cNvPr id="1060" name="Picture 15">
          <a:extLst>
            <a:ext uri="{FF2B5EF4-FFF2-40B4-BE49-F238E27FC236}">
              <a16:creationId xmlns:a16="http://schemas.microsoft.com/office/drawing/2014/main" id="{00000000-0008-0000-AD00-000024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7714620"/>
          <a:ext cx="9525" cy="28575"/>
        </a:xfrm>
        <a:prstGeom prst="rect">
          <a:avLst/>
        </a:prstGeom>
        <a:noFill/>
        <a:ln w="1">
          <a:noFill/>
          <a:miter lim="800000"/>
          <a:headEnd/>
          <a:tailEnd/>
        </a:ln>
      </xdr:spPr>
    </xdr:pic>
    <xdr:clientData/>
  </xdr:twoCellAnchor>
  <xdr:twoCellAnchor editAs="oneCell">
    <xdr:from>
      <xdr:col>1</xdr:col>
      <xdr:colOff>0</xdr:colOff>
      <xdr:row>522</xdr:row>
      <xdr:rowOff>0</xdr:rowOff>
    </xdr:from>
    <xdr:to>
      <xdr:col>1</xdr:col>
      <xdr:colOff>9525</xdr:colOff>
      <xdr:row>522</xdr:row>
      <xdr:rowOff>28575</xdr:rowOff>
    </xdr:to>
    <xdr:pic>
      <xdr:nvPicPr>
        <xdr:cNvPr id="1062" name="Picture 15">
          <a:extLst>
            <a:ext uri="{FF2B5EF4-FFF2-40B4-BE49-F238E27FC236}">
              <a16:creationId xmlns:a16="http://schemas.microsoft.com/office/drawing/2014/main" id="{00000000-0008-0000-AD00-000026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9619620"/>
          <a:ext cx="9525" cy="28575"/>
        </a:xfrm>
        <a:prstGeom prst="rect">
          <a:avLst/>
        </a:prstGeom>
        <a:noFill/>
        <a:ln w="1">
          <a:noFill/>
          <a:miter lim="800000"/>
          <a:headEnd/>
          <a:tailEnd/>
        </a:ln>
      </xdr:spPr>
    </xdr:pic>
    <xdr:clientData/>
  </xdr:twoCellAnchor>
  <xdr:twoCellAnchor editAs="oneCell">
    <xdr:from>
      <xdr:col>0</xdr:col>
      <xdr:colOff>9525</xdr:colOff>
      <xdr:row>521</xdr:row>
      <xdr:rowOff>60325</xdr:rowOff>
    </xdr:from>
    <xdr:to>
      <xdr:col>0</xdr:col>
      <xdr:colOff>2133600</xdr:colOff>
      <xdr:row>521</xdr:row>
      <xdr:rowOff>1837690</xdr:rowOff>
    </xdr:to>
    <xdr:pic>
      <xdr:nvPicPr>
        <xdr:cNvPr id="1064" name="图片 1063">
          <a:extLst>
            <a:ext uri="{FF2B5EF4-FFF2-40B4-BE49-F238E27FC236}">
              <a16:creationId xmlns:a16="http://schemas.microsoft.com/office/drawing/2014/main" id="{00000000-0008-0000-AD00-000028040000}"/>
            </a:ext>
          </a:extLst>
        </xdr:cNvPr>
        <xdr:cNvPicPr>
          <a:picLocks noChangeAspect="1"/>
        </xdr:cNvPicPr>
      </xdr:nvPicPr>
      <xdr:blipFill>
        <a:blip xmlns:r="http://schemas.openxmlformats.org/officeDocument/2006/relationships" r:embed="rId373"/>
        <a:stretch>
          <a:fillRect/>
        </a:stretch>
      </xdr:blipFill>
      <xdr:spPr>
        <a:xfrm>
          <a:off x="9525" y="957774945"/>
          <a:ext cx="2124075" cy="1777365"/>
        </a:xfrm>
        <a:prstGeom prst="rect">
          <a:avLst/>
        </a:prstGeom>
        <a:noFill/>
        <a:ln w="9525">
          <a:noFill/>
        </a:ln>
      </xdr:spPr>
    </xdr:pic>
    <xdr:clientData/>
  </xdr:twoCellAnchor>
  <xdr:twoCellAnchor editAs="oneCell">
    <xdr:from>
      <xdr:col>0</xdr:col>
      <xdr:colOff>9525</xdr:colOff>
      <xdr:row>522</xdr:row>
      <xdr:rowOff>145415</xdr:rowOff>
    </xdr:from>
    <xdr:to>
      <xdr:col>0</xdr:col>
      <xdr:colOff>2145030</xdr:colOff>
      <xdr:row>522</xdr:row>
      <xdr:rowOff>1781175</xdr:rowOff>
    </xdr:to>
    <xdr:pic>
      <xdr:nvPicPr>
        <xdr:cNvPr id="1065" name="图片 1064">
          <a:extLst>
            <a:ext uri="{FF2B5EF4-FFF2-40B4-BE49-F238E27FC236}">
              <a16:creationId xmlns:a16="http://schemas.microsoft.com/office/drawing/2014/main" id="{00000000-0008-0000-AD00-000029040000}"/>
            </a:ext>
          </a:extLst>
        </xdr:cNvPr>
        <xdr:cNvPicPr>
          <a:picLocks noChangeAspect="1"/>
        </xdr:cNvPicPr>
      </xdr:nvPicPr>
      <xdr:blipFill>
        <a:blip xmlns:r="http://schemas.openxmlformats.org/officeDocument/2006/relationships" r:embed="rId374"/>
        <a:stretch>
          <a:fillRect/>
        </a:stretch>
      </xdr:blipFill>
      <xdr:spPr>
        <a:xfrm>
          <a:off x="9525" y="959765035"/>
          <a:ext cx="2135505" cy="1635760"/>
        </a:xfrm>
        <a:prstGeom prst="rect">
          <a:avLst/>
        </a:prstGeom>
        <a:noFill/>
        <a:ln w="9525">
          <a:noFill/>
        </a:ln>
      </xdr:spPr>
    </xdr:pic>
    <xdr:clientData/>
  </xdr:twoCellAnchor>
  <xdr:twoCellAnchor editAs="oneCell">
    <xdr:from>
      <xdr:col>1</xdr:col>
      <xdr:colOff>0</xdr:colOff>
      <xdr:row>523</xdr:row>
      <xdr:rowOff>0</xdr:rowOff>
    </xdr:from>
    <xdr:to>
      <xdr:col>1</xdr:col>
      <xdr:colOff>9525</xdr:colOff>
      <xdr:row>523</xdr:row>
      <xdr:rowOff>28575</xdr:rowOff>
    </xdr:to>
    <xdr:pic>
      <xdr:nvPicPr>
        <xdr:cNvPr id="1066" name="Picture 15">
          <a:extLst>
            <a:ext uri="{FF2B5EF4-FFF2-40B4-BE49-F238E27FC236}">
              <a16:creationId xmlns:a16="http://schemas.microsoft.com/office/drawing/2014/main" id="{00000000-0008-0000-AD00-00002A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61524620"/>
          <a:ext cx="9525" cy="28575"/>
        </a:xfrm>
        <a:prstGeom prst="rect">
          <a:avLst/>
        </a:prstGeom>
        <a:noFill/>
        <a:ln w="1">
          <a:noFill/>
          <a:miter lim="800000"/>
          <a:headEnd/>
          <a:tailEnd/>
        </a:ln>
      </xdr:spPr>
    </xdr:pic>
    <xdr:clientData/>
  </xdr:twoCellAnchor>
  <xdr:twoCellAnchor editAs="oneCell">
    <xdr:from>
      <xdr:col>1</xdr:col>
      <xdr:colOff>0</xdr:colOff>
      <xdr:row>526</xdr:row>
      <xdr:rowOff>0</xdr:rowOff>
    </xdr:from>
    <xdr:to>
      <xdr:col>1</xdr:col>
      <xdr:colOff>9525</xdr:colOff>
      <xdr:row>526</xdr:row>
      <xdr:rowOff>28575</xdr:rowOff>
    </xdr:to>
    <xdr:pic>
      <xdr:nvPicPr>
        <xdr:cNvPr id="1068" name="Picture 15">
          <a:extLst>
            <a:ext uri="{FF2B5EF4-FFF2-40B4-BE49-F238E27FC236}">
              <a16:creationId xmlns:a16="http://schemas.microsoft.com/office/drawing/2014/main" id="{00000000-0008-0000-AD00-00002C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67239620"/>
          <a:ext cx="9525" cy="28575"/>
        </a:xfrm>
        <a:prstGeom prst="rect">
          <a:avLst/>
        </a:prstGeom>
        <a:noFill/>
        <a:ln w="1">
          <a:noFill/>
          <a:miter lim="800000"/>
          <a:headEnd/>
          <a:tailEnd/>
        </a:ln>
      </xdr:spPr>
    </xdr:pic>
    <xdr:clientData/>
  </xdr:twoCellAnchor>
  <xdr:twoCellAnchor editAs="oneCell">
    <xdr:from>
      <xdr:col>1</xdr:col>
      <xdr:colOff>0</xdr:colOff>
      <xdr:row>524</xdr:row>
      <xdr:rowOff>0</xdr:rowOff>
    </xdr:from>
    <xdr:to>
      <xdr:col>1</xdr:col>
      <xdr:colOff>9525</xdr:colOff>
      <xdr:row>524</xdr:row>
      <xdr:rowOff>28575</xdr:rowOff>
    </xdr:to>
    <xdr:pic>
      <xdr:nvPicPr>
        <xdr:cNvPr id="1070" name="Picture 15">
          <a:extLst>
            <a:ext uri="{FF2B5EF4-FFF2-40B4-BE49-F238E27FC236}">
              <a16:creationId xmlns:a16="http://schemas.microsoft.com/office/drawing/2014/main" id="{00000000-0008-0000-AD00-00002E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63429620"/>
          <a:ext cx="9525" cy="28575"/>
        </a:xfrm>
        <a:prstGeom prst="rect">
          <a:avLst/>
        </a:prstGeom>
        <a:noFill/>
        <a:ln w="1">
          <a:noFill/>
          <a:miter lim="800000"/>
          <a:headEnd/>
          <a:tailEnd/>
        </a:ln>
      </xdr:spPr>
    </xdr:pic>
    <xdr:clientData/>
  </xdr:twoCellAnchor>
  <xdr:twoCellAnchor editAs="oneCell">
    <xdr:from>
      <xdr:col>1</xdr:col>
      <xdr:colOff>0</xdr:colOff>
      <xdr:row>525</xdr:row>
      <xdr:rowOff>0</xdr:rowOff>
    </xdr:from>
    <xdr:to>
      <xdr:col>1</xdr:col>
      <xdr:colOff>9525</xdr:colOff>
      <xdr:row>525</xdr:row>
      <xdr:rowOff>28575</xdr:rowOff>
    </xdr:to>
    <xdr:pic>
      <xdr:nvPicPr>
        <xdr:cNvPr id="1072" name="Picture 15">
          <a:extLst>
            <a:ext uri="{FF2B5EF4-FFF2-40B4-BE49-F238E27FC236}">
              <a16:creationId xmlns:a16="http://schemas.microsoft.com/office/drawing/2014/main" id="{00000000-0008-0000-AD00-000030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65334620"/>
          <a:ext cx="9525" cy="28575"/>
        </a:xfrm>
        <a:prstGeom prst="rect">
          <a:avLst/>
        </a:prstGeom>
        <a:noFill/>
        <a:ln w="1">
          <a:noFill/>
          <a:miter lim="800000"/>
          <a:headEnd/>
          <a:tailEnd/>
        </a:ln>
      </xdr:spPr>
    </xdr:pic>
    <xdr:clientData/>
  </xdr:twoCellAnchor>
  <xdr:twoCellAnchor editAs="oneCell">
    <xdr:from>
      <xdr:col>0</xdr:col>
      <xdr:colOff>85725</xdr:colOff>
      <xdr:row>523</xdr:row>
      <xdr:rowOff>59690</xdr:rowOff>
    </xdr:from>
    <xdr:to>
      <xdr:col>0</xdr:col>
      <xdr:colOff>2077085</xdr:colOff>
      <xdr:row>523</xdr:row>
      <xdr:rowOff>1866900</xdr:rowOff>
    </xdr:to>
    <xdr:pic>
      <xdr:nvPicPr>
        <xdr:cNvPr id="1074" name="图片 1073">
          <a:extLst>
            <a:ext uri="{FF2B5EF4-FFF2-40B4-BE49-F238E27FC236}">
              <a16:creationId xmlns:a16="http://schemas.microsoft.com/office/drawing/2014/main" id="{00000000-0008-0000-AD00-000032040000}"/>
            </a:ext>
          </a:extLst>
        </xdr:cNvPr>
        <xdr:cNvPicPr>
          <a:picLocks noChangeAspect="1"/>
        </xdr:cNvPicPr>
      </xdr:nvPicPr>
      <xdr:blipFill>
        <a:blip xmlns:r="http://schemas.openxmlformats.org/officeDocument/2006/relationships" r:embed="rId375"/>
        <a:stretch>
          <a:fillRect/>
        </a:stretch>
      </xdr:blipFill>
      <xdr:spPr>
        <a:xfrm>
          <a:off x="85725" y="961584310"/>
          <a:ext cx="1991360" cy="1807210"/>
        </a:xfrm>
        <a:prstGeom prst="rect">
          <a:avLst/>
        </a:prstGeom>
        <a:noFill/>
        <a:ln w="9525">
          <a:noFill/>
        </a:ln>
      </xdr:spPr>
    </xdr:pic>
    <xdr:clientData/>
  </xdr:twoCellAnchor>
  <xdr:twoCellAnchor editAs="oneCell">
    <xdr:from>
      <xdr:col>0</xdr:col>
      <xdr:colOff>104775</xdr:colOff>
      <xdr:row>525</xdr:row>
      <xdr:rowOff>69850</xdr:rowOff>
    </xdr:from>
    <xdr:to>
      <xdr:col>0</xdr:col>
      <xdr:colOff>2054860</xdr:colOff>
      <xdr:row>525</xdr:row>
      <xdr:rowOff>1838960</xdr:rowOff>
    </xdr:to>
    <xdr:pic>
      <xdr:nvPicPr>
        <xdr:cNvPr id="1075" name="图片 1074">
          <a:extLst>
            <a:ext uri="{FF2B5EF4-FFF2-40B4-BE49-F238E27FC236}">
              <a16:creationId xmlns:a16="http://schemas.microsoft.com/office/drawing/2014/main" id="{00000000-0008-0000-AD00-000033040000}"/>
            </a:ext>
          </a:extLst>
        </xdr:cNvPr>
        <xdr:cNvPicPr>
          <a:picLocks noChangeAspect="1"/>
        </xdr:cNvPicPr>
      </xdr:nvPicPr>
      <xdr:blipFill>
        <a:blip xmlns:r="http://schemas.openxmlformats.org/officeDocument/2006/relationships" r:embed="rId376"/>
        <a:stretch>
          <a:fillRect/>
        </a:stretch>
      </xdr:blipFill>
      <xdr:spPr>
        <a:xfrm>
          <a:off x="104775" y="965404470"/>
          <a:ext cx="1950085" cy="1769110"/>
        </a:xfrm>
        <a:prstGeom prst="rect">
          <a:avLst/>
        </a:prstGeom>
        <a:noFill/>
        <a:ln w="9525">
          <a:noFill/>
        </a:ln>
      </xdr:spPr>
    </xdr:pic>
    <xdr:clientData/>
  </xdr:twoCellAnchor>
  <xdr:twoCellAnchor editAs="oneCell">
    <xdr:from>
      <xdr:col>0</xdr:col>
      <xdr:colOff>47625</xdr:colOff>
      <xdr:row>524</xdr:row>
      <xdr:rowOff>50800</xdr:rowOff>
    </xdr:from>
    <xdr:to>
      <xdr:col>0</xdr:col>
      <xdr:colOff>2041525</xdr:colOff>
      <xdr:row>524</xdr:row>
      <xdr:rowOff>1870075</xdr:rowOff>
    </xdr:to>
    <xdr:pic>
      <xdr:nvPicPr>
        <xdr:cNvPr id="1076" name="图片 1075">
          <a:extLst>
            <a:ext uri="{FF2B5EF4-FFF2-40B4-BE49-F238E27FC236}">
              <a16:creationId xmlns:a16="http://schemas.microsoft.com/office/drawing/2014/main" id="{00000000-0008-0000-AD00-000034040000}"/>
            </a:ext>
          </a:extLst>
        </xdr:cNvPr>
        <xdr:cNvPicPr>
          <a:picLocks noChangeAspect="1"/>
        </xdr:cNvPicPr>
      </xdr:nvPicPr>
      <xdr:blipFill>
        <a:blip xmlns:r="http://schemas.openxmlformats.org/officeDocument/2006/relationships" r:embed="rId377"/>
        <a:stretch>
          <a:fillRect/>
        </a:stretch>
      </xdr:blipFill>
      <xdr:spPr>
        <a:xfrm>
          <a:off x="47625" y="963480420"/>
          <a:ext cx="1993900" cy="1819275"/>
        </a:xfrm>
        <a:prstGeom prst="rect">
          <a:avLst/>
        </a:prstGeom>
        <a:noFill/>
        <a:ln w="9525">
          <a:noFill/>
        </a:ln>
      </xdr:spPr>
    </xdr:pic>
    <xdr:clientData/>
  </xdr:twoCellAnchor>
  <xdr:twoCellAnchor editAs="oneCell">
    <xdr:from>
      <xdr:col>0</xdr:col>
      <xdr:colOff>9525</xdr:colOff>
      <xdr:row>526</xdr:row>
      <xdr:rowOff>103505</xdr:rowOff>
    </xdr:from>
    <xdr:to>
      <xdr:col>0</xdr:col>
      <xdr:colOff>2160270</xdr:colOff>
      <xdr:row>526</xdr:row>
      <xdr:rowOff>1846580</xdr:rowOff>
    </xdr:to>
    <xdr:pic>
      <xdr:nvPicPr>
        <xdr:cNvPr id="1077" name="图片 1076">
          <a:extLst>
            <a:ext uri="{FF2B5EF4-FFF2-40B4-BE49-F238E27FC236}">
              <a16:creationId xmlns:a16="http://schemas.microsoft.com/office/drawing/2014/main" id="{00000000-0008-0000-AD00-000035040000}"/>
            </a:ext>
          </a:extLst>
        </xdr:cNvPr>
        <xdr:cNvPicPr>
          <a:picLocks noChangeAspect="1"/>
        </xdr:cNvPicPr>
      </xdr:nvPicPr>
      <xdr:blipFill>
        <a:blip xmlns:r="http://schemas.openxmlformats.org/officeDocument/2006/relationships" r:embed="rId378"/>
        <a:stretch>
          <a:fillRect/>
        </a:stretch>
      </xdr:blipFill>
      <xdr:spPr>
        <a:xfrm>
          <a:off x="9525" y="967343125"/>
          <a:ext cx="2150745" cy="1743075"/>
        </a:xfrm>
        <a:prstGeom prst="rect">
          <a:avLst/>
        </a:prstGeom>
        <a:noFill/>
        <a:ln w="9525">
          <a:noFill/>
        </a:ln>
      </xdr:spPr>
    </xdr:pic>
    <xdr:clientData/>
  </xdr:twoCellAnchor>
  <xdr:twoCellAnchor editAs="oneCell">
    <xdr:from>
      <xdr:col>1</xdr:col>
      <xdr:colOff>0</xdr:colOff>
      <xdr:row>527</xdr:row>
      <xdr:rowOff>0</xdr:rowOff>
    </xdr:from>
    <xdr:to>
      <xdr:col>1</xdr:col>
      <xdr:colOff>9525</xdr:colOff>
      <xdr:row>527</xdr:row>
      <xdr:rowOff>28575</xdr:rowOff>
    </xdr:to>
    <xdr:pic>
      <xdr:nvPicPr>
        <xdr:cNvPr id="1078" name="Picture 15">
          <a:extLst>
            <a:ext uri="{FF2B5EF4-FFF2-40B4-BE49-F238E27FC236}">
              <a16:creationId xmlns:a16="http://schemas.microsoft.com/office/drawing/2014/main" id="{00000000-0008-0000-AD00-000036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69144620"/>
          <a:ext cx="9525" cy="28575"/>
        </a:xfrm>
        <a:prstGeom prst="rect">
          <a:avLst/>
        </a:prstGeom>
        <a:noFill/>
        <a:ln w="1">
          <a:noFill/>
          <a:miter lim="800000"/>
          <a:headEnd/>
          <a:tailEnd/>
        </a:ln>
      </xdr:spPr>
    </xdr:pic>
    <xdr:clientData/>
  </xdr:twoCellAnchor>
  <xdr:twoCellAnchor editAs="oneCell">
    <xdr:from>
      <xdr:col>1</xdr:col>
      <xdr:colOff>0</xdr:colOff>
      <xdr:row>528</xdr:row>
      <xdr:rowOff>0</xdr:rowOff>
    </xdr:from>
    <xdr:to>
      <xdr:col>1</xdr:col>
      <xdr:colOff>9525</xdr:colOff>
      <xdr:row>528</xdr:row>
      <xdr:rowOff>28575</xdr:rowOff>
    </xdr:to>
    <xdr:pic>
      <xdr:nvPicPr>
        <xdr:cNvPr id="1080" name="Picture 15">
          <a:extLst>
            <a:ext uri="{FF2B5EF4-FFF2-40B4-BE49-F238E27FC236}">
              <a16:creationId xmlns:a16="http://schemas.microsoft.com/office/drawing/2014/main" id="{00000000-0008-0000-AD00-000038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71049620"/>
          <a:ext cx="9525" cy="28575"/>
        </a:xfrm>
        <a:prstGeom prst="rect">
          <a:avLst/>
        </a:prstGeom>
        <a:noFill/>
        <a:ln w="1">
          <a:noFill/>
          <a:miter lim="800000"/>
          <a:headEnd/>
          <a:tailEnd/>
        </a:ln>
      </xdr:spPr>
    </xdr:pic>
    <xdr:clientData/>
  </xdr:twoCellAnchor>
  <xdr:twoCellAnchor editAs="oneCell">
    <xdr:from>
      <xdr:col>1</xdr:col>
      <xdr:colOff>0</xdr:colOff>
      <xdr:row>529</xdr:row>
      <xdr:rowOff>0</xdr:rowOff>
    </xdr:from>
    <xdr:to>
      <xdr:col>1</xdr:col>
      <xdr:colOff>9525</xdr:colOff>
      <xdr:row>529</xdr:row>
      <xdr:rowOff>28575</xdr:rowOff>
    </xdr:to>
    <xdr:pic>
      <xdr:nvPicPr>
        <xdr:cNvPr id="1082" name="Picture 15">
          <a:extLst>
            <a:ext uri="{FF2B5EF4-FFF2-40B4-BE49-F238E27FC236}">
              <a16:creationId xmlns:a16="http://schemas.microsoft.com/office/drawing/2014/main" id="{00000000-0008-0000-AD00-00003A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72954620"/>
          <a:ext cx="9525" cy="28575"/>
        </a:xfrm>
        <a:prstGeom prst="rect">
          <a:avLst/>
        </a:prstGeom>
        <a:noFill/>
        <a:ln w="1">
          <a:noFill/>
          <a:miter lim="800000"/>
          <a:headEnd/>
          <a:tailEnd/>
        </a:ln>
      </xdr:spPr>
    </xdr:pic>
    <xdr:clientData/>
  </xdr:twoCellAnchor>
  <xdr:twoCellAnchor editAs="oneCell">
    <xdr:from>
      <xdr:col>1</xdr:col>
      <xdr:colOff>0</xdr:colOff>
      <xdr:row>530</xdr:row>
      <xdr:rowOff>0</xdr:rowOff>
    </xdr:from>
    <xdr:to>
      <xdr:col>1</xdr:col>
      <xdr:colOff>9525</xdr:colOff>
      <xdr:row>530</xdr:row>
      <xdr:rowOff>28575</xdr:rowOff>
    </xdr:to>
    <xdr:pic>
      <xdr:nvPicPr>
        <xdr:cNvPr id="1084" name="Picture 15">
          <a:extLst>
            <a:ext uri="{FF2B5EF4-FFF2-40B4-BE49-F238E27FC236}">
              <a16:creationId xmlns:a16="http://schemas.microsoft.com/office/drawing/2014/main" id="{00000000-0008-0000-AD00-00003C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74859620"/>
          <a:ext cx="9525" cy="28575"/>
        </a:xfrm>
        <a:prstGeom prst="rect">
          <a:avLst/>
        </a:prstGeom>
        <a:noFill/>
        <a:ln w="1">
          <a:noFill/>
          <a:miter lim="800000"/>
          <a:headEnd/>
          <a:tailEnd/>
        </a:ln>
      </xdr:spPr>
    </xdr:pic>
    <xdr:clientData/>
  </xdr:twoCellAnchor>
  <xdr:twoCellAnchor editAs="oneCell">
    <xdr:from>
      <xdr:col>1</xdr:col>
      <xdr:colOff>0</xdr:colOff>
      <xdr:row>531</xdr:row>
      <xdr:rowOff>0</xdr:rowOff>
    </xdr:from>
    <xdr:to>
      <xdr:col>1</xdr:col>
      <xdr:colOff>9525</xdr:colOff>
      <xdr:row>531</xdr:row>
      <xdr:rowOff>28575</xdr:rowOff>
    </xdr:to>
    <xdr:pic>
      <xdr:nvPicPr>
        <xdr:cNvPr id="1088" name="Picture 15">
          <a:extLst>
            <a:ext uri="{FF2B5EF4-FFF2-40B4-BE49-F238E27FC236}">
              <a16:creationId xmlns:a16="http://schemas.microsoft.com/office/drawing/2014/main" id="{00000000-0008-0000-AD00-000040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76764620"/>
          <a:ext cx="9525" cy="28575"/>
        </a:xfrm>
        <a:prstGeom prst="rect">
          <a:avLst/>
        </a:prstGeom>
        <a:noFill/>
        <a:ln w="1">
          <a:noFill/>
          <a:miter lim="800000"/>
          <a:headEnd/>
          <a:tailEnd/>
        </a:ln>
      </xdr:spPr>
    </xdr:pic>
    <xdr:clientData/>
  </xdr:twoCellAnchor>
  <xdr:twoCellAnchor editAs="oneCell">
    <xdr:from>
      <xdr:col>0</xdr:col>
      <xdr:colOff>9525</xdr:colOff>
      <xdr:row>528</xdr:row>
      <xdr:rowOff>107950</xdr:rowOff>
    </xdr:from>
    <xdr:to>
      <xdr:col>0</xdr:col>
      <xdr:colOff>2131060</xdr:colOff>
      <xdr:row>528</xdr:row>
      <xdr:rowOff>1792605</xdr:rowOff>
    </xdr:to>
    <xdr:pic>
      <xdr:nvPicPr>
        <xdr:cNvPr id="1092" name="图片 1091">
          <a:extLst>
            <a:ext uri="{FF2B5EF4-FFF2-40B4-BE49-F238E27FC236}">
              <a16:creationId xmlns:a16="http://schemas.microsoft.com/office/drawing/2014/main" id="{00000000-0008-0000-AD00-000044040000}"/>
            </a:ext>
          </a:extLst>
        </xdr:cNvPr>
        <xdr:cNvPicPr>
          <a:picLocks noChangeAspect="1"/>
        </xdr:cNvPicPr>
      </xdr:nvPicPr>
      <xdr:blipFill>
        <a:blip xmlns:r="http://schemas.openxmlformats.org/officeDocument/2006/relationships" r:embed="rId379"/>
        <a:stretch>
          <a:fillRect/>
        </a:stretch>
      </xdr:blipFill>
      <xdr:spPr>
        <a:xfrm>
          <a:off x="9525" y="971157570"/>
          <a:ext cx="2121535" cy="1684655"/>
        </a:xfrm>
        <a:prstGeom prst="rect">
          <a:avLst/>
        </a:prstGeom>
        <a:noFill/>
        <a:ln w="9525">
          <a:noFill/>
        </a:ln>
      </xdr:spPr>
    </xdr:pic>
    <xdr:clientData/>
  </xdr:twoCellAnchor>
  <xdr:twoCellAnchor editAs="oneCell">
    <xdr:from>
      <xdr:col>0</xdr:col>
      <xdr:colOff>9525</xdr:colOff>
      <xdr:row>527</xdr:row>
      <xdr:rowOff>107950</xdr:rowOff>
    </xdr:from>
    <xdr:to>
      <xdr:col>0</xdr:col>
      <xdr:colOff>2117090</xdr:colOff>
      <xdr:row>527</xdr:row>
      <xdr:rowOff>1755775</xdr:rowOff>
    </xdr:to>
    <xdr:pic>
      <xdr:nvPicPr>
        <xdr:cNvPr id="1093" name="图片 1092">
          <a:extLst>
            <a:ext uri="{FF2B5EF4-FFF2-40B4-BE49-F238E27FC236}">
              <a16:creationId xmlns:a16="http://schemas.microsoft.com/office/drawing/2014/main" id="{00000000-0008-0000-AD00-000045040000}"/>
            </a:ext>
          </a:extLst>
        </xdr:cNvPr>
        <xdr:cNvPicPr>
          <a:picLocks noChangeAspect="1"/>
        </xdr:cNvPicPr>
      </xdr:nvPicPr>
      <xdr:blipFill>
        <a:blip xmlns:r="http://schemas.openxmlformats.org/officeDocument/2006/relationships" r:embed="rId380"/>
        <a:stretch>
          <a:fillRect/>
        </a:stretch>
      </xdr:blipFill>
      <xdr:spPr>
        <a:xfrm>
          <a:off x="9525" y="969252570"/>
          <a:ext cx="2107565" cy="1647825"/>
        </a:xfrm>
        <a:prstGeom prst="rect">
          <a:avLst/>
        </a:prstGeom>
        <a:noFill/>
        <a:ln w="9525">
          <a:noFill/>
        </a:ln>
      </xdr:spPr>
    </xdr:pic>
    <xdr:clientData/>
  </xdr:twoCellAnchor>
  <xdr:twoCellAnchor editAs="oneCell">
    <xdr:from>
      <xdr:col>0</xdr:col>
      <xdr:colOff>9525</xdr:colOff>
      <xdr:row>529</xdr:row>
      <xdr:rowOff>107950</xdr:rowOff>
    </xdr:from>
    <xdr:to>
      <xdr:col>0</xdr:col>
      <xdr:colOff>2121535</xdr:colOff>
      <xdr:row>529</xdr:row>
      <xdr:rowOff>1822450</xdr:rowOff>
    </xdr:to>
    <xdr:pic>
      <xdr:nvPicPr>
        <xdr:cNvPr id="1094" name="图片 1093">
          <a:extLst>
            <a:ext uri="{FF2B5EF4-FFF2-40B4-BE49-F238E27FC236}">
              <a16:creationId xmlns:a16="http://schemas.microsoft.com/office/drawing/2014/main" id="{00000000-0008-0000-AD00-000046040000}"/>
            </a:ext>
          </a:extLst>
        </xdr:cNvPr>
        <xdr:cNvPicPr>
          <a:picLocks noChangeAspect="1"/>
        </xdr:cNvPicPr>
      </xdr:nvPicPr>
      <xdr:blipFill>
        <a:blip xmlns:r="http://schemas.openxmlformats.org/officeDocument/2006/relationships" r:embed="rId381"/>
        <a:stretch>
          <a:fillRect/>
        </a:stretch>
      </xdr:blipFill>
      <xdr:spPr>
        <a:xfrm>
          <a:off x="9525" y="973062570"/>
          <a:ext cx="2112010" cy="1714500"/>
        </a:xfrm>
        <a:prstGeom prst="rect">
          <a:avLst/>
        </a:prstGeom>
        <a:noFill/>
        <a:ln w="9525">
          <a:noFill/>
        </a:ln>
      </xdr:spPr>
    </xdr:pic>
    <xdr:clientData/>
  </xdr:twoCellAnchor>
  <xdr:twoCellAnchor editAs="oneCell">
    <xdr:from>
      <xdr:col>0</xdr:col>
      <xdr:colOff>85725</xdr:colOff>
      <xdr:row>530</xdr:row>
      <xdr:rowOff>60325</xdr:rowOff>
    </xdr:from>
    <xdr:to>
      <xdr:col>0</xdr:col>
      <xdr:colOff>2027555</xdr:colOff>
      <xdr:row>530</xdr:row>
      <xdr:rowOff>1842135</xdr:rowOff>
    </xdr:to>
    <xdr:pic>
      <xdr:nvPicPr>
        <xdr:cNvPr id="1095" name="图片 1094">
          <a:extLst>
            <a:ext uri="{FF2B5EF4-FFF2-40B4-BE49-F238E27FC236}">
              <a16:creationId xmlns:a16="http://schemas.microsoft.com/office/drawing/2014/main" id="{00000000-0008-0000-AD00-000047040000}"/>
            </a:ext>
          </a:extLst>
        </xdr:cNvPr>
        <xdr:cNvPicPr>
          <a:picLocks noChangeAspect="1"/>
        </xdr:cNvPicPr>
      </xdr:nvPicPr>
      <xdr:blipFill>
        <a:blip xmlns:r="http://schemas.openxmlformats.org/officeDocument/2006/relationships" r:embed="rId382"/>
        <a:stretch>
          <a:fillRect/>
        </a:stretch>
      </xdr:blipFill>
      <xdr:spPr>
        <a:xfrm>
          <a:off x="85725" y="974919945"/>
          <a:ext cx="1941830" cy="1781810"/>
        </a:xfrm>
        <a:prstGeom prst="rect">
          <a:avLst/>
        </a:prstGeom>
        <a:noFill/>
        <a:ln w="9525">
          <a:noFill/>
        </a:ln>
      </xdr:spPr>
    </xdr:pic>
    <xdr:clientData/>
  </xdr:twoCellAnchor>
  <xdr:twoCellAnchor editAs="oneCell">
    <xdr:from>
      <xdr:col>0</xdr:col>
      <xdr:colOff>9525</xdr:colOff>
      <xdr:row>531</xdr:row>
      <xdr:rowOff>143510</xdr:rowOff>
    </xdr:from>
    <xdr:to>
      <xdr:col>0</xdr:col>
      <xdr:colOff>2128520</xdr:colOff>
      <xdr:row>531</xdr:row>
      <xdr:rowOff>1821815</xdr:rowOff>
    </xdr:to>
    <xdr:pic>
      <xdr:nvPicPr>
        <xdr:cNvPr id="1096" name="图片 1095">
          <a:extLst>
            <a:ext uri="{FF2B5EF4-FFF2-40B4-BE49-F238E27FC236}">
              <a16:creationId xmlns:a16="http://schemas.microsoft.com/office/drawing/2014/main" id="{00000000-0008-0000-AD00-000048040000}"/>
            </a:ext>
          </a:extLst>
        </xdr:cNvPr>
        <xdr:cNvPicPr>
          <a:picLocks noChangeAspect="1"/>
        </xdr:cNvPicPr>
      </xdr:nvPicPr>
      <xdr:blipFill>
        <a:blip xmlns:r="http://schemas.openxmlformats.org/officeDocument/2006/relationships" r:embed="rId383"/>
        <a:stretch>
          <a:fillRect/>
        </a:stretch>
      </xdr:blipFill>
      <xdr:spPr>
        <a:xfrm>
          <a:off x="9525" y="976908130"/>
          <a:ext cx="2118995" cy="1678305"/>
        </a:xfrm>
        <a:prstGeom prst="rect">
          <a:avLst/>
        </a:prstGeom>
        <a:noFill/>
        <a:ln w="9525">
          <a:noFill/>
        </a:ln>
      </xdr:spPr>
    </xdr:pic>
    <xdr:clientData/>
  </xdr:twoCellAnchor>
  <xdr:twoCellAnchor editAs="oneCell">
    <xdr:from>
      <xdr:col>1</xdr:col>
      <xdr:colOff>0</xdr:colOff>
      <xdr:row>532</xdr:row>
      <xdr:rowOff>0</xdr:rowOff>
    </xdr:from>
    <xdr:to>
      <xdr:col>1</xdr:col>
      <xdr:colOff>9525</xdr:colOff>
      <xdr:row>532</xdr:row>
      <xdr:rowOff>28575</xdr:rowOff>
    </xdr:to>
    <xdr:pic>
      <xdr:nvPicPr>
        <xdr:cNvPr id="1097" name="Picture 15">
          <a:extLst>
            <a:ext uri="{FF2B5EF4-FFF2-40B4-BE49-F238E27FC236}">
              <a16:creationId xmlns:a16="http://schemas.microsoft.com/office/drawing/2014/main" id="{00000000-0008-0000-AD00-000049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78669620"/>
          <a:ext cx="9525" cy="28575"/>
        </a:xfrm>
        <a:prstGeom prst="rect">
          <a:avLst/>
        </a:prstGeom>
        <a:noFill/>
        <a:ln w="1">
          <a:noFill/>
          <a:miter lim="800000"/>
          <a:headEnd/>
          <a:tailEnd/>
        </a:ln>
      </xdr:spPr>
    </xdr:pic>
    <xdr:clientData/>
  </xdr:twoCellAnchor>
  <xdr:twoCellAnchor editAs="oneCell">
    <xdr:from>
      <xdr:col>1</xdr:col>
      <xdr:colOff>0</xdr:colOff>
      <xdr:row>533</xdr:row>
      <xdr:rowOff>0</xdr:rowOff>
    </xdr:from>
    <xdr:to>
      <xdr:col>1</xdr:col>
      <xdr:colOff>9525</xdr:colOff>
      <xdr:row>533</xdr:row>
      <xdr:rowOff>28575</xdr:rowOff>
    </xdr:to>
    <xdr:pic>
      <xdr:nvPicPr>
        <xdr:cNvPr id="1099" name="Picture 15">
          <a:extLst>
            <a:ext uri="{FF2B5EF4-FFF2-40B4-BE49-F238E27FC236}">
              <a16:creationId xmlns:a16="http://schemas.microsoft.com/office/drawing/2014/main" id="{00000000-0008-0000-AD00-00004B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80574620"/>
          <a:ext cx="9525" cy="28575"/>
        </a:xfrm>
        <a:prstGeom prst="rect">
          <a:avLst/>
        </a:prstGeom>
        <a:noFill/>
        <a:ln w="1">
          <a:noFill/>
          <a:miter lim="800000"/>
          <a:headEnd/>
          <a:tailEnd/>
        </a:ln>
      </xdr:spPr>
    </xdr:pic>
    <xdr:clientData/>
  </xdr:twoCellAnchor>
  <xdr:twoCellAnchor editAs="oneCell">
    <xdr:from>
      <xdr:col>1</xdr:col>
      <xdr:colOff>0</xdr:colOff>
      <xdr:row>534</xdr:row>
      <xdr:rowOff>0</xdr:rowOff>
    </xdr:from>
    <xdr:to>
      <xdr:col>1</xdr:col>
      <xdr:colOff>9525</xdr:colOff>
      <xdr:row>534</xdr:row>
      <xdr:rowOff>28575</xdr:rowOff>
    </xdr:to>
    <xdr:pic>
      <xdr:nvPicPr>
        <xdr:cNvPr id="1101" name="Picture 15">
          <a:extLst>
            <a:ext uri="{FF2B5EF4-FFF2-40B4-BE49-F238E27FC236}">
              <a16:creationId xmlns:a16="http://schemas.microsoft.com/office/drawing/2014/main" id="{00000000-0008-0000-AD00-00004D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82479620"/>
          <a:ext cx="9525" cy="28575"/>
        </a:xfrm>
        <a:prstGeom prst="rect">
          <a:avLst/>
        </a:prstGeom>
        <a:noFill/>
        <a:ln w="1">
          <a:noFill/>
          <a:miter lim="800000"/>
          <a:headEnd/>
          <a:tailEnd/>
        </a:ln>
      </xdr:spPr>
    </xdr:pic>
    <xdr:clientData/>
  </xdr:twoCellAnchor>
  <xdr:twoCellAnchor editAs="oneCell">
    <xdr:from>
      <xdr:col>1</xdr:col>
      <xdr:colOff>0</xdr:colOff>
      <xdr:row>536</xdr:row>
      <xdr:rowOff>0</xdr:rowOff>
    </xdr:from>
    <xdr:to>
      <xdr:col>1</xdr:col>
      <xdr:colOff>9525</xdr:colOff>
      <xdr:row>536</xdr:row>
      <xdr:rowOff>28575</xdr:rowOff>
    </xdr:to>
    <xdr:pic>
      <xdr:nvPicPr>
        <xdr:cNvPr id="1103" name="Picture 15">
          <a:extLst>
            <a:ext uri="{FF2B5EF4-FFF2-40B4-BE49-F238E27FC236}">
              <a16:creationId xmlns:a16="http://schemas.microsoft.com/office/drawing/2014/main" id="{00000000-0008-0000-AD00-00004F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86289620"/>
          <a:ext cx="9525" cy="28575"/>
        </a:xfrm>
        <a:prstGeom prst="rect">
          <a:avLst/>
        </a:prstGeom>
        <a:noFill/>
        <a:ln w="1">
          <a:noFill/>
          <a:miter lim="800000"/>
          <a:headEnd/>
          <a:tailEnd/>
        </a:ln>
      </xdr:spPr>
    </xdr:pic>
    <xdr:clientData/>
  </xdr:twoCellAnchor>
  <xdr:twoCellAnchor editAs="oneCell">
    <xdr:from>
      <xdr:col>1</xdr:col>
      <xdr:colOff>0</xdr:colOff>
      <xdr:row>535</xdr:row>
      <xdr:rowOff>0</xdr:rowOff>
    </xdr:from>
    <xdr:to>
      <xdr:col>1</xdr:col>
      <xdr:colOff>9525</xdr:colOff>
      <xdr:row>535</xdr:row>
      <xdr:rowOff>28575</xdr:rowOff>
    </xdr:to>
    <xdr:pic>
      <xdr:nvPicPr>
        <xdr:cNvPr id="1105" name="Picture 15">
          <a:extLst>
            <a:ext uri="{FF2B5EF4-FFF2-40B4-BE49-F238E27FC236}">
              <a16:creationId xmlns:a16="http://schemas.microsoft.com/office/drawing/2014/main" id="{00000000-0008-0000-AD00-000051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84384620"/>
          <a:ext cx="9525" cy="28575"/>
        </a:xfrm>
        <a:prstGeom prst="rect">
          <a:avLst/>
        </a:prstGeom>
        <a:noFill/>
        <a:ln w="1">
          <a:noFill/>
          <a:miter lim="800000"/>
          <a:headEnd/>
          <a:tailEnd/>
        </a:ln>
      </xdr:spPr>
    </xdr:pic>
    <xdr:clientData/>
  </xdr:twoCellAnchor>
  <xdr:twoCellAnchor editAs="oneCell">
    <xdr:from>
      <xdr:col>0</xdr:col>
      <xdr:colOff>9525</xdr:colOff>
      <xdr:row>532</xdr:row>
      <xdr:rowOff>241300</xdr:rowOff>
    </xdr:from>
    <xdr:to>
      <xdr:col>0</xdr:col>
      <xdr:colOff>2140585</xdr:colOff>
      <xdr:row>532</xdr:row>
      <xdr:rowOff>1774190</xdr:rowOff>
    </xdr:to>
    <xdr:pic>
      <xdr:nvPicPr>
        <xdr:cNvPr id="1107" name="图片 1106">
          <a:extLst>
            <a:ext uri="{FF2B5EF4-FFF2-40B4-BE49-F238E27FC236}">
              <a16:creationId xmlns:a16="http://schemas.microsoft.com/office/drawing/2014/main" id="{00000000-0008-0000-AD00-000053040000}"/>
            </a:ext>
          </a:extLst>
        </xdr:cNvPr>
        <xdr:cNvPicPr>
          <a:picLocks noChangeAspect="1"/>
        </xdr:cNvPicPr>
      </xdr:nvPicPr>
      <xdr:blipFill>
        <a:blip xmlns:r="http://schemas.openxmlformats.org/officeDocument/2006/relationships" r:embed="rId384"/>
        <a:stretch>
          <a:fillRect/>
        </a:stretch>
      </xdr:blipFill>
      <xdr:spPr>
        <a:xfrm>
          <a:off x="9525" y="978910920"/>
          <a:ext cx="2131060" cy="1532890"/>
        </a:xfrm>
        <a:prstGeom prst="rect">
          <a:avLst/>
        </a:prstGeom>
        <a:noFill/>
        <a:ln w="9525">
          <a:noFill/>
        </a:ln>
      </xdr:spPr>
    </xdr:pic>
    <xdr:clientData/>
  </xdr:twoCellAnchor>
  <xdr:twoCellAnchor editAs="oneCell">
    <xdr:from>
      <xdr:col>0</xdr:col>
      <xdr:colOff>9525</xdr:colOff>
      <xdr:row>533</xdr:row>
      <xdr:rowOff>174625</xdr:rowOff>
    </xdr:from>
    <xdr:to>
      <xdr:col>0</xdr:col>
      <xdr:colOff>2129155</xdr:colOff>
      <xdr:row>533</xdr:row>
      <xdr:rowOff>1728470</xdr:rowOff>
    </xdr:to>
    <xdr:pic>
      <xdr:nvPicPr>
        <xdr:cNvPr id="1108" name="图片 1107">
          <a:extLst>
            <a:ext uri="{FF2B5EF4-FFF2-40B4-BE49-F238E27FC236}">
              <a16:creationId xmlns:a16="http://schemas.microsoft.com/office/drawing/2014/main" id="{00000000-0008-0000-AD00-000054040000}"/>
            </a:ext>
          </a:extLst>
        </xdr:cNvPr>
        <xdr:cNvPicPr>
          <a:picLocks noChangeAspect="1"/>
        </xdr:cNvPicPr>
      </xdr:nvPicPr>
      <xdr:blipFill>
        <a:blip xmlns:r="http://schemas.openxmlformats.org/officeDocument/2006/relationships" r:embed="rId385"/>
        <a:stretch>
          <a:fillRect/>
        </a:stretch>
      </xdr:blipFill>
      <xdr:spPr>
        <a:xfrm>
          <a:off x="9525" y="980749245"/>
          <a:ext cx="2119630" cy="1553845"/>
        </a:xfrm>
        <a:prstGeom prst="rect">
          <a:avLst/>
        </a:prstGeom>
        <a:noFill/>
        <a:ln w="9525">
          <a:noFill/>
        </a:ln>
      </xdr:spPr>
    </xdr:pic>
    <xdr:clientData/>
  </xdr:twoCellAnchor>
  <xdr:twoCellAnchor editAs="oneCell">
    <xdr:from>
      <xdr:col>0</xdr:col>
      <xdr:colOff>635</xdr:colOff>
      <xdr:row>536</xdr:row>
      <xdr:rowOff>117475</xdr:rowOff>
    </xdr:from>
    <xdr:to>
      <xdr:col>0</xdr:col>
      <xdr:colOff>2124710</xdr:colOff>
      <xdr:row>536</xdr:row>
      <xdr:rowOff>1857375</xdr:rowOff>
    </xdr:to>
    <xdr:pic>
      <xdr:nvPicPr>
        <xdr:cNvPr id="1109" name="图片 1108">
          <a:extLst>
            <a:ext uri="{FF2B5EF4-FFF2-40B4-BE49-F238E27FC236}">
              <a16:creationId xmlns:a16="http://schemas.microsoft.com/office/drawing/2014/main" id="{00000000-0008-0000-AD00-000055040000}"/>
            </a:ext>
          </a:extLst>
        </xdr:cNvPr>
        <xdr:cNvPicPr>
          <a:picLocks noChangeAspect="1"/>
        </xdr:cNvPicPr>
      </xdr:nvPicPr>
      <xdr:blipFill>
        <a:blip xmlns:r="http://schemas.openxmlformats.org/officeDocument/2006/relationships" r:embed="rId386"/>
        <a:stretch>
          <a:fillRect/>
        </a:stretch>
      </xdr:blipFill>
      <xdr:spPr>
        <a:xfrm>
          <a:off x="635" y="986407095"/>
          <a:ext cx="2124075" cy="1739900"/>
        </a:xfrm>
        <a:prstGeom prst="rect">
          <a:avLst/>
        </a:prstGeom>
        <a:noFill/>
        <a:ln w="9525">
          <a:noFill/>
        </a:ln>
      </xdr:spPr>
    </xdr:pic>
    <xdr:clientData/>
  </xdr:twoCellAnchor>
  <xdr:twoCellAnchor editAs="oneCell">
    <xdr:from>
      <xdr:col>0</xdr:col>
      <xdr:colOff>9525</xdr:colOff>
      <xdr:row>535</xdr:row>
      <xdr:rowOff>127000</xdr:rowOff>
    </xdr:from>
    <xdr:to>
      <xdr:col>0</xdr:col>
      <xdr:colOff>2157095</xdr:colOff>
      <xdr:row>535</xdr:row>
      <xdr:rowOff>1771650</xdr:rowOff>
    </xdr:to>
    <xdr:pic>
      <xdr:nvPicPr>
        <xdr:cNvPr id="1110" name="图片 1109">
          <a:extLst>
            <a:ext uri="{FF2B5EF4-FFF2-40B4-BE49-F238E27FC236}">
              <a16:creationId xmlns:a16="http://schemas.microsoft.com/office/drawing/2014/main" id="{00000000-0008-0000-AD00-000056040000}"/>
            </a:ext>
          </a:extLst>
        </xdr:cNvPr>
        <xdr:cNvPicPr>
          <a:picLocks noChangeAspect="1"/>
        </xdr:cNvPicPr>
      </xdr:nvPicPr>
      <xdr:blipFill>
        <a:blip xmlns:r="http://schemas.openxmlformats.org/officeDocument/2006/relationships" r:embed="rId387"/>
        <a:stretch>
          <a:fillRect/>
        </a:stretch>
      </xdr:blipFill>
      <xdr:spPr>
        <a:xfrm>
          <a:off x="9525" y="984511620"/>
          <a:ext cx="2147570" cy="1644650"/>
        </a:xfrm>
        <a:prstGeom prst="rect">
          <a:avLst/>
        </a:prstGeom>
        <a:noFill/>
        <a:ln w="9525">
          <a:noFill/>
        </a:ln>
      </xdr:spPr>
    </xdr:pic>
    <xdr:clientData/>
  </xdr:twoCellAnchor>
  <xdr:twoCellAnchor editAs="oneCell">
    <xdr:from>
      <xdr:col>0</xdr:col>
      <xdr:colOff>9525</xdr:colOff>
      <xdr:row>534</xdr:row>
      <xdr:rowOff>165100</xdr:rowOff>
    </xdr:from>
    <xdr:to>
      <xdr:col>0</xdr:col>
      <xdr:colOff>2142490</xdr:colOff>
      <xdr:row>534</xdr:row>
      <xdr:rowOff>1767840</xdr:rowOff>
    </xdr:to>
    <xdr:pic>
      <xdr:nvPicPr>
        <xdr:cNvPr id="1111" name="图片 1110">
          <a:extLst>
            <a:ext uri="{FF2B5EF4-FFF2-40B4-BE49-F238E27FC236}">
              <a16:creationId xmlns:a16="http://schemas.microsoft.com/office/drawing/2014/main" id="{00000000-0008-0000-AD00-000057040000}"/>
            </a:ext>
          </a:extLst>
        </xdr:cNvPr>
        <xdr:cNvPicPr>
          <a:picLocks noChangeAspect="1"/>
        </xdr:cNvPicPr>
      </xdr:nvPicPr>
      <xdr:blipFill>
        <a:blip xmlns:r="http://schemas.openxmlformats.org/officeDocument/2006/relationships" r:embed="rId388"/>
        <a:stretch>
          <a:fillRect/>
        </a:stretch>
      </xdr:blipFill>
      <xdr:spPr>
        <a:xfrm>
          <a:off x="9525" y="982644720"/>
          <a:ext cx="2132965" cy="1602740"/>
        </a:xfrm>
        <a:prstGeom prst="rect">
          <a:avLst/>
        </a:prstGeom>
        <a:noFill/>
        <a:ln w="9525">
          <a:noFill/>
        </a:ln>
      </xdr:spPr>
    </xdr:pic>
    <xdr:clientData/>
  </xdr:twoCellAnchor>
  <xdr:twoCellAnchor editAs="oneCell">
    <xdr:from>
      <xdr:col>1</xdr:col>
      <xdr:colOff>0</xdr:colOff>
      <xdr:row>537</xdr:row>
      <xdr:rowOff>0</xdr:rowOff>
    </xdr:from>
    <xdr:to>
      <xdr:col>1</xdr:col>
      <xdr:colOff>9525</xdr:colOff>
      <xdr:row>537</xdr:row>
      <xdr:rowOff>28575</xdr:rowOff>
    </xdr:to>
    <xdr:pic>
      <xdr:nvPicPr>
        <xdr:cNvPr id="1112" name="Picture 15">
          <a:extLst>
            <a:ext uri="{FF2B5EF4-FFF2-40B4-BE49-F238E27FC236}">
              <a16:creationId xmlns:a16="http://schemas.microsoft.com/office/drawing/2014/main" id="{00000000-0008-0000-AD00-000058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88194620"/>
          <a:ext cx="9525" cy="28575"/>
        </a:xfrm>
        <a:prstGeom prst="rect">
          <a:avLst/>
        </a:prstGeom>
        <a:noFill/>
        <a:ln w="1">
          <a:noFill/>
          <a:miter lim="800000"/>
          <a:headEnd/>
          <a:tailEnd/>
        </a:ln>
      </xdr:spPr>
    </xdr:pic>
    <xdr:clientData/>
  </xdr:twoCellAnchor>
  <xdr:twoCellAnchor editAs="oneCell">
    <xdr:from>
      <xdr:col>1</xdr:col>
      <xdr:colOff>0</xdr:colOff>
      <xdr:row>538</xdr:row>
      <xdr:rowOff>0</xdr:rowOff>
    </xdr:from>
    <xdr:to>
      <xdr:col>1</xdr:col>
      <xdr:colOff>9525</xdr:colOff>
      <xdr:row>538</xdr:row>
      <xdr:rowOff>28575</xdr:rowOff>
    </xdr:to>
    <xdr:pic>
      <xdr:nvPicPr>
        <xdr:cNvPr id="1114" name="Picture 15">
          <a:extLst>
            <a:ext uri="{FF2B5EF4-FFF2-40B4-BE49-F238E27FC236}">
              <a16:creationId xmlns:a16="http://schemas.microsoft.com/office/drawing/2014/main" id="{00000000-0008-0000-AD00-00005A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90099620"/>
          <a:ext cx="9525" cy="28575"/>
        </a:xfrm>
        <a:prstGeom prst="rect">
          <a:avLst/>
        </a:prstGeom>
        <a:noFill/>
        <a:ln w="1">
          <a:noFill/>
          <a:miter lim="800000"/>
          <a:headEnd/>
          <a:tailEnd/>
        </a:ln>
      </xdr:spPr>
    </xdr:pic>
    <xdr:clientData/>
  </xdr:twoCellAnchor>
  <xdr:twoCellAnchor editAs="oneCell">
    <xdr:from>
      <xdr:col>1</xdr:col>
      <xdr:colOff>0</xdr:colOff>
      <xdr:row>539</xdr:row>
      <xdr:rowOff>0</xdr:rowOff>
    </xdr:from>
    <xdr:to>
      <xdr:col>1</xdr:col>
      <xdr:colOff>9525</xdr:colOff>
      <xdr:row>539</xdr:row>
      <xdr:rowOff>28575</xdr:rowOff>
    </xdr:to>
    <xdr:pic>
      <xdr:nvPicPr>
        <xdr:cNvPr id="1116" name="Picture 15">
          <a:extLst>
            <a:ext uri="{FF2B5EF4-FFF2-40B4-BE49-F238E27FC236}">
              <a16:creationId xmlns:a16="http://schemas.microsoft.com/office/drawing/2014/main" id="{00000000-0008-0000-AD00-00005C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92004620"/>
          <a:ext cx="9525" cy="28575"/>
        </a:xfrm>
        <a:prstGeom prst="rect">
          <a:avLst/>
        </a:prstGeom>
        <a:noFill/>
        <a:ln w="1">
          <a:noFill/>
          <a:miter lim="800000"/>
          <a:headEnd/>
          <a:tailEnd/>
        </a:ln>
      </xdr:spPr>
    </xdr:pic>
    <xdr:clientData/>
  </xdr:twoCellAnchor>
  <xdr:twoCellAnchor editAs="oneCell">
    <xdr:from>
      <xdr:col>1</xdr:col>
      <xdr:colOff>0</xdr:colOff>
      <xdr:row>541</xdr:row>
      <xdr:rowOff>0</xdr:rowOff>
    </xdr:from>
    <xdr:to>
      <xdr:col>1</xdr:col>
      <xdr:colOff>9525</xdr:colOff>
      <xdr:row>541</xdr:row>
      <xdr:rowOff>28575</xdr:rowOff>
    </xdr:to>
    <xdr:pic>
      <xdr:nvPicPr>
        <xdr:cNvPr id="1118" name="Picture 15">
          <a:extLst>
            <a:ext uri="{FF2B5EF4-FFF2-40B4-BE49-F238E27FC236}">
              <a16:creationId xmlns:a16="http://schemas.microsoft.com/office/drawing/2014/main" id="{00000000-0008-0000-AD00-00005E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95814620"/>
          <a:ext cx="9525" cy="28575"/>
        </a:xfrm>
        <a:prstGeom prst="rect">
          <a:avLst/>
        </a:prstGeom>
        <a:noFill/>
        <a:ln w="1">
          <a:noFill/>
          <a:miter lim="800000"/>
          <a:headEnd/>
          <a:tailEnd/>
        </a:ln>
      </xdr:spPr>
    </xdr:pic>
    <xdr:clientData/>
  </xdr:twoCellAnchor>
  <xdr:twoCellAnchor editAs="oneCell">
    <xdr:from>
      <xdr:col>1</xdr:col>
      <xdr:colOff>0</xdr:colOff>
      <xdr:row>540</xdr:row>
      <xdr:rowOff>0</xdr:rowOff>
    </xdr:from>
    <xdr:to>
      <xdr:col>1</xdr:col>
      <xdr:colOff>9525</xdr:colOff>
      <xdr:row>540</xdr:row>
      <xdr:rowOff>28575</xdr:rowOff>
    </xdr:to>
    <xdr:pic>
      <xdr:nvPicPr>
        <xdr:cNvPr id="1120" name="Picture 15">
          <a:extLst>
            <a:ext uri="{FF2B5EF4-FFF2-40B4-BE49-F238E27FC236}">
              <a16:creationId xmlns:a16="http://schemas.microsoft.com/office/drawing/2014/main" id="{00000000-0008-0000-AD00-000060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93909620"/>
          <a:ext cx="9525" cy="28575"/>
        </a:xfrm>
        <a:prstGeom prst="rect">
          <a:avLst/>
        </a:prstGeom>
        <a:noFill/>
        <a:ln w="1">
          <a:noFill/>
          <a:miter lim="800000"/>
          <a:headEnd/>
          <a:tailEnd/>
        </a:ln>
      </xdr:spPr>
    </xdr:pic>
    <xdr:clientData/>
  </xdr:twoCellAnchor>
  <xdr:twoCellAnchor editAs="oneCell">
    <xdr:from>
      <xdr:col>0</xdr:col>
      <xdr:colOff>9525</xdr:colOff>
      <xdr:row>537</xdr:row>
      <xdr:rowOff>117475</xdr:rowOff>
    </xdr:from>
    <xdr:to>
      <xdr:col>0</xdr:col>
      <xdr:colOff>2123440</xdr:colOff>
      <xdr:row>537</xdr:row>
      <xdr:rowOff>1752600</xdr:rowOff>
    </xdr:to>
    <xdr:pic>
      <xdr:nvPicPr>
        <xdr:cNvPr id="1122" name="图片 1121">
          <a:extLst>
            <a:ext uri="{FF2B5EF4-FFF2-40B4-BE49-F238E27FC236}">
              <a16:creationId xmlns:a16="http://schemas.microsoft.com/office/drawing/2014/main" id="{00000000-0008-0000-AD00-000062040000}"/>
            </a:ext>
          </a:extLst>
        </xdr:cNvPr>
        <xdr:cNvPicPr>
          <a:picLocks noChangeAspect="1"/>
        </xdr:cNvPicPr>
      </xdr:nvPicPr>
      <xdr:blipFill>
        <a:blip xmlns:r="http://schemas.openxmlformats.org/officeDocument/2006/relationships" r:embed="rId389"/>
        <a:stretch>
          <a:fillRect/>
        </a:stretch>
      </xdr:blipFill>
      <xdr:spPr>
        <a:xfrm>
          <a:off x="9525" y="988312095"/>
          <a:ext cx="2113915" cy="1635125"/>
        </a:xfrm>
        <a:prstGeom prst="rect">
          <a:avLst/>
        </a:prstGeom>
        <a:noFill/>
        <a:ln w="9525">
          <a:noFill/>
        </a:ln>
      </xdr:spPr>
    </xdr:pic>
    <xdr:clientData/>
  </xdr:twoCellAnchor>
  <xdr:twoCellAnchor editAs="oneCell">
    <xdr:from>
      <xdr:col>0</xdr:col>
      <xdr:colOff>9525</xdr:colOff>
      <xdr:row>538</xdr:row>
      <xdr:rowOff>160655</xdr:rowOff>
    </xdr:from>
    <xdr:to>
      <xdr:col>0</xdr:col>
      <xdr:colOff>2137410</xdr:colOff>
      <xdr:row>538</xdr:row>
      <xdr:rowOff>1762125</xdr:rowOff>
    </xdr:to>
    <xdr:pic>
      <xdr:nvPicPr>
        <xdr:cNvPr id="1123" name="图片 1122">
          <a:extLst>
            <a:ext uri="{FF2B5EF4-FFF2-40B4-BE49-F238E27FC236}">
              <a16:creationId xmlns:a16="http://schemas.microsoft.com/office/drawing/2014/main" id="{00000000-0008-0000-AD00-000063040000}"/>
            </a:ext>
          </a:extLst>
        </xdr:cNvPr>
        <xdr:cNvPicPr>
          <a:picLocks noChangeAspect="1"/>
        </xdr:cNvPicPr>
      </xdr:nvPicPr>
      <xdr:blipFill>
        <a:blip xmlns:r="http://schemas.openxmlformats.org/officeDocument/2006/relationships" r:embed="rId390"/>
        <a:stretch>
          <a:fillRect/>
        </a:stretch>
      </xdr:blipFill>
      <xdr:spPr>
        <a:xfrm>
          <a:off x="9525" y="990260275"/>
          <a:ext cx="2127885" cy="1601470"/>
        </a:xfrm>
        <a:prstGeom prst="rect">
          <a:avLst/>
        </a:prstGeom>
        <a:noFill/>
        <a:ln w="9525">
          <a:noFill/>
        </a:ln>
      </xdr:spPr>
    </xdr:pic>
    <xdr:clientData/>
  </xdr:twoCellAnchor>
  <xdr:twoCellAnchor editAs="oneCell">
    <xdr:from>
      <xdr:col>0</xdr:col>
      <xdr:colOff>9525</xdr:colOff>
      <xdr:row>539</xdr:row>
      <xdr:rowOff>107950</xdr:rowOff>
    </xdr:from>
    <xdr:to>
      <xdr:col>0</xdr:col>
      <xdr:colOff>2142490</xdr:colOff>
      <xdr:row>539</xdr:row>
      <xdr:rowOff>1726565</xdr:rowOff>
    </xdr:to>
    <xdr:pic>
      <xdr:nvPicPr>
        <xdr:cNvPr id="1124" name="图片 1123">
          <a:extLst>
            <a:ext uri="{FF2B5EF4-FFF2-40B4-BE49-F238E27FC236}">
              <a16:creationId xmlns:a16="http://schemas.microsoft.com/office/drawing/2014/main" id="{00000000-0008-0000-AD00-000064040000}"/>
            </a:ext>
          </a:extLst>
        </xdr:cNvPr>
        <xdr:cNvPicPr>
          <a:picLocks noChangeAspect="1"/>
        </xdr:cNvPicPr>
      </xdr:nvPicPr>
      <xdr:blipFill>
        <a:blip xmlns:r="http://schemas.openxmlformats.org/officeDocument/2006/relationships" r:embed="rId391"/>
        <a:stretch>
          <a:fillRect/>
        </a:stretch>
      </xdr:blipFill>
      <xdr:spPr>
        <a:xfrm>
          <a:off x="9525" y="992112570"/>
          <a:ext cx="2132965" cy="1618615"/>
        </a:xfrm>
        <a:prstGeom prst="rect">
          <a:avLst/>
        </a:prstGeom>
        <a:noFill/>
        <a:ln w="9525">
          <a:noFill/>
        </a:ln>
      </xdr:spPr>
    </xdr:pic>
    <xdr:clientData/>
  </xdr:twoCellAnchor>
  <xdr:twoCellAnchor editAs="oneCell">
    <xdr:from>
      <xdr:col>0</xdr:col>
      <xdr:colOff>9525</xdr:colOff>
      <xdr:row>540</xdr:row>
      <xdr:rowOff>98425</xdr:rowOff>
    </xdr:from>
    <xdr:to>
      <xdr:col>0</xdr:col>
      <xdr:colOff>2140585</xdr:colOff>
      <xdr:row>540</xdr:row>
      <xdr:rowOff>1765935</xdr:rowOff>
    </xdr:to>
    <xdr:pic>
      <xdr:nvPicPr>
        <xdr:cNvPr id="1125" name="图片 1124">
          <a:extLst>
            <a:ext uri="{FF2B5EF4-FFF2-40B4-BE49-F238E27FC236}">
              <a16:creationId xmlns:a16="http://schemas.microsoft.com/office/drawing/2014/main" id="{00000000-0008-0000-AD00-000065040000}"/>
            </a:ext>
          </a:extLst>
        </xdr:cNvPr>
        <xdr:cNvPicPr>
          <a:picLocks noChangeAspect="1"/>
        </xdr:cNvPicPr>
      </xdr:nvPicPr>
      <xdr:blipFill>
        <a:blip xmlns:r="http://schemas.openxmlformats.org/officeDocument/2006/relationships" r:embed="rId392"/>
        <a:stretch>
          <a:fillRect/>
        </a:stretch>
      </xdr:blipFill>
      <xdr:spPr>
        <a:xfrm>
          <a:off x="9525" y="994008045"/>
          <a:ext cx="2131060" cy="1667510"/>
        </a:xfrm>
        <a:prstGeom prst="rect">
          <a:avLst/>
        </a:prstGeom>
        <a:noFill/>
        <a:ln w="9525">
          <a:noFill/>
        </a:ln>
      </xdr:spPr>
    </xdr:pic>
    <xdr:clientData/>
  </xdr:twoCellAnchor>
  <xdr:twoCellAnchor editAs="oneCell">
    <xdr:from>
      <xdr:col>0</xdr:col>
      <xdr:colOff>9525</xdr:colOff>
      <xdr:row>541</xdr:row>
      <xdr:rowOff>127000</xdr:rowOff>
    </xdr:from>
    <xdr:to>
      <xdr:col>0</xdr:col>
      <xdr:colOff>2145030</xdr:colOff>
      <xdr:row>541</xdr:row>
      <xdr:rowOff>1755775</xdr:rowOff>
    </xdr:to>
    <xdr:pic>
      <xdr:nvPicPr>
        <xdr:cNvPr id="1126" name="图片 1125">
          <a:extLst>
            <a:ext uri="{FF2B5EF4-FFF2-40B4-BE49-F238E27FC236}">
              <a16:creationId xmlns:a16="http://schemas.microsoft.com/office/drawing/2014/main" id="{00000000-0008-0000-AD00-000066040000}"/>
            </a:ext>
          </a:extLst>
        </xdr:cNvPr>
        <xdr:cNvPicPr>
          <a:picLocks noChangeAspect="1"/>
        </xdr:cNvPicPr>
      </xdr:nvPicPr>
      <xdr:blipFill>
        <a:blip xmlns:r="http://schemas.openxmlformats.org/officeDocument/2006/relationships" r:embed="rId393"/>
        <a:stretch>
          <a:fillRect/>
        </a:stretch>
      </xdr:blipFill>
      <xdr:spPr>
        <a:xfrm>
          <a:off x="9525" y="995941620"/>
          <a:ext cx="2135505" cy="1628775"/>
        </a:xfrm>
        <a:prstGeom prst="rect">
          <a:avLst/>
        </a:prstGeom>
        <a:noFill/>
        <a:ln w="9525">
          <a:noFill/>
        </a:ln>
      </xdr:spPr>
    </xdr:pic>
    <xdr:clientData/>
  </xdr:twoCellAnchor>
  <xdr:twoCellAnchor editAs="oneCell">
    <xdr:from>
      <xdr:col>1</xdr:col>
      <xdr:colOff>0</xdr:colOff>
      <xdr:row>542</xdr:row>
      <xdr:rowOff>0</xdr:rowOff>
    </xdr:from>
    <xdr:to>
      <xdr:col>1</xdr:col>
      <xdr:colOff>9525</xdr:colOff>
      <xdr:row>542</xdr:row>
      <xdr:rowOff>28575</xdr:rowOff>
    </xdr:to>
    <xdr:pic>
      <xdr:nvPicPr>
        <xdr:cNvPr id="1127" name="Picture 15">
          <a:extLst>
            <a:ext uri="{FF2B5EF4-FFF2-40B4-BE49-F238E27FC236}">
              <a16:creationId xmlns:a16="http://schemas.microsoft.com/office/drawing/2014/main" id="{00000000-0008-0000-AD00-000067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97719620"/>
          <a:ext cx="9525" cy="28575"/>
        </a:xfrm>
        <a:prstGeom prst="rect">
          <a:avLst/>
        </a:prstGeom>
        <a:noFill/>
        <a:ln w="1">
          <a:noFill/>
          <a:miter lim="800000"/>
          <a:headEnd/>
          <a:tailEnd/>
        </a:ln>
      </xdr:spPr>
    </xdr:pic>
    <xdr:clientData/>
  </xdr:twoCellAnchor>
  <xdr:twoCellAnchor editAs="oneCell">
    <xdr:from>
      <xdr:col>1</xdr:col>
      <xdr:colOff>0</xdr:colOff>
      <xdr:row>543</xdr:row>
      <xdr:rowOff>0</xdr:rowOff>
    </xdr:from>
    <xdr:to>
      <xdr:col>1</xdr:col>
      <xdr:colOff>9525</xdr:colOff>
      <xdr:row>543</xdr:row>
      <xdr:rowOff>28575</xdr:rowOff>
    </xdr:to>
    <xdr:pic>
      <xdr:nvPicPr>
        <xdr:cNvPr id="1129" name="Picture 15">
          <a:extLst>
            <a:ext uri="{FF2B5EF4-FFF2-40B4-BE49-F238E27FC236}">
              <a16:creationId xmlns:a16="http://schemas.microsoft.com/office/drawing/2014/main" id="{00000000-0008-0000-AD00-000069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99624620"/>
          <a:ext cx="9525" cy="28575"/>
        </a:xfrm>
        <a:prstGeom prst="rect">
          <a:avLst/>
        </a:prstGeom>
        <a:noFill/>
        <a:ln w="1">
          <a:noFill/>
          <a:miter lim="800000"/>
          <a:headEnd/>
          <a:tailEnd/>
        </a:ln>
      </xdr:spPr>
    </xdr:pic>
    <xdr:clientData/>
  </xdr:twoCellAnchor>
  <xdr:twoCellAnchor editAs="oneCell">
    <xdr:from>
      <xdr:col>1</xdr:col>
      <xdr:colOff>0</xdr:colOff>
      <xdr:row>544</xdr:row>
      <xdr:rowOff>0</xdr:rowOff>
    </xdr:from>
    <xdr:to>
      <xdr:col>1</xdr:col>
      <xdr:colOff>9525</xdr:colOff>
      <xdr:row>544</xdr:row>
      <xdr:rowOff>28575</xdr:rowOff>
    </xdr:to>
    <xdr:pic>
      <xdr:nvPicPr>
        <xdr:cNvPr id="1131" name="Picture 15">
          <a:extLst>
            <a:ext uri="{FF2B5EF4-FFF2-40B4-BE49-F238E27FC236}">
              <a16:creationId xmlns:a16="http://schemas.microsoft.com/office/drawing/2014/main" id="{00000000-0008-0000-AD00-00006B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01529620"/>
          <a:ext cx="9525" cy="28575"/>
        </a:xfrm>
        <a:prstGeom prst="rect">
          <a:avLst/>
        </a:prstGeom>
        <a:noFill/>
        <a:ln w="1">
          <a:noFill/>
          <a:miter lim="800000"/>
          <a:headEnd/>
          <a:tailEnd/>
        </a:ln>
      </xdr:spPr>
    </xdr:pic>
    <xdr:clientData/>
  </xdr:twoCellAnchor>
  <xdr:twoCellAnchor editAs="oneCell">
    <xdr:from>
      <xdr:col>1</xdr:col>
      <xdr:colOff>0</xdr:colOff>
      <xdr:row>546</xdr:row>
      <xdr:rowOff>0</xdr:rowOff>
    </xdr:from>
    <xdr:to>
      <xdr:col>1</xdr:col>
      <xdr:colOff>9525</xdr:colOff>
      <xdr:row>546</xdr:row>
      <xdr:rowOff>28575</xdr:rowOff>
    </xdr:to>
    <xdr:pic>
      <xdr:nvPicPr>
        <xdr:cNvPr id="1133" name="Picture 15">
          <a:extLst>
            <a:ext uri="{FF2B5EF4-FFF2-40B4-BE49-F238E27FC236}">
              <a16:creationId xmlns:a16="http://schemas.microsoft.com/office/drawing/2014/main" id="{00000000-0008-0000-AD00-00006D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05339620"/>
          <a:ext cx="9525" cy="28575"/>
        </a:xfrm>
        <a:prstGeom prst="rect">
          <a:avLst/>
        </a:prstGeom>
        <a:noFill/>
        <a:ln w="1">
          <a:noFill/>
          <a:miter lim="800000"/>
          <a:headEnd/>
          <a:tailEnd/>
        </a:ln>
      </xdr:spPr>
    </xdr:pic>
    <xdr:clientData/>
  </xdr:twoCellAnchor>
  <xdr:twoCellAnchor editAs="oneCell">
    <xdr:from>
      <xdr:col>1</xdr:col>
      <xdr:colOff>0</xdr:colOff>
      <xdr:row>545</xdr:row>
      <xdr:rowOff>0</xdr:rowOff>
    </xdr:from>
    <xdr:to>
      <xdr:col>1</xdr:col>
      <xdr:colOff>9525</xdr:colOff>
      <xdr:row>545</xdr:row>
      <xdr:rowOff>28575</xdr:rowOff>
    </xdr:to>
    <xdr:pic>
      <xdr:nvPicPr>
        <xdr:cNvPr id="1135" name="Picture 15">
          <a:extLst>
            <a:ext uri="{FF2B5EF4-FFF2-40B4-BE49-F238E27FC236}">
              <a16:creationId xmlns:a16="http://schemas.microsoft.com/office/drawing/2014/main" id="{00000000-0008-0000-AD00-00006F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03434620"/>
          <a:ext cx="9525" cy="28575"/>
        </a:xfrm>
        <a:prstGeom prst="rect">
          <a:avLst/>
        </a:prstGeom>
        <a:noFill/>
        <a:ln w="1">
          <a:noFill/>
          <a:miter lim="800000"/>
          <a:headEnd/>
          <a:tailEnd/>
        </a:ln>
      </xdr:spPr>
    </xdr:pic>
    <xdr:clientData/>
  </xdr:twoCellAnchor>
  <xdr:twoCellAnchor editAs="oneCell">
    <xdr:from>
      <xdr:col>0</xdr:col>
      <xdr:colOff>9525</xdr:colOff>
      <xdr:row>543</xdr:row>
      <xdr:rowOff>88900</xdr:rowOff>
    </xdr:from>
    <xdr:to>
      <xdr:col>0</xdr:col>
      <xdr:colOff>2155190</xdr:colOff>
      <xdr:row>543</xdr:row>
      <xdr:rowOff>1849120</xdr:rowOff>
    </xdr:to>
    <xdr:pic>
      <xdr:nvPicPr>
        <xdr:cNvPr id="1137" name="图片 1136">
          <a:extLst>
            <a:ext uri="{FF2B5EF4-FFF2-40B4-BE49-F238E27FC236}">
              <a16:creationId xmlns:a16="http://schemas.microsoft.com/office/drawing/2014/main" id="{00000000-0008-0000-AD00-000071040000}"/>
            </a:ext>
          </a:extLst>
        </xdr:cNvPr>
        <xdr:cNvPicPr>
          <a:picLocks noChangeAspect="1"/>
        </xdr:cNvPicPr>
      </xdr:nvPicPr>
      <xdr:blipFill>
        <a:blip xmlns:r="http://schemas.openxmlformats.org/officeDocument/2006/relationships" r:embed="rId394"/>
        <a:stretch>
          <a:fillRect/>
        </a:stretch>
      </xdr:blipFill>
      <xdr:spPr>
        <a:xfrm>
          <a:off x="9525" y="999713520"/>
          <a:ext cx="2145665" cy="1760220"/>
        </a:xfrm>
        <a:prstGeom prst="rect">
          <a:avLst/>
        </a:prstGeom>
        <a:noFill/>
        <a:ln w="9525">
          <a:noFill/>
        </a:ln>
      </xdr:spPr>
    </xdr:pic>
    <xdr:clientData/>
  </xdr:twoCellAnchor>
  <xdr:twoCellAnchor editAs="oneCell">
    <xdr:from>
      <xdr:col>0</xdr:col>
      <xdr:colOff>9525</xdr:colOff>
      <xdr:row>542</xdr:row>
      <xdr:rowOff>117475</xdr:rowOff>
    </xdr:from>
    <xdr:to>
      <xdr:col>0</xdr:col>
      <xdr:colOff>2145665</xdr:colOff>
      <xdr:row>542</xdr:row>
      <xdr:rowOff>1797050</xdr:rowOff>
    </xdr:to>
    <xdr:pic>
      <xdr:nvPicPr>
        <xdr:cNvPr id="1138" name="图片 1137">
          <a:extLst>
            <a:ext uri="{FF2B5EF4-FFF2-40B4-BE49-F238E27FC236}">
              <a16:creationId xmlns:a16="http://schemas.microsoft.com/office/drawing/2014/main" id="{00000000-0008-0000-AD00-000072040000}"/>
            </a:ext>
          </a:extLst>
        </xdr:cNvPr>
        <xdr:cNvPicPr>
          <a:picLocks noChangeAspect="1"/>
        </xdr:cNvPicPr>
      </xdr:nvPicPr>
      <xdr:blipFill>
        <a:blip xmlns:r="http://schemas.openxmlformats.org/officeDocument/2006/relationships" r:embed="rId395"/>
        <a:stretch>
          <a:fillRect/>
        </a:stretch>
      </xdr:blipFill>
      <xdr:spPr>
        <a:xfrm>
          <a:off x="9525" y="997837095"/>
          <a:ext cx="2136140" cy="1679575"/>
        </a:xfrm>
        <a:prstGeom prst="rect">
          <a:avLst/>
        </a:prstGeom>
        <a:noFill/>
        <a:ln w="9525">
          <a:noFill/>
        </a:ln>
      </xdr:spPr>
    </xdr:pic>
    <xdr:clientData/>
  </xdr:twoCellAnchor>
  <xdr:twoCellAnchor editAs="oneCell">
    <xdr:from>
      <xdr:col>0</xdr:col>
      <xdr:colOff>9525</xdr:colOff>
      <xdr:row>544</xdr:row>
      <xdr:rowOff>127000</xdr:rowOff>
    </xdr:from>
    <xdr:to>
      <xdr:col>0</xdr:col>
      <xdr:colOff>2106295</xdr:colOff>
      <xdr:row>544</xdr:row>
      <xdr:rowOff>1819275</xdr:rowOff>
    </xdr:to>
    <xdr:pic>
      <xdr:nvPicPr>
        <xdr:cNvPr id="1139" name="图片 1138">
          <a:extLst>
            <a:ext uri="{FF2B5EF4-FFF2-40B4-BE49-F238E27FC236}">
              <a16:creationId xmlns:a16="http://schemas.microsoft.com/office/drawing/2014/main" id="{00000000-0008-0000-AD00-000073040000}"/>
            </a:ext>
          </a:extLst>
        </xdr:cNvPr>
        <xdr:cNvPicPr>
          <a:picLocks noChangeAspect="1"/>
        </xdr:cNvPicPr>
      </xdr:nvPicPr>
      <xdr:blipFill>
        <a:blip xmlns:r="http://schemas.openxmlformats.org/officeDocument/2006/relationships" r:embed="rId396"/>
        <a:stretch>
          <a:fillRect/>
        </a:stretch>
      </xdr:blipFill>
      <xdr:spPr>
        <a:xfrm>
          <a:off x="9525" y="1001656620"/>
          <a:ext cx="2096770" cy="1692275"/>
        </a:xfrm>
        <a:prstGeom prst="rect">
          <a:avLst/>
        </a:prstGeom>
        <a:noFill/>
        <a:ln w="9525">
          <a:noFill/>
        </a:ln>
      </xdr:spPr>
    </xdr:pic>
    <xdr:clientData/>
  </xdr:twoCellAnchor>
  <xdr:twoCellAnchor editAs="oneCell">
    <xdr:from>
      <xdr:col>0</xdr:col>
      <xdr:colOff>9525</xdr:colOff>
      <xdr:row>545</xdr:row>
      <xdr:rowOff>79375</xdr:rowOff>
    </xdr:from>
    <xdr:to>
      <xdr:col>0</xdr:col>
      <xdr:colOff>2151380</xdr:colOff>
      <xdr:row>545</xdr:row>
      <xdr:rowOff>1841500</xdr:rowOff>
    </xdr:to>
    <xdr:pic>
      <xdr:nvPicPr>
        <xdr:cNvPr id="1140" name="图片 1139">
          <a:extLst>
            <a:ext uri="{FF2B5EF4-FFF2-40B4-BE49-F238E27FC236}">
              <a16:creationId xmlns:a16="http://schemas.microsoft.com/office/drawing/2014/main" id="{00000000-0008-0000-AD00-000074040000}"/>
            </a:ext>
          </a:extLst>
        </xdr:cNvPr>
        <xdr:cNvPicPr>
          <a:picLocks noChangeAspect="1"/>
        </xdr:cNvPicPr>
      </xdr:nvPicPr>
      <xdr:blipFill>
        <a:blip xmlns:r="http://schemas.openxmlformats.org/officeDocument/2006/relationships" r:embed="rId397"/>
        <a:stretch>
          <a:fillRect/>
        </a:stretch>
      </xdr:blipFill>
      <xdr:spPr>
        <a:xfrm>
          <a:off x="9525" y="1003513995"/>
          <a:ext cx="2141855" cy="1762125"/>
        </a:xfrm>
        <a:prstGeom prst="rect">
          <a:avLst/>
        </a:prstGeom>
        <a:noFill/>
        <a:ln w="9525">
          <a:noFill/>
        </a:ln>
      </xdr:spPr>
    </xdr:pic>
    <xdr:clientData/>
  </xdr:twoCellAnchor>
  <xdr:twoCellAnchor editAs="oneCell">
    <xdr:from>
      <xdr:col>0</xdr:col>
      <xdr:colOff>9525</xdr:colOff>
      <xdr:row>546</xdr:row>
      <xdr:rowOff>79375</xdr:rowOff>
    </xdr:from>
    <xdr:to>
      <xdr:col>0</xdr:col>
      <xdr:colOff>2138680</xdr:colOff>
      <xdr:row>546</xdr:row>
      <xdr:rowOff>1819275</xdr:rowOff>
    </xdr:to>
    <xdr:pic>
      <xdr:nvPicPr>
        <xdr:cNvPr id="1141" name="图片 1140">
          <a:extLst>
            <a:ext uri="{FF2B5EF4-FFF2-40B4-BE49-F238E27FC236}">
              <a16:creationId xmlns:a16="http://schemas.microsoft.com/office/drawing/2014/main" id="{00000000-0008-0000-AD00-000075040000}"/>
            </a:ext>
          </a:extLst>
        </xdr:cNvPr>
        <xdr:cNvPicPr>
          <a:picLocks noChangeAspect="1"/>
        </xdr:cNvPicPr>
      </xdr:nvPicPr>
      <xdr:blipFill>
        <a:blip xmlns:r="http://schemas.openxmlformats.org/officeDocument/2006/relationships" r:embed="rId398"/>
        <a:stretch>
          <a:fillRect/>
        </a:stretch>
      </xdr:blipFill>
      <xdr:spPr>
        <a:xfrm>
          <a:off x="9525" y="1005418995"/>
          <a:ext cx="2129155" cy="1739900"/>
        </a:xfrm>
        <a:prstGeom prst="rect">
          <a:avLst/>
        </a:prstGeom>
        <a:noFill/>
        <a:ln w="9525">
          <a:noFill/>
        </a:ln>
      </xdr:spPr>
    </xdr:pic>
    <xdr:clientData/>
  </xdr:twoCellAnchor>
  <xdr:twoCellAnchor editAs="oneCell">
    <xdr:from>
      <xdr:col>1</xdr:col>
      <xdr:colOff>0</xdr:colOff>
      <xdr:row>547</xdr:row>
      <xdr:rowOff>0</xdr:rowOff>
    </xdr:from>
    <xdr:to>
      <xdr:col>1</xdr:col>
      <xdr:colOff>9525</xdr:colOff>
      <xdr:row>547</xdr:row>
      <xdr:rowOff>28575</xdr:rowOff>
    </xdr:to>
    <xdr:pic>
      <xdr:nvPicPr>
        <xdr:cNvPr id="1142" name="Picture 15">
          <a:extLst>
            <a:ext uri="{FF2B5EF4-FFF2-40B4-BE49-F238E27FC236}">
              <a16:creationId xmlns:a16="http://schemas.microsoft.com/office/drawing/2014/main" id="{00000000-0008-0000-AD00-000076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07244620"/>
          <a:ext cx="9525" cy="28575"/>
        </a:xfrm>
        <a:prstGeom prst="rect">
          <a:avLst/>
        </a:prstGeom>
        <a:noFill/>
        <a:ln w="1">
          <a:noFill/>
          <a:miter lim="800000"/>
          <a:headEnd/>
          <a:tailEnd/>
        </a:ln>
      </xdr:spPr>
    </xdr:pic>
    <xdr:clientData/>
  </xdr:twoCellAnchor>
  <xdr:twoCellAnchor editAs="oneCell">
    <xdr:from>
      <xdr:col>1</xdr:col>
      <xdr:colOff>0</xdr:colOff>
      <xdr:row>548</xdr:row>
      <xdr:rowOff>0</xdr:rowOff>
    </xdr:from>
    <xdr:to>
      <xdr:col>1</xdr:col>
      <xdr:colOff>9525</xdr:colOff>
      <xdr:row>548</xdr:row>
      <xdr:rowOff>28575</xdr:rowOff>
    </xdr:to>
    <xdr:pic>
      <xdr:nvPicPr>
        <xdr:cNvPr id="1144" name="Picture 15">
          <a:extLst>
            <a:ext uri="{FF2B5EF4-FFF2-40B4-BE49-F238E27FC236}">
              <a16:creationId xmlns:a16="http://schemas.microsoft.com/office/drawing/2014/main" id="{00000000-0008-0000-AD00-000078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09149620"/>
          <a:ext cx="9525" cy="28575"/>
        </a:xfrm>
        <a:prstGeom prst="rect">
          <a:avLst/>
        </a:prstGeom>
        <a:noFill/>
        <a:ln w="1">
          <a:noFill/>
          <a:miter lim="800000"/>
          <a:headEnd/>
          <a:tailEnd/>
        </a:ln>
      </xdr:spPr>
    </xdr:pic>
    <xdr:clientData/>
  </xdr:twoCellAnchor>
  <xdr:twoCellAnchor editAs="oneCell">
    <xdr:from>
      <xdr:col>1</xdr:col>
      <xdr:colOff>0</xdr:colOff>
      <xdr:row>549</xdr:row>
      <xdr:rowOff>0</xdr:rowOff>
    </xdr:from>
    <xdr:to>
      <xdr:col>1</xdr:col>
      <xdr:colOff>9525</xdr:colOff>
      <xdr:row>549</xdr:row>
      <xdr:rowOff>28575</xdr:rowOff>
    </xdr:to>
    <xdr:pic>
      <xdr:nvPicPr>
        <xdr:cNvPr id="1146" name="Picture 15">
          <a:extLst>
            <a:ext uri="{FF2B5EF4-FFF2-40B4-BE49-F238E27FC236}">
              <a16:creationId xmlns:a16="http://schemas.microsoft.com/office/drawing/2014/main" id="{00000000-0008-0000-AD00-00007A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11054620"/>
          <a:ext cx="9525" cy="28575"/>
        </a:xfrm>
        <a:prstGeom prst="rect">
          <a:avLst/>
        </a:prstGeom>
        <a:noFill/>
        <a:ln w="1">
          <a:noFill/>
          <a:miter lim="800000"/>
          <a:headEnd/>
          <a:tailEnd/>
        </a:ln>
      </xdr:spPr>
    </xdr:pic>
    <xdr:clientData/>
  </xdr:twoCellAnchor>
  <xdr:twoCellAnchor editAs="oneCell">
    <xdr:from>
      <xdr:col>1</xdr:col>
      <xdr:colOff>0</xdr:colOff>
      <xdr:row>550</xdr:row>
      <xdr:rowOff>0</xdr:rowOff>
    </xdr:from>
    <xdr:to>
      <xdr:col>1</xdr:col>
      <xdr:colOff>9525</xdr:colOff>
      <xdr:row>550</xdr:row>
      <xdr:rowOff>28575</xdr:rowOff>
    </xdr:to>
    <xdr:pic>
      <xdr:nvPicPr>
        <xdr:cNvPr id="1148" name="Picture 15">
          <a:extLst>
            <a:ext uri="{FF2B5EF4-FFF2-40B4-BE49-F238E27FC236}">
              <a16:creationId xmlns:a16="http://schemas.microsoft.com/office/drawing/2014/main" id="{00000000-0008-0000-AD00-00007C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12959620"/>
          <a:ext cx="9525" cy="28575"/>
        </a:xfrm>
        <a:prstGeom prst="rect">
          <a:avLst/>
        </a:prstGeom>
        <a:noFill/>
        <a:ln w="1">
          <a:noFill/>
          <a:miter lim="800000"/>
          <a:headEnd/>
          <a:tailEnd/>
        </a:ln>
      </xdr:spPr>
    </xdr:pic>
    <xdr:clientData/>
  </xdr:twoCellAnchor>
  <xdr:twoCellAnchor editAs="oneCell">
    <xdr:from>
      <xdr:col>1</xdr:col>
      <xdr:colOff>0</xdr:colOff>
      <xdr:row>551</xdr:row>
      <xdr:rowOff>0</xdr:rowOff>
    </xdr:from>
    <xdr:to>
      <xdr:col>1</xdr:col>
      <xdr:colOff>9525</xdr:colOff>
      <xdr:row>551</xdr:row>
      <xdr:rowOff>28575</xdr:rowOff>
    </xdr:to>
    <xdr:pic>
      <xdr:nvPicPr>
        <xdr:cNvPr id="1150" name="Picture 15">
          <a:extLst>
            <a:ext uri="{FF2B5EF4-FFF2-40B4-BE49-F238E27FC236}">
              <a16:creationId xmlns:a16="http://schemas.microsoft.com/office/drawing/2014/main" id="{00000000-0008-0000-AD00-00007E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14864620"/>
          <a:ext cx="9525" cy="28575"/>
        </a:xfrm>
        <a:prstGeom prst="rect">
          <a:avLst/>
        </a:prstGeom>
        <a:noFill/>
        <a:ln w="1">
          <a:noFill/>
          <a:miter lim="800000"/>
          <a:headEnd/>
          <a:tailEnd/>
        </a:ln>
      </xdr:spPr>
    </xdr:pic>
    <xdr:clientData/>
  </xdr:twoCellAnchor>
  <xdr:twoCellAnchor editAs="oneCell">
    <xdr:from>
      <xdr:col>0</xdr:col>
      <xdr:colOff>9525</xdr:colOff>
      <xdr:row>547</xdr:row>
      <xdr:rowOff>117475</xdr:rowOff>
    </xdr:from>
    <xdr:to>
      <xdr:col>0</xdr:col>
      <xdr:colOff>2143760</xdr:colOff>
      <xdr:row>547</xdr:row>
      <xdr:rowOff>1831975</xdr:rowOff>
    </xdr:to>
    <xdr:pic>
      <xdr:nvPicPr>
        <xdr:cNvPr id="1152" name="图片 1151">
          <a:extLst>
            <a:ext uri="{FF2B5EF4-FFF2-40B4-BE49-F238E27FC236}">
              <a16:creationId xmlns:a16="http://schemas.microsoft.com/office/drawing/2014/main" id="{00000000-0008-0000-AD00-000080040000}"/>
            </a:ext>
          </a:extLst>
        </xdr:cNvPr>
        <xdr:cNvPicPr>
          <a:picLocks noChangeAspect="1"/>
        </xdr:cNvPicPr>
      </xdr:nvPicPr>
      <xdr:blipFill>
        <a:blip xmlns:r="http://schemas.openxmlformats.org/officeDocument/2006/relationships" r:embed="rId399"/>
        <a:stretch>
          <a:fillRect/>
        </a:stretch>
      </xdr:blipFill>
      <xdr:spPr>
        <a:xfrm>
          <a:off x="9525" y="1007362095"/>
          <a:ext cx="2134235" cy="1714500"/>
        </a:xfrm>
        <a:prstGeom prst="rect">
          <a:avLst/>
        </a:prstGeom>
        <a:noFill/>
        <a:ln w="9525">
          <a:noFill/>
        </a:ln>
      </xdr:spPr>
    </xdr:pic>
    <xdr:clientData/>
  </xdr:twoCellAnchor>
  <xdr:twoCellAnchor editAs="oneCell">
    <xdr:from>
      <xdr:col>0</xdr:col>
      <xdr:colOff>9525</xdr:colOff>
      <xdr:row>548</xdr:row>
      <xdr:rowOff>184150</xdr:rowOff>
    </xdr:from>
    <xdr:to>
      <xdr:col>0</xdr:col>
      <xdr:colOff>2099945</xdr:colOff>
      <xdr:row>548</xdr:row>
      <xdr:rowOff>1784350</xdr:rowOff>
    </xdr:to>
    <xdr:pic>
      <xdr:nvPicPr>
        <xdr:cNvPr id="1153" name="图片 1152">
          <a:extLst>
            <a:ext uri="{FF2B5EF4-FFF2-40B4-BE49-F238E27FC236}">
              <a16:creationId xmlns:a16="http://schemas.microsoft.com/office/drawing/2014/main" id="{00000000-0008-0000-AD00-000081040000}"/>
            </a:ext>
          </a:extLst>
        </xdr:cNvPr>
        <xdr:cNvPicPr>
          <a:picLocks noChangeAspect="1"/>
        </xdr:cNvPicPr>
      </xdr:nvPicPr>
      <xdr:blipFill>
        <a:blip xmlns:r="http://schemas.openxmlformats.org/officeDocument/2006/relationships" r:embed="rId400"/>
        <a:stretch>
          <a:fillRect/>
        </a:stretch>
      </xdr:blipFill>
      <xdr:spPr>
        <a:xfrm>
          <a:off x="9525" y="1009333770"/>
          <a:ext cx="2090420" cy="1600200"/>
        </a:xfrm>
        <a:prstGeom prst="rect">
          <a:avLst/>
        </a:prstGeom>
        <a:noFill/>
        <a:ln w="9525">
          <a:noFill/>
        </a:ln>
      </xdr:spPr>
    </xdr:pic>
    <xdr:clientData/>
  </xdr:twoCellAnchor>
  <xdr:twoCellAnchor editAs="oneCell">
    <xdr:from>
      <xdr:col>0</xdr:col>
      <xdr:colOff>635</xdr:colOff>
      <xdr:row>549</xdr:row>
      <xdr:rowOff>88900</xdr:rowOff>
    </xdr:from>
    <xdr:to>
      <xdr:col>0</xdr:col>
      <xdr:colOff>2106930</xdr:colOff>
      <xdr:row>549</xdr:row>
      <xdr:rowOff>1828165</xdr:rowOff>
    </xdr:to>
    <xdr:pic>
      <xdr:nvPicPr>
        <xdr:cNvPr id="1154" name="图片 1153">
          <a:extLst>
            <a:ext uri="{FF2B5EF4-FFF2-40B4-BE49-F238E27FC236}">
              <a16:creationId xmlns:a16="http://schemas.microsoft.com/office/drawing/2014/main" id="{00000000-0008-0000-AD00-000082040000}"/>
            </a:ext>
          </a:extLst>
        </xdr:cNvPr>
        <xdr:cNvPicPr>
          <a:picLocks noChangeAspect="1"/>
        </xdr:cNvPicPr>
      </xdr:nvPicPr>
      <xdr:blipFill>
        <a:blip xmlns:r="http://schemas.openxmlformats.org/officeDocument/2006/relationships" r:embed="rId401"/>
        <a:stretch>
          <a:fillRect/>
        </a:stretch>
      </xdr:blipFill>
      <xdr:spPr>
        <a:xfrm>
          <a:off x="635" y="1011143520"/>
          <a:ext cx="2106295" cy="1739265"/>
        </a:xfrm>
        <a:prstGeom prst="rect">
          <a:avLst/>
        </a:prstGeom>
        <a:noFill/>
        <a:ln w="9525">
          <a:noFill/>
        </a:ln>
      </xdr:spPr>
    </xdr:pic>
    <xdr:clientData/>
  </xdr:twoCellAnchor>
  <xdr:twoCellAnchor editAs="oneCell">
    <xdr:from>
      <xdr:col>0</xdr:col>
      <xdr:colOff>9525</xdr:colOff>
      <xdr:row>550</xdr:row>
      <xdr:rowOff>193675</xdr:rowOff>
    </xdr:from>
    <xdr:to>
      <xdr:col>0</xdr:col>
      <xdr:colOff>2144395</xdr:colOff>
      <xdr:row>550</xdr:row>
      <xdr:rowOff>1771650</xdr:rowOff>
    </xdr:to>
    <xdr:pic>
      <xdr:nvPicPr>
        <xdr:cNvPr id="1155" name="图片 1154">
          <a:extLst>
            <a:ext uri="{FF2B5EF4-FFF2-40B4-BE49-F238E27FC236}">
              <a16:creationId xmlns:a16="http://schemas.microsoft.com/office/drawing/2014/main" id="{00000000-0008-0000-AD00-000083040000}"/>
            </a:ext>
          </a:extLst>
        </xdr:cNvPr>
        <xdr:cNvPicPr>
          <a:picLocks noChangeAspect="1"/>
        </xdr:cNvPicPr>
      </xdr:nvPicPr>
      <xdr:blipFill>
        <a:blip xmlns:r="http://schemas.openxmlformats.org/officeDocument/2006/relationships" r:embed="rId402"/>
        <a:stretch>
          <a:fillRect/>
        </a:stretch>
      </xdr:blipFill>
      <xdr:spPr>
        <a:xfrm>
          <a:off x="9525" y="1013153295"/>
          <a:ext cx="2134870" cy="1577975"/>
        </a:xfrm>
        <a:prstGeom prst="rect">
          <a:avLst/>
        </a:prstGeom>
        <a:noFill/>
        <a:ln w="9525">
          <a:noFill/>
        </a:ln>
      </xdr:spPr>
    </xdr:pic>
    <xdr:clientData/>
  </xdr:twoCellAnchor>
  <xdr:twoCellAnchor editAs="oneCell">
    <xdr:from>
      <xdr:col>0</xdr:col>
      <xdr:colOff>38100</xdr:colOff>
      <xdr:row>551</xdr:row>
      <xdr:rowOff>127000</xdr:rowOff>
    </xdr:from>
    <xdr:to>
      <xdr:col>0</xdr:col>
      <xdr:colOff>2164715</xdr:colOff>
      <xdr:row>551</xdr:row>
      <xdr:rowOff>1813560</xdr:rowOff>
    </xdr:to>
    <xdr:pic>
      <xdr:nvPicPr>
        <xdr:cNvPr id="1156" name="图片 1155">
          <a:extLst>
            <a:ext uri="{FF2B5EF4-FFF2-40B4-BE49-F238E27FC236}">
              <a16:creationId xmlns:a16="http://schemas.microsoft.com/office/drawing/2014/main" id="{00000000-0008-0000-AD00-000084040000}"/>
            </a:ext>
          </a:extLst>
        </xdr:cNvPr>
        <xdr:cNvPicPr>
          <a:picLocks noChangeAspect="1"/>
        </xdr:cNvPicPr>
      </xdr:nvPicPr>
      <xdr:blipFill>
        <a:blip xmlns:r="http://schemas.openxmlformats.org/officeDocument/2006/relationships" r:embed="rId403"/>
        <a:stretch>
          <a:fillRect/>
        </a:stretch>
      </xdr:blipFill>
      <xdr:spPr>
        <a:xfrm>
          <a:off x="38100" y="1014991620"/>
          <a:ext cx="2126615" cy="1686560"/>
        </a:xfrm>
        <a:prstGeom prst="rect">
          <a:avLst/>
        </a:prstGeom>
        <a:noFill/>
        <a:ln w="9525">
          <a:noFill/>
        </a:ln>
      </xdr:spPr>
    </xdr:pic>
    <xdr:clientData/>
  </xdr:twoCellAnchor>
  <xdr:twoCellAnchor editAs="oneCell">
    <xdr:from>
      <xdr:col>1</xdr:col>
      <xdr:colOff>0</xdr:colOff>
      <xdr:row>552</xdr:row>
      <xdr:rowOff>0</xdr:rowOff>
    </xdr:from>
    <xdr:to>
      <xdr:col>1</xdr:col>
      <xdr:colOff>9525</xdr:colOff>
      <xdr:row>552</xdr:row>
      <xdr:rowOff>28575</xdr:rowOff>
    </xdr:to>
    <xdr:pic>
      <xdr:nvPicPr>
        <xdr:cNvPr id="1157" name="Picture 15">
          <a:extLst>
            <a:ext uri="{FF2B5EF4-FFF2-40B4-BE49-F238E27FC236}">
              <a16:creationId xmlns:a16="http://schemas.microsoft.com/office/drawing/2014/main" id="{00000000-0008-0000-AD00-000085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16769620"/>
          <a:ext cx="9525" cy="28575"/>
        </a:xfrm>
        <a:prstGeom prst="rect">
          <a:avLst/>
        </a:prstGeom>
        <a:noFill/>
        <a:ln w="1">
          <a:noFill/>
          <a:miter lim="800000"/>
          <a:headEnd/>
          <a:tailEnd/>
        </a:ln>
      </xdr:spPr>
    </xdr:pic>
    <xdr:clientData/>
  </xdr:twoCellAnchor>
  <xdr:twoCellAnchor editAs="oneCell">
    <xdr:from>
      <xdr:col>1</xdr:col>
      <xdr:colOff>0</xdr:colOff>
      <xdr:row>555</xdr:row>
      <xdr:rowOff>0</xdr:rowOff>
    </xdr:from>
    <xdr:to>
      <xdr:col>1</xdr:col>
      <xdr:colOff>9525</xdr:colOff>
      <xdr:row>555</xdr:row>
      <xdr:rowOff>28575</xdr:rowOff>
    </xdr:to>
    <xdr:pic>
      <xdr:nvPicPr>
        <xdr:cNvPr id="1159" name="Picture 15">
          <a:extLst>
            <a:ext uri="{FF2B5EF4-FFF2-40B4-BE49-F238E27FC236}">
              <a16:creationId xmlns:a16="http://schemas.microsoft.com/office/drawing/2014/main" id="{00000000-0008-0000-AD00-000087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22484620"/>
          <a:ext cx="9525" cy="28575"/>
        </a:xfrm>
        <a:prstGeom prst="rect">
          <a:avLst/>
        </a:prstGeom>
        <a:noFill/>
        <a:ln w="1">
          <a:noFill/>
          <a:miter lim="800000"/>
          <a:headEnd/>
          <a:tailEnd/>
        </a:ln>
      </xdr:spPr>
    </xdr:pic>
    <xdr:clientData/>
  </xdr:twoCellAnchor>
  <xdr:twoCellAnchor editAs="oneCell">
    <xdr:from>
      <xdr:col>1</xdr:col>
      <xdr:colOff>0</xdr:colOff>
      <xdr:row>556</xdr:row>
      <xdr:rowOff>0</xdr:rowOff>
    </xdr:from>
    <xdr:to>
      <xdr:col>1</xdr:col>
      <xdr:colOff>9525</xdr:colOff>
      <xdr:row>556</xdr:row>
      <xdr:rowOff>28575</xdr:rowOff>
    </xdr:to>
    <xdr:pic>
      <xdr:nvPicPr>
        <xdr:cNvPr id="1161" name="Picture 15">
          <a:extLst>
            <a:ext uri="{FF2B5EF4-FFF2-40B4-BE49-F238E27FC236}">
              <a16:creationId xmlns:a16="http://schemas.microsoft.com/office/drawing/2014/main" id="{00000000-0008-0000-AD00-000089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24389620"/>
          <a:ext cx="9525" cy="28575"/>
        </a:xfrm>
        <a:prstGeom prst="rect">
          <a:avLst/>
        </a:prstGeom>
        <a:noFill/>
        <a:ln w="1">
          <a:noFill/>
          <a:miter lim="800000"/>
          <a:headEnd/>
          <a:tailEnd/>
        </a:ln>
      </xdr:spPr>
    </xdr:pic>
    <xdr:clientData/>
  </xdr:twoCellAnchor>
  <xdr:twoCellAnchor editAs="oneCell">
    <xdr:from>
      <xdr:col>1</xdr:col>
      <xdr:colOff>0</xdr:colOff>
      <xdr:row>557</xdr:row>
      <xdr:rowOff>0</xdr:rowOff>
    </xdr:from>
    <xdr:to>
      <xdr:col>1</xdr:col>
      <xdr:colOff>9525</xdr:colOff>
      <xdr:row>557</xdr:row>
      <xdr:rowOff>28575</xdr:rowOff>
    </xdr:to>
    <xdr:pic>
      <xdr:nvPicPr>
        <xdr:cNvPr id="1163" name="Picture 15">
          <a:extLst>
            <a:ext uri="{FF2B5EF4-FFF2-40B4-BE49-F238E27FC236}">
              <a16:creationId xmlns:a16="http://schemas.microsoft.com/office/drawing/2014/main" id="{00000000-0008-0000-AD00-00008B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26294620"/>
          <a:ext cx="9525" cy="28575"/>
        </a:xfrm>
        <a:prstGeom prst="rect">
          <a:avLst/>
        </a:prstGeom>
        <a:noFill/>
        <a:ln w="1">
          <a:noFill/>
          <a:miter lim="800000"/>
          <a:headEnd/>
          <a:tailEnd/>
        </a:ln>
      </xdr:spPr>
    </xdr:pic>
    <xdr:clientData/>
  </xdr:twoCellAnchor>
  <xdr:twoCellAnchor editAs="oneCell">
    <xdr:from>
      <xdr:col>1</xdr:col>
      <xdr:colOff>0</xdr:colOff>
      <xdr:row>553</xdr:row>
      <xdr:rowOff>0</xdr:rowOff>
    </xdr:from>
    <xdr:to>
      <xdr:col>1</xdr:col>
      <xdr:colOff>9525</xdr:colOff>
      <xdr:row>553</xdr:row>
      <xdr:rowOff>28575</xdr:rowOff>
    </xdr:to>
    <xdr:pic>
      <xdr:nvPicPr>
        <xdr:cNvPr id="1165" name="Picture 15">
          <a:extLst>
            <a:ext uri="{FF2B5EF4-FFF2-40B4-BE49-F238E27FC236}">
              <a16:creationId xmlns:a16="http://schemas.microsoft.com/office/drawing/2014/main" id="{00000000-0008-0000-AD00-00008D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18674620"/>
          <a:ext cx="9525" cy="28575"/>
        </a:xfrm>
        <a:prstGeom prst="rect">
          <a:avLst/>
        </a:prstGeom>
        <a:noFill/>
        <a:ln w="1">
          <a:noFill/>
          <a:miter lim="800000"/>
          <a:headEnd/>
          <a:tailEnd/>
        </a:ln>
      </xdr:spPr>
    </xdr:pic>
    <xdr:clientData/>
  </xdr:twoCellAnchor>
  <xdr:twoCellAnchor editAs="oneCell">
    <xdr:from>
      <xdr:col>1</xdr:col>
      <xdr:colOff>0</xdr:colOff>
      <xdr:row>554</xdr:row>
      <xdr:rowOff>0</xdr:rowOff>
    </xdr:from>
    <xdr:to>
      <xdr:col>1</xdr:col>
      <xdr:colOff>9525</xdr:colOff>
      <xdr:row>554</xdr:row>
      <xdr:rowOff>28575</xdr:rowOff>
    </xdr:to>
    <xdr:pic>
      <xdr:nvPicPr>
        <xdr:cNvPr id="1167" name="Picture 15">
          <a:extLst>
            <a:ext uri="{FF2B5EF4-FFF2-40B4-BE49-F238E27FC236}">
              <a16:creationId xmlns:a16="http://schemas.microsoft.com/office/drawing/2014/main" id="{00000000-0008-0000-AD00-00008F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20579620"/>
          <a:ext cx="9525" cy="28575"/>
        </a:xfrm>
        <a:prstGeom prst="rect">
          <a:avLst/>
        </a:prstGeom>
        <a:noFill/>
        <a:ln w="1">
          <a:noFill/>
          <a:miter lim="800000"/>
          <a:headEnd/>
          <a:tailEnd/>
        </a:ln>
      </xdr:spPr>
    </xdr:pic>
    <xdr:clientData/>
  </xdr:twoCellAnchor>
  <xdr:twoCellAnchor editAs="oneCell">
    <xdr:from>
      <xdr:col>0</xdr:col>
      <xdr:colOff>9525</xdr:colOff>
      <xdr:row>552</xdr:row>
      <xdr:rowOff>98425</xdr:rowOff>
    </xdr:from>
    <xdr:to>
      <xdr:col>0</xdr:col>
      <xdr:colOff>2127885</xdr:colOff>
      <xdr:row>552</xdr:row>
      <xdr:rowOff>1755775</xdr:rowOff>
    </xdr:to>
    <xdr:pic>
      <xdr:nvPicPr>
        <xdr:cNvPr id="1169" name="图片 1168">
          <a:extLst>
            <a:ext uri="{FF2B5EF4-FFF2-40B4-BE49-F238E27FC236}">
              <a16:creationId xmlns:a16="http://schemas.microsoft.com/office/drawing/2014/main" id="{00000000-0008-0000-AD00-000091040000}"/>
            </a:ext>
          </a:extLst>
        </xdr:cNvPr>
        <xdr:cNvPicPr>
          <a:picLocks noChangeAspect="1"/>
        </xdr:cNvPicPr>
      </xdr:nvPicPr>
      <xdr:blipFill>
        <a:blip xmlns:r="http://schemas.openxmlformats.org/officeDocument/2006/relationships" r:embed="rId404"/>
        <a:stretch>
          <a:fillRect/>
        </a:stretch>
      </xdr:blipFill>
      <xdr:spPr>
        <a:xfrm>
          <a:off x="9525" y="1016868045"/>
          <a:ext cx="2118360" cy="1657350"/>
        </a:xfrm>
        <a:prstGeom prst="rect">
          <a:avLst/>
        </a:prstGeom>
        <a:noFill/>
        <a:ln w="9525">
          <a:noFill/>
        </a:ln>
      </xdr:spPr>
    </xdr:pic>
    <xdr:clientData/>
  </xdr:twoCellAnchor>
  <xdr:twoCellAnchor editAs="oneCell">
    <xdr:from>
      <xdr:col>0</xdr:col>
      <xdr:colOff>9525</xdr:colOff>
      <xdr:row>553</xdr:row>
      <xdr:rowOff>50800</xdr:rowOff>
    </xdr:from>
    <xdr:to>
      <xdr:col>0</xdr:col>
      <xdr:colOff>2153920</xdr:colOff>
      <xdr:row>553</xdr:row>
      <xdr:rowOff>1857375</xdr:rowOff>
    </xdr:to>
    <xdr:pic>
      <xdr:nvPicPr>
        <xdr:cNvPr id="1170" name="图片 1169">
          <a:extLst>
            <a:ext uri="{FF2B5EF4-FFF2-40B4-BE49-F238E27FC236}">
              <a16:creationId xmlns:a16="http://schemas.microsoft.com/office/drawing/2014/main" id="{00000000-0008-0000-AD00-000092040000}"/>
            </a:ext>
          </a:extLst>
        </xdr:cNvPr>
        <xdr:cNvPicPr>
          <a:picLocks noChangeAspect="1"/>
        </xdr:cNvPicPr>
      </xdr:nvPicPr>
      <xdr:blipFill>
        <a:blip xmlns:r="http://schemas.openxmlformats.org/officeDocument/2006/relationships" r:embed="rId405"/>
        <a:stretch>
          <a:fillRect/>
        </a:stretch>
      </xdr:blipFill>
      <xdr:spPr>
        <a:xfrm>
          <a:off x="9525" y="1018725420"/>
          <a:ext cx="2144395" cy="1806575"/>
        </a:xfrm>
        <a:prstGeom prst="rect">
          <a:avLst/>
        </a:prstGeom>
        <a:noFill/>
        <a:ln w="9525">
          <a:noFill/>
        </a:ln>
      </xdr:spPr>
    </xdr:pic>
    <xdr:clientData/>
  </xdr:twoCellAnchor>
  <xdr:twoCellAnchor editAs="oneCell">
    <xdr:from>
      <xdr:col>0</xdr:col>
      <xdr:colOff>9525</xdr:colOff>
      <xdr:row>554</xdr:row>
      <xdr:rowOff>69850</xdr:rowOff>
    </xdr:from>
    <xdr:to>
      <xdr:col>0</xdr:col>
      <xdr:colOff>2131060</xdr:colOff>
      <xdr:row>554</xdr:row>
      <xdr:rowOff>1834515</xdr:rowOff>
    </xdr:to>
    <xdr:pic>
      <xdr:nvPicPr>
        <xdr:cNvPr id="1171" name="图片 1170">
          <a:extLst>
            <a:ext uri="{FF2B5EF4-FFF2-40B4-BE49-F238E27FC236}">
              <a16:creationId xmlns:a16="http://schemas.microsoft.com/office/drawing/2014/main" id="{00000000-0008-0000-AD00-000093040000}"/>
            </a:ext>
          </a:extLst>
        </xdr:cNvPr>
        <xdr:cNvPicPr>
          <a:picLocks noChangeAspect="1"/>
        </xdr:cNvPicPr>
      </xdr:nvPicPr>
      <xdr:blipFill>
        <a:blip xmlns:r="http://schemas.openxmlformats.org/officeDocument/2006/relationships" r:embed="rId406"/>
        <a:stretch>
          <a:fillRect/>
        </a:stretch>
      </xdr:blipFill>
      <xdr:spPr>
        <a:xfrm>
          <a:off x="9525" y="1020649470"/>
          <a:ext cx="2121535" cy="1764665"/>
        </a:xfrm>
        <a:prstGeom prst="rect">
          <a:avLst/>
        </a:prstGeom>
        <a:noFill/>
        <a:ln w="9525">
          <a:noFill/>
        </a:ln>
      </xdr:spPr>
    </xdr:pic>
    <xdr:clientData/>
  </xdr:twoCellAnchor>
  <xdr:twoCellAnchor editAs="oneCell">
    <xdr:from>
      <xdr:col>0</xdr:col>
      <xdr:colOff>9525</xdr:colOff>
      <xdr:row>555</xdr:row>
      <xdr:rowOff>142240</xdr:rowOff>
    </xdr:from>
    <xdr:to>
      <xdr:col>0</xdr:col>
      <xdr:colOff>2146300</xdr:colOff>
      <xdr:row>555</xdr:row>
      <xdr:rowOff>1784350</xdr:rowOff>
    </xdr:to>
    <xdr:pic>
      <xdr:nvPicPr>
        <xdr:cNvPr id="1172" name="图片 1171">
          <a:extLst>
            <a:ext uri="{FF2B5EF4-FFF2-40B4-BE49-F238E27FC236}">
              <a16:creationId xmlns:a16="http://schemas.microsoft.com/office/drawing/2014/main" id="{00000000-0008-0000-AD00-000094040000}"/>
            </a:ext>
          </a:extLst>
        </xdr:cNvPr>
        <xdr:cNvPicPr>
          <a:picLocks noChangeAspect="1"/>
        </xdr:cNvPicPr>
      </xdr:nvPicPr>
      <xdr:blipFill>
        <a:blip xmlns:r="http://schemas.openxmlformats.org/officeDocument/2006/relationships" r:embed="rId407"/>
        <a:stretch>
          <a:fillRect/>
        </a:stretch>
      </xdr:blipFill>
      <xdr:spPr>
        <a:xfrm>
          <a:off x="9525" y="1022626860"/>
          <a:ext cx="2136775" cy="1642110"/>
        </a:xfrm>
        <a:prstGeom prst="rect">
          <a:avLst/>
        </a:prstGeom>
        <a:noFill/>
        <a:ln w="9525">
          <a:noFill/>
        </a:ln>
      </xdr:spPr>
    </xdr:pic>
    <xdr:clientData/>
  </xdr:twoCellAnchor>
  <xdr:twoCellAnchor editAs="oneCell">
    <xdr:from>
      <xdr:col>0</xdr:col>
      <xdr:colOff>9525</xdr:colOff>
      <xdr:row>556</xdr:row>
      <xdr:rowOff>260350</xdr:rowOff>
    </xdr:from>
    <xdr:to>
      <xdr:col>0</xdr:col>
      <xdr:colOff>2145665</xdr:colOff>
      <xdr:row>556</xdr:row>
      <xdr:rowOff>1689735</xdr:rowOff>
    </xdr:to>
    <xdr:pic>
      <xdr:nvPicPr>
        <xdr:cNvPr id="1173" name="图片 1172">
          <a:extLst>
            <a:ext uri="{FF2B5EF4-FFF2-40B4-BE49-F238E27FC236}">
              <a16:creationId xmlns:a16="http://schemas.microsoft.com/office/drawing/2014/main" id="{00000000-0008-0000-AD00-000095040000}"/>
            </a:ext>
          </a:extLst>
        </xdr:cNvPr>
        <xdr:cNvPicPr>
          <a:picLocks noChangeAspect="1"/>
        </xdr:cNvPicPr>
      </xdr:nvPicPr>
      <xdr:blipFill>
        <a:blip xmlns:r="http://schemas.openxmlformats.org/officeDocument/2006/relationships" r:embed="rId408"/>
        <a:stretch>
          <a:fillRect/>
        </a:stretch>
      </xdr:blipFill>
      <xdr:spPr>
        <a:xfrm>
          <a:off x="9525" y="1024649970"/>
          <a:ext cx="2136140" cy="1429385"/>
        </a:xfrm>
        <a:prstGeom prst="rect">
          <a:avLst/>
        </a:prstGeom>
        <a:noFill/>
        <a:ln w="9525">
          <a:noFill/>
        </a:ln>
      </xdr:spPr>
    </xdr:pic>
    <xdr:clientData/>
  </xdr:twoCellAnchor>
  <xdr:twoCellAnchor editAs="oneCell">
    <xdr:from>
      <xdr:col>0</xdr:col>
      <xdr:colOff>9525</xdr:colOff>
      <xdr:row>557</xdr:row>
      <xdr:rowOff>146050</xdr:rowOff>
    </xdr:from>
    <xdr:to>
      <xdr:col>0</xdr:col>
      <xdr:colOff>2124710</xdr:colOff>
      <xdr:row>557</xdr:row>
      <xdr:rowOff>1736090</xdr:rowOff>
    </xdr:to>
    <xdr:pic>
      <xdr:nvPicPr>
        <xdr:cNvPr id="1174" name="图片 1173">
          <a:extLst>
            <a:ext uri="{FF2B5EF4-FFF2-40B4-BE49-F238E27FC236}">
              <a16:creationId xmlns:a16="http://schemas.microsoft.com/office/drawing/2014/main" id="{00000000-0008-0000-AD00-000096040000}"/>
            </a:ext>
          </a:extLst>
        </xdr:cNvPr>
        <xdr:cNvPicPr>
          <a:picLocks noChangeAspect="1"/>
        </xdr:cNvPicPr>
      </xdr:nvPicPr>
      <xdr:blipFill>
        <a:blip xmlns:r="http://schemas.openxmlformats.org/officeDocument/2006/relationships" r:embed="rId409"/>
        <a:stretch>
          <a:fillRect/>
        </a:stretch>
      </xdr:blipFill>
      <xdr:spPr>
        <a:xfrm>
          <a:off x="9525" y="1026440670"/>
          <a:ext cx="2115185" cy="1590040"/>
        </a:xfrm>
        <a:prstGeom prst="rect">
          <a:avLst/>
        </a:prstGeom>
        <a:noFill/>
        <a:ln w="9525">
          <a:noFill/>
        </a:ln>
      </xdr:spPr>
    </xdr:pic>
    <xdr:clientData/>
  </xdr:twoCellAnchor>
  <xdr:twoCellAnchor editAs="oneCell">
    <xdr:from>
      <xdr:col>1</xdr:col>
      <xdr:colOff>0</xdr:colOff>
      <xdr:row>558</xdr:row>
      <xdr:rowOff>0</xdr:rowOff>
    </xdr:from>
    <xdr:to>
      <xdr:col>1</xdr:col>
      <xdr:colOff>9525</xdr:colOff>
      <xdr:row>558</xdr:row>
      <xdr:rowOff>28575</xdr:rowOff>
    </xdr:to>
    <xdr:pic>
      <xdr:nvPicPr>
        <xdr:cNvPr id="1175" name="Picture 15">
          <a:extLst>
            <a:ext uri="{FF2B5EF4-FFF2-40B4-BE49-F238E27FC236}">
              <a16:creationId xmlns:a16="http://schemas.microsoft.com/office/drawing/2014/main" id="{00000000-0008-0000-AD00-000097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28199620"/>
          <a:ext cx="9525" cy="28575"/>
        </a:xfrm>
        <a:prstGeom prst="rect">
          <a:avLst/>
        </a:prstGeom>
        <a:noFill/>
        <a:ln w="1">
          <a:noFill/>
          <a:miter lim="800000"/>
          <a:headEnd/>
          <a:tailEnd/>
        </a:ln>
      </xdr:spPr>
    </xdr:pic>
    <xdr:clientData/>
  </xdr:twoCellAnchor>
  <xdr:twoCellAnchor editAs="oneCell">
    <xdr:from>
      <xdr:col>1</xdr:col>
      <xdr:colOff>0</xdr:colOff>
      <xdr:row>561</xdr:row>
      <xdr:rowOff>0</xdr:rowOff>
    </xdr:from>
    <xdr:to>
      <xdr:col>1</xdr:col>
      <xdr:colOff>9525</xdr:colOff>
      <xdr:row>561</xdr:row>
      <xdr:rowOff>28575</xdr:rowOff>
    </xdr:to>
    <xdr:pic>
      <xdr:nvPicPr>
        <xdr:cNvPr id="1177" name="Picture 15">
          <a:extLst>
            <a:ext uri="{FF2B5EF4-FFF2-40B4-BE49-F238E27FC236}">
              <a16:creationId xmlns:a16="http://schemas.microsoft.com/office/drawing/2014/main" id="{00000000-0008-0000-AD00-000099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33914620"/>
          <a:ext cx="9525" cy="28575"/>
        </a:xfrm>
        <a:prstGeom prst="rect">
          <a:avLst/>
        </a:prstGeom>
        <a:noFill/>
        <a:ln w="1">
          <a:noFill/>
          <a:miter lim="800000"/>
          <a:headEnd/>
          <a:tailEnd/>
        </a:ln>
      </xdr:spPr>
    </xdr:pic>
    <xdr:clientData/>
  </xdr:twoCellAnchor>
  <xdr:twoCellAnchor editAs="oneCell">
    <xdr:from>
      <xdr:col>1</xdr:col>
      <xdr:colOff>0</xdr:colOff>
      <xdr:row>559</xdr:row>
      <xdr:rowOff>0</xdr:rowOff>
    </xdr:from>
    <xdr:to>
      <xdr:col>1</xdr:col>
      <xdr:colOff>9525</xdr:colOff>
      <xdr:row>559</xdr:row>
      <xdr:rowOff>28575</xdr:rowOff>
    </xdr:to>
    <xdr:pic>
      <xdr:nvPicPr>
        <xdr:cNvPr id="1179" name="Picture 15">
          <a:extLst>
            <a:ext uri="{FF2B5EF4-FFF2-40B4-BE49-F238E27FC236}">
              <a16:creationId xmlns:a16="http://schemas.microsoft.com/office/drawing/2014/main" id="{00000000-0008-0000-AD00-00009B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30104620"/>
          <a:ext cx="9525" cy="28575"/>
        </a:xfrm>
        <a:prstGeom prst="rect">
          <a:avLst/>
        </a:prstGeom>
        <a:noFill/>
        <a:ln w="1">
          <a:noFill/>
          <a:miter lim="800000"/>
          <a:headEnd/>
          <a:tailEnd/>
        </a:ln>
      </xdr:spPr>
    </xdr:pic>
    <xdr:clientData/>
  </xdr:twoCellAnchor>
  <xdr:twoCellAnchor editAs="oneCell">
    <xdr:from>
      <xdr:col>1</xdr:col>
      <xdr:colOff>0</xdr:colOff>
      <xdr:row>560</xdr:row>
      <xdr:rowOff>0</xdr:rowOff>
    </xdr:from>
    <xdr:to>
      <xdr:col>1</xdr:col>
      <xdr:colOff>9525</xdr:colOff>
      <xdr:row>560</xdr:row>
      <xdr:rowOff>28575</xdr:rowOff>
    </xdr:to>
    <xdr:pic>
      <xdr:nvPicPr>
        <xdr:cNvPr id="1181" name="Picture 15">
          <a:extLst>
            <a:ext uri="{FF2B5EF4-FFF2-40B4-BE49-F238E27FC236}">
              <a16:creationId xmlns:a16="http://schemas.microsoft.com/office/drawing/2014/main" id="{00000000-0008-0000-AD00-00009D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32009620"/>
          <a:ext cx="9525" cy="28575"/>
        </a:xfrm>
        <a:prstGeom prst="rect">
          <a:avLst/>
        </a:prstGeom>
        <a:noFill/>
        <a:ln w="1">
          <a:noFill/>
          <a:miter lim="800000"/>
          <a:headEnd/>
          <a:tailEnd/>
        </a:ln>
      </xdr:spPr>
    </xdr:pic>
    <xdr:clientData/>
  </xdr:twoCellAnchor>
  <xdr:twoCellAnchor editAs="oneCell">
    <xdr:from>
      <xdr:col>0</xdr:col>
      <xdr:colOff>9525</xdr:colOff>
      <xdr:row>558</xdr:row>
      <xdr:rowOff>101600</xdr:rowOff>
    </xdr:from>
    <xdr:to>
      <xdr:col>0</xdr:col>
      <xdr:colOff>2145665</xdr:colOff>
      <xdr:row>558</xdr:row>
      <xdr:rowOff>1826260</xdr:rowOff>
    </xdr:to>
    <xdr:pic>
      <xdr:nvPicPr>
        <xdr:cNvPr id="1183" name="图片 1182">
          <a:extLst>
            <a:ext uri="{FF2B5EF4-FFF2-40B4-BE49-F238E27FC236}">
              <a16:creationId xmlns:a16="http://schemas.microsoft.com/office/drawing/2014/main" id="{00000000-0008-0000-AD00-00009F040000}"/>
            </a:ext>
          </a:extLst>
        </xdr:cNvPr>
        <xdr:cNvPicPr>
          <a:picLocks noChangeAspect="1"/>
        </xdr:cNvPicPr>
      </xdr:nvPicPr>
      <xdr:blipFill>
        <a:blip xmlns:r="http://schemas.openxmlformats.org/officeDocument/2006/relationships" r:embed="rId410"/>
        <a:stretch>
          <a:fillRect/>
        </a:stretch>
      </xdr:blipFill>
      <xdr:spPr>
        <a:xfrm>
          <a:off x="9525" y="1028301220"/>
          <a:ext cx="2136140" cy="1724660"/>
        </a:xfrm>
        <a:prstGeom prst="rect">
          <a:avLst/>
        </a:prstGeom>
        <a:noFill/>
        <a:ln w="9525">
          <a:noFill/>
        </a:ln>
      </xdr:spPr>
    </xdr:pic>
    <xdr:clientData/>
  </xdr:twoCellAnchor>
  <xdr:twoCellAnchor editAs="oneCell">
    <xdr:from>
      <xdr:col>0</xdr:col>
      <xdr:colOff>9525</xdr:colOff>
      <xdr:row>559</xdr:row>
      <xdr:rowOff>117475</xdr:rowOff>
    </xdr:from>
    <xdr:to>
      <xdr:col>0</xdr:col>
      <xdr:colOff>2110740</xdr:colOff>
      <xdr:row>559</xdr:row>
      <xdr:rowOff>1798320</xdr:rowOff>
    </xdr:to>
    <xdr:pic>
      <xdr:nvPicPr>
        <xdr:cNvPr id="1184" name="图片 1183">
          <a:extLst>
            <a:ext uri="{FF2B5EF4-FFF2-40B4-BE49-F238E27FC236}">
              <a16:creationId xmlns:a16="http://schemas.microsoft.com/office/drawing/2014/main" id="{00000000-0008-0000-AD00-0000A0040000}"/>
            </a:ext>
          </a:extLst>
        </xdr:cNvPr>
        <xdr:cNvPicPr>
          <a:picLocks noChangeAspect="1"/>
        </xdr:cNvPicPr>
      </xdr:nvPicPr>
      <xdr:blipFill>
        <a:blip xmlns:r="http://schemas.openxmlformats.org/officeDocument/2006/relationships" r:embed="rId411"/>
        <a:stretch>
          <a:fillRect/>
        </a:stretch>
      </xdr:blipFill>
      <xdr:spPr>
        <a:xfrm>
          <a:off x="9525" y="1030222095"/>
          <a:ext cx="2101215" cy="1680845"/>
        </a:xfrm>
        <a:prstGeom prst="rect">
          <a:avLst/>
        </a:prstGeom>
        <a:noFill/>
        <a:ln w="9525">
          <a:noFill/>
        </a:ln>
      </xdr:spPr>
    </xdr:pic>
    <xdr:clientData/>
  </xdr:twoCellAnchor>
  <xdr:twoCellAnchor editAs="oneCell">
    <xdr:from>
      <xdr:col>0</xdr:col>
      <xdr:colOff>9525</xdr:colOff>
      <xdr:row>560</xdr:row>
      <xdr:rowOff>117475</xdr:rowOff>
    </xdr:from>
    <xdr:to>
      <xdr:col>0</xdr:col>
      <xdr:colOff>2126615</xdr:colOff>
      <xdr:row>560</xdr:row>
      <xdr:rowOff>1771015</xdr:rowOff>
    </xdr:to>
    <xdr:pic>
      <xdr:nvPicPr>
        <xdr:cNvPr id="1185" name="图片 1184">
          <a:extLst>
            <a:ext uri="{FF2B5EF4-FFF2-40B4-BE49-F238E27FC236}">
              <a16:creationId xmlns:a16="http://schemas.microsoft.com/office/drawing/2014/main" id="{00000000-0008-0000-AD00-0000A1040000}"/>
            </a:ext>
          </a:extLst>
        </xdr:cNvPr>
        <xdr:cNvPicPr>
          <a:picLocks noChangeAspect="1"/>
        </xdr:cNvPicPr>
      </xdr:nvPicPr>
      <xdr:blipFill>
        <a:blip xmlns:r="http://schemas.openxmlformats.org/officeDocument/2006/relationships" r:embed="rId412"/>
        <a:stretch>
          <a:fillRect/>
        </a:stretch>
      </xdr:blipFill>
      <xdr:spPr>
        <a:xfrm>
          <a:off x="9525" y="1032127095"/>
          <a:ext cx="2117090" cy="1653540"/>
        </a:xfrm>
        <a:prstGeom prst="rect">
          <a:avLst/>
        </a:prstGeom>
        <a:noFill/>
        <a:ln w="9525">
          <a:noFill/>
        </a:ln>
      </xdr:spPr>
    </xdr:pic>
    <xdr:clientData/>
  </xdr:twoCellAnchor>
  <xdr:twoCellAnchor editAs="oneCell">
    <xdr:from>
      <xdr:col>0</xdr:col>
      <xdr:colOff>9525</xdr:colOff>
      <xdr:row>561</xdr:row>
      <xdr:rowOff>146050</xdr:rowOff>
    </xdr:from>
    <xdr:to>
      <xdr:col>0</xdr:col>
      <xdr:colOff>2154555</xdr:colOff>
      <xdr:row>561</xdr:row>
      <xdr:rowOff>1706245</xdr:rowOff>
    </xdr:to>
    <xdr:pic>
      <xdr:nvPicPr>
        <xdr:cNvPr id="1186" name="图片 1185">
          <a:extLst>
            <a:ext uri="{FF2B5EF4-FFF2-40B4-BE49-F238E27FC236}">
              <a16:creationId xmlns:a16="http://schemas.microsoft.com/office/drawing/2014/main" id="{00000000-0008-0000-AD00-0000A2040000}"/>
            </a:ext>
          </a:extLst>
        </xdr:cNvPr>
        <xdr:cNvPicPr>
          <a:picLocks noChangeAspect="1"/>
        </xdr:cNvPicPr>
      </xdr:nvPicPr>
      <xdr:blipFill>
        <a:blip xmlns:r="http://schemas.openxmlformats.org/officeDocument/2006/relationships" r:embed="rId413"/>
        <a:stretch>
          <a:fillRect/>
        </a:stretch>
      </xdr:blipFill>
      <xdr:spPr>
        <a:xfrm>
          <a:off x="9525" y="1034060670"/>
          <a:ext cx="2145030" cy="1560195"/>
        </a:xfrm>
        <a:prstGeom prst="rect">
          <a:avLst/>
        </a:prstGeom>
        <a:noFill/>
        <a:ln w="9525">
          <a:noFill/>
        </a:ln>
      </xdr:spPr>
    </xdr:pic>
    <xdr:clientData/>
  </xdr:twoCellAnchor>
  <xdr:twoCellAnchor editAs="oneCell">
    <xdr:from>
      <xdr:col>1</xdr:col>
      <xdr:colOff>0</xdr:colOff>
      <xdr:row>562</xdr:row>
      <xdr:rowOff>0</xdr:rowOff>
    </xdr:from>
    <xdr:to>
      <xdr:col>1</xdr:col>
      <xdr:colOff>9525</xdr:colOff>
      <xdr:row>562</xdr:row>
      <xdr:rowOff>28575</xdr:rowOff>
    </xdr:to>
    <xdr:pic>
      <xdr:nvPicPr>
        <xdr:cNvPr id="1187" name="Picture 15">
          <a:extLst>
            <a:ext uri="{FF2B5EF4-FFF2-40B4-BE49-F238E27FC236}">
              <a16:creationId xmlns:a16="http://schemas.microsoft.com/office/drawing/2014/main" id="{00000000-0008-0000-AD00-0000A3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35819620"/>
          <a:ext cx="9525" cy="28575"/>
        </a:xfrm>
        <a:prstGeom prst="rect">
          <a:avLst/>
        </a:prstGeom>
        <a:noFill/>
        <a:ln w="1">
          <a:noFill/>
          <a:miter lim="800000"/>
          <a:headEnd/>
          <a:tailEnd/>
        </a:ln>
      </xdr:spPr>
    </xdr:pic>
    <xdr:clientData/>
  </xdr:twoCellAnchor>
  <xdr:twoCellAnchor editAs="oneCell">
    <xdr:from>
      <xdr:col>1</xdr:col>
      <xdr:colOff>0</xdr:colOff>
      <xdr:row>564</xdr:row>
      <xdr:rowOff>0</xdr:rowOff>
    </xdr:from>
    <xdr:to>
      <xdr:col>1</xdr:col>
      <xdr:colOff>9525</xdr:colOff>
      <xdr:row>564</xdr:row>
      <xdr:rowOff>28575</xdr:rowOff>
    </xdr:to>
    <xdr:pic>
      <xdr:nvPicPr>
        <xdr:cNvPr id="1189" name="Picture 15">
          <a:extLst>
            <a:ext uri="{FF2B5EF4-FFF2-40B4-BE49-F238E27FC236}">
              <a16:creationId xmlns:a16="http://schemas.microsoft.com/office/drawing/2014/main" id="{00000000-0008-0000-AD00-0000A5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39629620"/>
          <a:ext cx="9525" cy="28575"/>
        </a:xfrm>
        <a:prstGeom prst="rect">
          <a:avLst/>
        </a:prstGeom>
        <a:noFill/>
        <a:ln w="1">
          <a:noFill/>
          <a:miter lim="800000"/>
          <a:headEnd/>
          <a:tailEnd/>
        </a:ln>
      </xdr:spPr>
    </xdr:pic>
    <xdr:clientData/>
  </xdr:twoCellAnchor>
  <xdr:twoCellAnchor editAs="oneCell">
    <xdr:from>
      <xdr:col>1</xdr:col>
      <xdr:colOff>0</xdr:colOff>
      <xdr:row>563</xdr:row>
      <xdr:rowOff>0</xdr:rowOff>
    </xdr:from>
    <xdr:to>
      <xdr:col>1</xdr:col>
      <xdr:colOff>9525</xdr:colOff>
      <xdr:row>563</xdr:row>
      <xdr:rowOff>28575</xdr:rowOff>
    </xdr:to>
    <xdr:pic>
      <xdr:nvPicPr>
        <xdr:cNvPr id="1191" name="Picture 15">
          <a:extLst>
            <a:ext uri="{FF2B5EF4-FFF2-40B4-BE49-F238E27FC236}">
              <a16:creationId xmlns:a16="http://schemas.microsoft.com/office/drawing/2014/main" id="{00000000-0008-0000-AD00-0000A7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37724620"/>
          <a:ext cx="9525" cy="28575"/>
        </a:xfrm>
        <a:prstGeom prst="rect">
          <a:avLst/>
        </a:prstGeom>
        <a:noFill/>
        <a:ln w="1">
          <a:noFill/>
          <a:miter lim="800000"/>
          <a:headEnd/>
          <a:tailEnd/>
        </a:ln>
      </xdr:spPr>
    </xdr:pic>
    <xdr:clientData/>
  </xdr:twoCellAnchor>
  <xdr:twoCellAnchor editAs="oneCell">
    <xdr:from>
      <xdr:col>0</xdr:col>
      <xdr:colOff>20320</xdr:colOff>
      <xdr:row>562</xdr:row>
      <xdr:rowOff>174625</xdr:rowOff>
    </xdr:from>
    <xdr:to>
      <xdr:col>0</xdr:col>
      <xdr:colOff>2132965</xdr:colOff>
      <xdr:row>562</xdr:row>
      <xdr:rowOff>1710055</xdr:rowOff>
    </xdr:to>
    <xdr:pic>
      <xdr:nvPicPr>
        <xdr:cNvPr id="1193" name="图片 1192">
          <a:extLst>
            <a:ext uri="{FF2B5EF4-FFF2-40B4-BE49-F238E27FC236}">
              <a16:creationId xmlns:a16="http://schemas.microsoft.com/office/drawing/2014/main" id="{00000000-0008-0000-AD00-0000A9040000}"/>
            </a:ext>
          </a:extLst>
        </xdr:cNvPr>
        <xdr:cNvPicPr>
          <a:picLocks noChangeAspect="1"/>
        </xdr:cNvPicPr>
      </xdr:nvPicPr>
      <xdr:blipFill>
        <a:blip xmlns:r="http://schemas.openxmlformats.org/officeDocument/2006/relationships" r:embed="rId414"/>
        <a:stretch>
          <a:fillRect/>
        </a:stretch>
      </xdr:blipFill>
      <xdr:spPr>
        <a:xfrm>
          <a:off x="20320" y="1035994245"/>
          <a:ext cx="2112645" cy="1535430"/>
        </a:xfrm>
        <a:prstGeom prst="rect">
          <a:avLst/>
        </a:prstGeom>
        <a:noFill/>
        <a:ln w="9525">
          <a:noFill/>
        </a:ln>
      </xdr:spPr>
    </xdr:pic>
    <xdr:clientData/>
  </xdr:twoCellAnchor>
  <xdr:twoCellAnchor editAs="oneCell">
    <xdr:from>
      <xdr:col>0</xdr:col>
      <xdr:colOff>9525</xdr:colOff>
      <xdr:row>563</xdr:row>
      <xdr:rowOff>200025</xdr:rowOff>
    </xdr:from>
    <xdr:to>
      <xdr:col>0</xdr:col>
      <xdr:colOff>2129155</xdr:colOff>
      <xdr:row>563</xdr:row>
      <xdr:rowOff>1631315</xdr:rowOff>
    </xdr:to>
    <xdr:pic>
      <xdr:nvPicPr>
        <xdr:cNvPr id="1194" name="图片 1193">
          <a:extLst>
            <a:ext uri="{FF2B5EF4-FFF2-40B4-BE49-F238E27FC236}">
              <a16:creationId xmlns:a16="http://schemas.microsoft.com/office/drawing/2014/main" id="{00000000-0008-0000-AD00-0000AA040000}"/>
            </a:ext>
          </a:extLst>
        </xdr:cNvPr>
        <xdr:cNvPicPr>
          <a:picLocks noChangeAspect="1"/>
        </xdr:cNvPicPr>
      </xdr:nvPicPr>
      <xdr:blipFill>
        <a:blip xmlns:r="http://schemas.openxmlformats.org/officeDocument/2006/relationships" r:embed="rId415"/>
        <a:stretch>
          <a:fillRect/>
        </a:stretch>
      </xdr:blipFill>
      <xdr:spPr>
        <a:xfrm>
          <a:off x="9525" y="1037924645"/>
          <a:ext cx="2119630" cy="1431290"/>
        </a:xfrm>
        <a:prstGeom prst="rect">
          <a:avLst/>
        </a:prstGeom>
        <a:noFill/>
        <a:ln w="9525">
          <a:noFill/>
        </a:ln>
      </xdr:spPr>
    </xdr:pic>
    <xdr:clientData/>
  </xdr:twoCellAnchor>
  <xdr:twoCellAnchor editAs="oneCell">
    <xdr:from>
      <xdr:col>0</xdr:col>
      <xdr:colOff>9525</xdr:colOff>
      <xdr:row>564</xdr:row>
      <xdr:rowOff>117475</xdr:rowOff>
    </xdr:from>
    <xdr:to>
      <xdr:col>0</xdr:col>
      <xdr:colOff>2125345</xdr:colOff>
      <xdr:row>564</xdr:row>
      <xdr:rowOff>1666240</xdr:rowOff>
    </xdr:to>
    <xdr:pic>
      <xdr:nvPicPr>
        <xdr:cNvPr id="1195" name="图片 1194">
          <a:extLst>
            <a:ext uri="{FF2B5EF4-FFF2-40B4-BE49-F238E27FC236}">
              <a16:creationId xmlns:a16="http://schemas.microsoft.com/office/drawing/2014/main" id="{00000000-0008-0000-AD00-0000AB040000}"/>
            </a:ext>
          </a:extLst>
        </xdr:cNvPr>
        <xdr:cNvPicPr>
          <a:picLocks noChangeAspect="1"/>
        </xdr:cNvPicPr>
      </xdr:nvPicPr>
      <xdr:blipFill>
        <a:blip xmlns:r="http://schemas.openxmlformats.org/officeDocument/2006/relationships" r:embed="rId416"/>
        <a:stretch>
          <a:fillRect/>
        </a:stretch>
      </xdr:blipFill>
      <xdr:spPr>
        <a:xfrm>
          <a:off x="9525" y="1039747095"/>
          <a:ext cx="2115820" cy="1548765"/>
        </a:xfrm>
        <a:prstGeom prst="rect">
          <a:avLst/>
        </a:prstGeom>
        <a:noFill/>
        <a:ln w="9525">
          <a:noFill/>
        </a:ln>
      </xdr:spPr>
    </xdr:pic>
    <xdr:clientData/>
  </xdr:twoCellAnchor>
  <xdr:twoCellAnchor editAs="oneCell">
    <xdr:from>
      <xdr:col>1</xdr:col>
      <xdr:colOff>0</xdr:colOff>
      <xdr:row>565</xdr:row>
      <xdr:rowOff>0</xdr:rowOff>
    </xdr:from>
    <xdr:to>
      <xdr:col>1</xdr:col>
      <xdr:colOff>9525</xdr:colOff>
      <xdr:row>565</xdr:row>
      <xdr:rowOff>28575</xdr:rowOff>
    </xdr:to>
    <xdr:pic>
      <xdr:nvPicPr>
        <xdr:cNvPr id="1196" name="Picture 15">
          <a:extLst>
            <a:ext uri="{FF2B5EF4-FFF2-40B4-BE49-F238E27FC236}">
              <a16:creationId xmlns:a16="http://schemas.microsoft.com/office/drawing/2014/main" id="{00000000-0008-0000-AD00-0000AC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41534620"/>
          <a:ext cx="9525" cy="28575"/>
        </a:xfrm>
        <a:prstGeom prst="rect">
          <a:avLst/>
        </a:prstGeom>
        <a:noFill/>
        <a:ln w="1">
          <a:noFill/>
          <a:miter lim="800000"/>
          <a:headEnd/>
          <a:tailEnd/>
        </a:ln>
      </xdr:spPr>
    </xdr:pic>
    <xdr:clientData/>
  </xdr:twoCellAnchor>
  <xdr:twoCellAnchor editAs="oneCell">
    <xdr:from>
      <xdr:col>1</xdr:col>
      <xdr:colOff>0</xdr:colOff>
      <xdr:row>568</xdr:row>
      <xdr:rowOff>0</xdr:rowOff>
    </xdr:from>
    <xdr:to>
      <xdr:col>1</xdr:col>
      <xdr:colOff>9525</xdr:colOff>
      <xdr:row>568</xdr:row>
      <xdr:rowOff>28575</xdr:rowOff>
    </xdr:to>
    <xdr:pic>
      <xdr:nvPicPr>
        <xdr:cNvPr id="1198" name="Picture 15">
          <a:extLst>
            <a:ext uri="{FF2B5EF4-FFF2-40B4-BE49-F238E27FC236}">
              <a16:creationId xmlns:a16="http://schemas.microsoft.com/office/drawing/2014/main" id="{00000000-0008-0000-AD00-0000AE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47249620"/>
          <a:ext cx="9525" cy="28575"/>
        </a:xfrm>
        <a:prstGeom prst="rect">
          <a:avLst/>
        </a:prstGeom>
        <a:noFill/>
        <a:ln w="1">
          <a:noFill/>
          <a:miter lim="800000"/>
          <a:headEnd/>
          <a:tailEnd/>
        </a:ln>
      </xdr:spPr>
    </xdr:pic>
    <xdr:clientData/>
  </xdr:twoCellAnchor>
  <xdr:twoCellAnchor editAs="oneCell">
    <xdr:from>
      <xdr:col>1</xdr:col>
      <xdr:colOff>0</xdr:colOff>
      <xdr:row>566</xdr:row>
      <xdr:rowOff>0</xdr:rowOff>
    </xdr:from>
    <xdr:to>
      <xdr:col>1</xdr:col>
      <xdr:colOff>9525</xdr:colOff>
      <xdr:row>566</xdr:row>
      <xdr:rowOff>28575</xdr:rowOff>
    </xdr:to>
    <xdr:pic>
      <xdr:nvPicPr>
        <xdr:cNvPr id="1200" name="Picture 15">
          <a:extLst>
            <a:ext uri="{FF2B5EF4-FFF2-40B4-BE49-F238E27FC236}">
              <a16:creationId xmlns:a16="http://schemas.microsoft.com/office/drawing/2014/main" id="{00000000-0008-0000-AD00-0000B0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43439620"/>
          <a:ext cx="9525" cy="28575"/>
        </a:xfrm>
        <a:prstGeom prst="rect">
          <a:avLst/>
        </a:prstGeom>
        <a:noFill/>
        <a:ln w="1">
          <a:noFill/>
          <a:miter lim="800000"/>
          <a:headEnd/>
          <a:tailEnd/>
        </a:ln>
      </xdr:spPr>
    </xdr:pic>
    <xdr:clientData/>
  </xdr:twoCellAnchor>
  <xdr:twoCellAnchor editAs="oneCell">
    <xdr:from>
      <xdr:col>1</xdr:col>
      <xdr:colOff>0</xdr:colOff>
      <xdr:row>567</xdr:row>
      <xdr:rowOff>0</xdr:rowOff>
    </xdr:from>
    <xdr:to>
      <xdr:col>1</xdr:col>
      <xdr:colOff>9525</xdr:colOff>
      <xdr:row>567</xdr:row>
      <xdr:rowOff>28575</xdr:rowOff>
    </xdr:to>
    <xdr:pic>
      <xdr:nvPicPr>
        <xdr:cNvPr id="1202" name="Picture 15">
          <a:extLst>
            <a:ext uri="{FF2B5EF4-FFF2-40B4-BE49-F238E27FC236}">
              <a16:creationId xmlns:a16="http://schemas.microsoft.com/office/drawing/2014/main" id="{00000000-0008-0000-AD00-0000B2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45344620"/>
          <a:ext cx="9525" cy="28575"/>
        </a:xfrm>
        <a:prstGeom prst="rect">
          <a:avLst/>
        </a:prstGeom>
        <a:noFill/>
        <a:ln w="1">
          <a:noFill/>
          <a:miter lim="800000"/>
          <a:headEnd/>
          <a:tailEnd/>
        </a:ln>
      </xdr:spPr>
    </xdr:pic>
    <xdr:clientData/>
  </xdr:twoCellAnchor>
  <xdr:twoCellAnchor editAs="oneCell">
    <xdr:from>
      <xdr:col>1</xdr:col>
      <xdr:colOff>0</xdr:colOff>
      <xdr:row>569</xdr:row>
      <xdr:rowOff>0</xdr:rowOff>
    </xdr:from>
    <xdr:to>
      <xdr:col>1</xdr:col>
      <xdr:colOff>9525</xdr:colOff>
      <xdr:row>569</xdr:row>
      <xdr:rowOff>28575</xdr:rowOff>
    </xdr:to>
    <xdr:pic>
      <xdr:nvPicPr>
        <xdr:cNvPr id="1204" name="Picture 15">
          <a:extLst>
            <a:ext uri="{FF2B5EF4-FFF2-40B4-BE49-F238E27FC236}">
              <a16:creationId xmlns:a16="http://schemas.microsoft.com/office/drawing/2014/main" id="{00000000-0008-0000-AD00-0000B4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49154620"/>
          <a:ext cx="9525" cy="28575"/>
        </a:xfrm>
        <a:prstGeom prst="rect">
          <a:avLst/>
        </a:prstGeom>
        <a:noFill/>
        <a:ln w="1">
          <a:noFill/>
          <a:miter lim="800000"/>
          <a:headEnd/>
          <a:tailEnd/>
        </a:ln>
      </xdr:spPr>
    </xdr:pic>
    <xdr:clientData/>
  </xdr:twoCellAnchor>
  <xdr:twoCellAnchor editAs="oneCell">
    <xdr:from>
      <xdr:col>1</xdr:col>
      <xdr:colOff>0</xdr:colOff>
      <xdr:row>571</xdr:row>
      <xdr:rowOff>0</xdr:rowOff>
    </xdr:from>
    <xdr:to>
      <xdr:col>1</xdr:col>
      <xdr:colOff>9525</xdr:colOff>
      <xdr:row>571</xdr:row>
      <xdr:rowOff>28575</xdr:rowOff>
    </xdr:to>
    <xdr:pic>
      <xdr:nvPicPr>
        <xdr:cNvPr id="1206" name="Picture 15">
          <a:extLst>
            <a:ext uri="{FF2B5EF4-FFF2-40B4-BE49-F238E27FC236}">
              <a16:creationId xmlns:a16="http://schemas.microsoft.com/office/drawing/2014/main" id="{00000000-0008-0000-AD00-0000B6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52964620"/>
          <a:ext cx="9525" cy="28575"/>
        </a:xfrm>
        <a:prstGeom prst="rect">
          <a:avLst/>
        </a:prstGeom>
        <a:noFill/>
        <a:ln w="1">
          <a:noFill/>
          <a:miter lim="800000"/>
          <a:headEnd/>
          <a:tailEnd/>
        </a:ln>
      </xdr:spPr>
    </xdr:pic>
    <xdr:clientData/>
  </xdr:twoCellAnchor>
  <xdr:twoCellAnchor editAs="oneCell">
    <xdr:from>
      <xdr:col>1</xdr:col>
      <xdr:colOff>0</xdr:colOff>
      <xdr:row>570</xdr:row>
      <xdr:rowOff>0</xdr:rowOff>
    </xdr:from>
    <xdr:to>
      <xdr:col>1</xdr:col>
      <xdr:colOff>9525</xdr:colOff>
      <xdr:row>570</xdr:row>
      <xdr:rowOff>28575</xdr:rowOff>
    </xdr:to>
    <xdr:pic>
      <xdr:nvPicPr>
        <xdr:cNvPr id="1208" name="Picture 15">
          <a:extLst>
            <a:ext uri="{FF2B5EF4-FFF2-40B4-BE49-F238E27FC236}">
              <a16:creationId xmlns:a16="http://schemas.microsoft.com/office/drawing/2014/main" id="{00000000-0008-0000-AD00-0000B8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51059620"/>
          <a:ext cx="9525" cy="28575"/>
        </a:xfrm>
        <a:prstGeom prst="rect">
          <a:avLst/>
        </a:prstGeom>
        <a:noFill/>
        <a:ln w="1">
          <a:noFill/>
          <a:miter lim="800000"/>
          <a:headEnd/>
          <a:tailEnd/>
        </a:ln>
      </xdr:spPr>
    </xdr:pic>
    <xdr:clientData/>
  </xdr:twoCellAnchor>
  <xdr:twoCellAnchor editAs="oneCell">
    <xdr:from>
      <xdr:col>0</xdr:col>
      <xdr:colOff>9525</xdr:colOff>
      <xdr:row>566</xdr:row>
      <xdr:rowOff>127000</xdr:rowOff>
    </xdr:from>
    <xdr:to>
      <xdr:col>0</xdr:col>
      <xdr:colOff>2148840</xdr:colOff>
      <xdr:row>566</xdr:row>
      <xdr:rowOff>1794510</xdr:rowOff>
    </xdr:to>
    <xdr:pic>
      <xdr:nvPicPr>
        <xdr:cNvPr id="1210" name="图片 1209">
          <a:extLst>
            <a:ext uri="{FF2B5EF4-FFF2-40B4-BE49-F238E27FC236}">
              <a16:creationId xmlns:a16="http://schemas.microsoft.com/office/drawing/2014/main" id="{00000000-0008-0000-AD00-0000BA040000}"/>
            </a:ext>
          </a:extLst>
        </xdr:cNvPr>
        <xdr:cNvPicPr>
          <a:picLocks noChangeAspect="1"/>
        </xdr:cNvPicPr>
      </xdr:nvPicPr>
      <xdr:blipFill>
        <a:blip xmlns:r="http://schemas.openxmlformats.org/officeDocument/2006/relationships" r:embed="rId417"/>
        <a:stretch>
          <a:fillRect/>
        </a:stretch>
      </xdr:blipFill>
      <xdr:spPr>
        <a:xfrm>
          <a:off x="9525" y="1043566620"/>
          <a:ext cx="2139315" cy="1667510"/>
        </a:xfrm>
        <a:prstGeom prst="rect">
          <a:avLst/>
        </a:prstGeom>
        <a:noFill/>
        <a:ln w="9525">
          <a:noFill/>
        </a:ln>
      </xdr:spPr>
    </xdr:pic>
    <xdr:clientData/>
  </xdr:twoCellAnchor>
  <xdr:twoCellAnchor editAs="oneCell">
    <xdr:from>
      <xdr:col>0</xdr:col>
      <xdr:colOff>9525</xdr:colOff>
      <xdr:row>565</xdr:row>
      <xdr:rowOff>146050</xdr:rowOff>
    </xdr:from>
    <xdr:to>
      <xdr:col>0</xdr:col>
      <xdr:colOff>2139315</xdr:colOff>
      <xdr:row>565</xdr:row>
      <xdr:rowOff>1784350</xdr:rowOff>
    </xdr:to>
    <xdr:pic>
      <xdr:nvPicPr>
        <xdr:cNvPr id="1211" name="图片 1210">
          <a:extLst>
            <a:ext uri="{FF2B5EF4-FFF2-40B4-BE49-F238E27FC236}">
              <a16:creationId xmlns:a16="http://schemas.microsoft.com/office/drawing/2014/main" id="{00000000-0008-0000-AD00-0000BB040000}"/>
            </a:ext>
          </a:extLst>
        </xdr:cNvPr>
        <xdr:cNvPicPr>
          <a:picLocks noChangeAspect="1"/>
        </xdr:cNvPicPr>
      </xdr:nvPicPr>
      <xdr:blipFill>
        <a:blip xmlns:r="http://schemas.openxmlformats.org/officeDocument/2006/relationships" r:embed="rId418"/>
        <a:stretch>
          <a:fillRect/>
        </a:stretch>
      </xdr:blipFill>
      <xdr:spPr>
        <a:xfrm>
          <a:off x="9525" y="1041680670"/>
          <a:ext cx="2129790" cy="1638300"/>
        </a:xfrm>
        <a:prstGeom prst="rect">
          <a:avLst/>
        </a:prstGeom>
        <a:noFill/>
        <a:ln w="9525">
          <a:noFill/>
        </a:ln>
      </xdr:spPr>
    </xdr:pic>
    <xdr:clientData/>
  </xdr:twoCellAnchor>
  <xdr:twoCellAnchor editAs="oneCell">
    <xdr:from>
      <xdr:col>0</xdr:col>
      <xdr:colOff>9525</xdr:colOff>
      <xdr:row>567</xdr:row>
      <xdr:rowOff>107950</xdr:rowOff>
    </xdr:from>
    <xdr:to>
      <xdr:col>0</xdr:col>
      <xdr:colOff>2134235</xdr:colOff>
      <xdr:row>567</xdr:row>
      <xdr:rowOff>1806575</xdr:rowOff>
    </xdr:to>
    <xdr:pic>
      <xdr:nvPicPr>
        <xdr:cNvPr id="1212" name="图片 1211">
          <a:extLst>
            <a:ext uri="{FF2B5EF4-FFF2-40B4-BE49-F238E27FC236}">
              <a16:creationId xmlns:a16="http://schemas.microsoft.com/office/drawing/2014/main" id="{00000000-0008-0000-AD00-0000BC040000}"/>
            </a:ext>
          </a:extLst>
        </xdr:cNvPr>
        <xdr:cNvPicPr>
          <a:picLocks noChangeAspect="1"/>
        </xdr:cNvPicPr>
      </xdr:nvPicPr>
      <xdr:blipFill>
        <a:blip xmlns:r="http://schemas.openxmlformats.org/officeDocument/2006/relationships" r:embed="rId419"/>
        <a:stretch>
          <a:fillRect/>
        </a:stretch>
      </xdr:blipFill>
      <xdr:spPr>
        <a:xfrm>
          <a:off x="9525" y="1045452570"/>
          <a:ext cx="2124710" cy="1698625"/>
        </a:xfrm>
        <a:prstGeom prst="rect">
          <a:avLst/>
        </a:prstGeom>
        <a:noFill/>
        <a:ln w="9525">
          <a:noFill/>
        </a:ln>
      </xdr:spPr>
    </xdr:pic>
    <xdr:clientData/>
  </xdr:twoCellAnchor>
  <xdr:twoCellAnchor editAs="oneCell">
    <xdr:from>
      <xdr:col>0</xdr:col>
      <xdr:colOff>9525</xdr:colOff>
      <xdr:row>568</xdr:row>
      <xdr:rowOff>179070</xdr:rowOff>
    </xdr:from>
    <xdr:to>
      <xdr:col>0</xdr:col>
      <xdr:colOff>2137410</xdr:colOff>
      <xdr:row>568</xdr:row>
      <xdr:rowOff>1780540</xdr:rowOff>
    </xdr:to>
    <xdr:pic>
      <xdr:nvPicPr>
        <xdr:cNvPr id="1213" name="图片 1212">
          <a:extLst>
            <a:ext uri="{FF2B5EF4-FFF2-40B4-BE49-F238E27FC236}">
              <a16:creationId xmlns:a16="http://schemas.microsoft.com/office/drawing/2014/main" id="{00000000-0008-0000-AD00-0000BD040000}"/>
            </a:ext>
          </a:extLst>
        </xdr:cNvPr>
        <xdr:cNvPicPr>
          <a:picLocks noChangeAspect="1"/>
        </xdr:cNvPicPr>
      </xdr:nvPicPr>
      <xdr:blipFill>
        <a:blip xmlns:r="http://schemas.openxmlformats.org/officeDocument/2006/relationships" r:embed="rId420"/>
        <a:stretch>
          <a:fillRect/>
        </a:stretch>
      </xdr:blipFill>
      <xdr:spPr>
        <a:xfrm>
          <a:off x="9525" y="1047428690"/>
          <a:ext cx="2127885" cy="1601470"/>
        </a:xfrm>
        <a:prstGeom prst="rect">
          <a:avLst/>
        </a:prstGeom>
        <a:noFill/>
        <a:ln w="9525">
          <a:noFill/>
        </a:ln>
      </xdr:spPr>
    </xdr:pic>
    <xdr:clientData/>
  </xdr:twoCellAnchor>
  <xdr:twoCellAnchor editAs="oneCell">
    <xdr:from>
      <xdr:col>0</xdr:col>
      <xdr:colOff>9525</xdr:colOff>
      <xdr:row>569</xdr:row>
      <xdr:rowOff>136525</xdr:rowOff>
    </xdr:from>
    <xdr:to>
      <xdr:col>0</xdr:col>
      <xdr:colOff>2125980</xdr:colOff>
      <xdr:row>569</xdr:row>
      <xdr:rowOff>1755775</xdr:rowOff>
    </xdr:to>
    <xdr:pic>
      <xdr:nvPicPr>
        <xdr:cNvPr id="1214" name="图片 1213">
          <a:extLst>
            <a:ext uri="{FF2B5EF4-FFF2-40B4-BE49-F238E27FC236}">
              <a16:creationId xmlns:a16="http://schemas.microsoft.com/office/drawing/2014/main" id="{00000000-0008-0000-AD00-0000BE040000}"/>
            </a:ext>
          </a:extLst>
        </xdr:cNvPr>
        <xdr:cNvPicPr>
          <a:picLocks noChangeAspect="1"/>
        </xdr:cNvPicPr>
      </xdr:nvPicPr>
      <xdr:blipFill>
        <a:blip xmlns:r="http://schemas.openxmlformats.org/officeDocument/2006/relationships" r:embed="rId421"/>
        <a:stretch>
          <a:fillRect/>
        </a:stretch>
      </xdr:blipFill>
      <xdr:spPr>
        <a:xfrm>
          <a:off x="9525" y="1049291145"/>
          <a:ext cx="2116455" cy="1619250"/>
        </a:xfrm>
        <a:prstGeom prst="rect">
          <a:avLst/>
        </a:prstGeom>
        <a:noFill/>
        <a:ln w="9525">
          <a:noFill/>
        </a:ln>
      </xdr:spPr>
    </xdr:pic>
    <xdr:clientData/>
  </xdr:twoCellAnchor>
  <xdr:twoCellAnchor editAs="oneCell">
    <xdr:from>
      <xdr:col>0</xdr:col>
      <xdr:colOff>9525</xdr:colOff>
      <xdr:row>571</xdr:row>
      <xdr:rowOff>107950</xdr:rowOff>
    </xdr:from>
    <xdr:to>
      <xdr:col>0</xdr:col>
      <xdr:colOff>2125980</xdr:colOff>
      <xdr:row>571</xdr:row>
      <xdr:rowOff>1800225</xdr:rowOff>
    </xdr:to>
    <xdr:pic>
      <xdr:nvPicPr>
        <xdr:cNvPr id="1215" name="图片 1214">
          <a:extLst>
            <a:ext uri="{FF2B5EF4-FFF2-40B4-BE49-F238E27FC236}">
              <a16:creationId xmlns:a16="http://schemas.microsoft.com/office/drawing/2014/main" id="{00000000-0008-0000-AD00-0000BF040000}"/>
            </a:ext>
          </a:extLst>
        </xdr:cNvPr>
        <xdr:cNvPicPr>
          <a:picLocks noChangeAspect="1"/>
        </xdr:cNvPicPr>
      </xdr:nvPicPr>
      <xdr:blipFill>
        <a:blip xmlns:r="http://schemas.openxmlformats.org/officeDocument/2006/relationships" r:embed="rId422"/>
        <a:stretch>
          <a:fillRect/>
        </a:stretch>
      </xdr:blipFill>
      <xdr:spPr>
        <a:xfrm>
          <a:off x="9525" y="1053072570"/>
          <a:ext cx="2116455" cy="1692275"/>
        </a:xfrm>
        <a:prstGeom prst="rect">
          <a:avLst/>
        </a:prstGeom>
        <a:noFill/>
        <a:ln w="9525">
          <a:noFill/>
        </a:ln>
      </xdr:spPr>
    </xdr:pic>
    <xdr:clientData/>
  </xdr:twoCellAnchor>
  <xdr:twoCellAnchor editAs="oneCell">
    <xdr:from>
      <xdr:col>0</xdr:col>
      <xdr:colOff>9525</xdr:colOff>
      <xdr:row>570</xdr:row>
      <xdr:rowOff>107950</xdr:rowOff>
    </xdr:from>
    <xdr:to>
      <xdr:col>0</xdr:col>
      <xdr:colOff>2130425</xdr:colOff>
      <xdr:row>570</xdr:row>
      <xdr:rowOff>1831975</xdr:rowOff>
    </xdr:to>
    <xdr:pic>
      <xdr:nvPicPr>
        <xdr:cNvPr id="1216" name="图片 1215">
          <a:extLst>
            <a:ext uri="{FF2B5EF4-FFF2-40B4-BE49-F238E27FC236}">
              <a16:creationId xmlns:a16="http://schemas.microsoft.com/office/drawing/2014/main" id="{00000000-0008-0000-AD00-0000C0040000}"/>
            </a:ext>
          </a:extLst>
        </xdr:cNvPr>
        <xdr:cNvPicPr>
          <a:picLocks noChangeAspect="1"/>
        </xdr:cNvPicPr>
      </xdr:nvPicPr>
      <xdr:blipFill>
        <a:blip xmlns:r="http://schemas.openxmlformats.org/officeDocument/2006/relationships" r:embed="rId423"/>
        <a:stretch>
          <a:fillRect/>
        </a:stretch>
      </xdr:blipFill>
      <xdr:spPr>
        <a:xfrm>
          <a:off x="9525" y="1051167570"/>
          <a:ext cx="2120900" cy="1724025"/>
        </a:xfrm>
        <a:prstGeom prst="rect">
          <a:avLst/>
        </a:prstGeom>
        <a:noFill/>
        <a:ln w="9525">
          <a:noFill/>
        </a:ln>
      </xdr:spPr>
    </xdr:pic>
    <xdr:clientData/>
  </xdr:twoCellAnchor>
  <xdr:twoCellAnchor editAs="oneCell">
    <xdr:from>
      <xdr:col>1</xdr:col>
      <xdr:colOff>0</xdr:colOff>
      <xdr:row>572</xdr:row>
      <xdr:rowOff>0</xdr:rowOff>
    </xdr:from>
    <xdr:to>
      <xdr:col>1</xdr:col>
      <xdr:colOff>9525</xdr:colOff>
      <xdr:row>572</xdr:row>
      <xdr:rowOff>28575</xdr:rowOff>
    </xdr:to>
    <xdr:pic>
      <xdr:nvPicPr>
        <xdr:cNvPr id="1218" name="Picture 15">
          <a:extLst>
            <a:ext uri="{FF2B5EF4-FFF2-40B4-BE49-F238E27FC236}">
              <a16:creationId xmlns:a16="http://schemas.microsoft.com/office/drawing/2014/main" id="{00000000-0008-0000-AD00-0000C2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54869620"/>
          <a:ext cx="9525" cy="28575"/>
        </a:xfrm>
        <a:prstGeom prst="rect">
          <a:avLst/>
        </a:prstGeom>
        <a:noFill/>
        <a:ln w="1">
          <a:noFill/>
          <a:miter lim="800000"/>
          <a:headEnd/>
          <a:tailEnd/>
        </a:ln>
      </xdr:spPr>
    </xdr:pic>
    <xdr:clientData/>
  </xdr:twoCellAnchor>
  <xdr:twoCellAnchor editAs="oneCell">
    <xdr:from>
      <xdr:col>1</xdr:col>
      <xdr:colOff>0</xdr:colOff>
      <xdr:row>573</xdr:row>
      <xdr:rowOff>0</xdr:rowOff>
    </xdr:from>
    <xdr:to>
      <xdr:col>1</xdr:col>
      <xdr:colOff>9525</xdr:colOff>
      <xdr:row>573</xdr:row>
      <xdr:rowOff>28575</xdr:rowOff>
    </xdr:to>
    <xdr:pic>
      <xdr:nvPicPr>
        <xdr:cNvPr id="1232" name="Picture 15">
          <a:extLst>
            <a:ext uri="{FF2B5EF4-FFF2-40B4-BE49-F238E27FC236}">
              <a16:creationId xmlns:a16="http://schemas.microsoft.com/office/drawing/2014/main" id="{00000000-0008-0000-AD00-0000D0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56774620"/>
          <a:ext cx="9525" cy="28575"/>
        </a:xfrm>
        <a:prstGeom prst="rect">
          <a:avLst/>
        </a:prstGeom>
        <a:noFill/>
        <a:ln w="1">
          <a:noFill/>
          <a:miter lim="800000"/>
          <a:headEnd/>
          <a:tailEnd/>
        </a:ln>
      </xdr:spPr>
    </xdr:pic>
    <xdr:clientData/>
  </xdr:twoCellAnchor>
  <xdr:twoCellAnchor editAs="oneCell">
    <xdr:from>
      <xdr:col>1</xdr:col>
      <xdr:colOff>0</xdr:colOff>
      <xdr:row>574</xdr:row>
      <xdr:rowOff>0</xdr:rowOff>
    </xdr:from>
    <xdr:to>
      <xdr:col>1</xdr:col>
      <xdr:colOff>9525</xdr:colOff>
      <xdr:row>574</xdr:row>
      <xdr:rowOff>28575</xdr:rowOff>
    </xdr:to>
    <xdr:pic>
      <xdr:nvPicPr>
        <xdr:cNvPr id="1234" name="Picture 15">
          <a:extLst>
            <a:ext uri="{FF2B5EF4-FFF2-40B4-BE49-F238E27FC236}">
              <a16:creationId xmlns:a16="http://schemas.microsoft.com/office/drawing/2014/main" id="{00000000-0008-0000-AD00-0000D2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58679620"/>
          <a:ext cx="9525" cy="28575"/>
        </a:xfrm>
        <a:prstGeom prst="rect">
          <a:avLst/>
        </a:prstGeom>
        <a:noFill/>
        <a:ln w="1">
          <a:noFill/>
          <a:miter lim="800000"/>
          <a:headEnd/>
          <a:tailEnd/>
        </a:ln>
      </xdr:spPr>
    </xdr:pic>
    <xdr:clientData/>
  </xdr:twoCellAnchor>
  <xdr:twoCellAnchor editAs="oneCell">
    <xdr:from>
      <xdr:col>1</xdr:col>
      <xdr:colOff>0</xdr:colOff>
      <xdr:row>575</xdr:row>
      <xdr:rowOff>0</xdr:rowOff>
    </xdr:from>
    <xdr:to>
      <xdr:col>1</xdr:col>
      <xdr:colOff>9525</xdr:colOff>
      <xdr:row>575</xdr:row>
      <xdr:rowOff>28575</xdr:rowOff>
    </xdr:to>
    <xdr:pic>
      <xdr:nvPicPr>
        <xdr:cNvPr id="1236" name="Picture 15">
          <a:extLst>
            <a:ext uri="{FF2B5EF4-FFF2-40B4-BE49-F238E27FC236}">
              <a16:creationId xmlns:a16="http://schemas.microsoft.com/office/drawing/2014/main" id="{00000000-0008-0000-AD00-0000D4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60584620"/>
          <a:ext cx="9525" cy="28575"/>
        </a:xfrm>
        <a:prstGeom prst="rect">
          <a:avLst/>
        </a:prstGeom>
        <a:noFill/>
        <a:ln w="1">
          <a:noFill/>
          <a:miter lim="800000"/>
          <a:headEnd/>
          <a:tailEnd/>
        </a:ln>
      </xdr:spPr>
    </xdr:pic>
    <xdr:clientData/>
  </xdr:twoCellAnchor>
  <xdr:twoCellAnchor editAs="oneCell">
    <xdr:from>
      <xdr:col>0</xdr:col>
      <xdr:colOff>635</xdr:colOff>
      <xdr:row>575</xdr:row>
      <xdr:rowOff>241300</xdr:rowOff>
    </xdr:from>
    <xdr:to>
      <xdr:col>0</xdr:col>
      <xdr:colOff>2132330</xdr:colOff>
      <xdr:row>575</xdr:row>
      <xdr:rowOff>1676400</xdr:rowOff>
    </xdr:to>
    <xdr:pic>
      <xdr:nvPicPr>
        <xdr:cNvPr id="1240" name="图片 1239">
          <a:extLst>
            <a:ext uri="{FF2B5EF4-FFF2-40B4-BE49-F238E27FC236}">
              <a16:creationId xmlns:a16="http://schemas.microsoft.com/office/drawing/2014/main" id="{00000000-0008-0000-AD00-0000D8040000}"/>
            </a:ext>
          </a:extLst>
        </xdr:cNvPr>
        <xdr:cNvPicPr>
          <a:picLocks noChangeAspect="1"/>
        </xdr:cNvPicPr>
      </xdr:nvPicPr>
      <xdr:blipFill>
        <a:blip xmlns:r="http://schemas.openxmlformats.org/officeDocument/2006/relationships" r:embed="rId424"/>
        <a:stretch>
          <a:fillRect/>
        </a:stretch>
      </xdr:blipFill>
      <xdr:spPr>
        <a:xfrm>
          <a:off x="635" y="1060825920"/>
          <a:ext cx="2131695" cy="1435100"/>
        </a:xfrm>
        <a:prstGeom prst="rect">
          <a:avLst/>
        </a:prstGeom>
        <a:noFill/>
        <a:ln w="9525">
          <a:noFill/>
        </a:ln>
      </xdr:spPr>
    </xdr:pic>
    <xdr:clientData/>
  </xdr:twoCellAnchor>
  <xdr:twoCellAnchor editAs="oneCell">
    <xdr:from>
      <xdr:col>0</xdr:col>
      <xdr:colOff>13335</xdr:colOff>
      <xdr:row>573</xdr:row>
      <xdr:rowOff>222250</xdr:rowOff>
    </xdr:from>
    <xdr:to>
      <xdr:col>0</xdr:col>
      <xdr:colOff>2165350</xdr:colOff>
      <xdr:row>573</xdr:row>
      <xdr:rowOff>1612265</xdr:rowOff>
    </xdr:to>
    <xdr:pic>
      <xdr:nvPicPr>
        <xdr:cNvPr id="1241" name="图片 1240">
          <a:extLst>
            <a:ext uri="{FF2B5EF4-FFF2-40B4-BE49-F238E27FC236}">
              <a16:creationId xmlns:a16="http://schemas.microsoft.com/office/drawing/2014/main" id="{00000000-0008-0000-AD00-0000D9040000}"/>
            </a:ext>
          </a:extLst>
        </xdr:cNvPr>
        <xdr:cNvPicPr>
          <a:picLocks noChangeAspect="1"/>
        </xdr:cNvPicPr>
      </xdr:nvPicPr>
      <xdr:blipFill>
        <a:blip xmlns:r="http://schemas.openxmlformats.org/officeDocument/2006/relationships" r:embed="rId425"/>
        <a:stretch>
          <a:fillRect/>
        </a:stretch>
      </xdr:blipFill>
      <xdr:spPr>
        <a:xfrm>
          <a:off x="13335" y="1056996870"/>
          <a:ext cx="2152015" cy="1390015"/>
        </a:xfrm>
        <a:prstGeom prst="rect">
          <a:avLst/>
        </a:prstGeom>
        <a:noFill/>
        <a:ln w="9525">
          <a:noFill/>
        </a:ln>
      </xdr:spPr>
    </xdr:pic>
    <xdr:clientData/>
  </xdr:twoCellAnchor>
  <xdr:twoCellAnchor editAs="oneCell">
    <xdr:from>
      <xdr:col>0</xdr:col>
      <xdr:colOff>9525</xdr:colOff>
      <xdr:row>574</xdr:row>
      <xdr:rowOff>136525</xdr:rowOff>
    </xdr:from>
    <xdr:to>
      <xdr:col>0</xdr:col>
      <xdr:colOff>2137410</xdr:colOff>
      <xdr:row>574</xdr:row>
      <xdr:rowOff>1650365</xdr:rowOff>
    </xdr:to>
    <xdr:pic>
      <xdr:nvPicPr>
        <xdr:cNvPr id="1242" name="图片 1241">
          <a:extLst>
            <a:ext uri="{FF2B5EF4-FFF2-40B4-BE49-F238E27FC236}">
              <a16:creationId xmlns:a16="http://schemas.microsoft.com/office/drawing/2014/main" id="{00000000-0008-0000-AD00-0000DA040000}"/>
            </a:ext>
          </a:extLst>
        </xdr:cNvPr>
        <xdr:cNvPicPr>
          <a:picLocks noChangeAspect="1"/>
        </xdr:cNvPicPr>
      </xdr:nvPicPr>
      <xdr:blipFill>
        <a:blip xmlns:r="http://schemas.openxmlformats.org/officeDocument/2006/relationships" r:embed="rId426"/>
        <a:stretch>
          <a:fillRect/>
        </a:stretch>
      </xdr:blipFill>
      <xdr:spPr>
        <a:xfrm>
          <a:off x="9525" y="1058816145"/>
          <a:ext cx="2127885" cy="1513840"/>
        </a:xfrm>
        <a:prstGeom prst="rect">
          <a:avLst/>
        </a:prstGeom>
        <a:noFill/>
        <a:ln w="9525">
          <a:noFill/>
        </a:ln>
      </xdr:spPr>
    </xdr:pic>
    <xdr:clientData/>
  </xdr:twoCellAnchor>
  <xdr:twoCellAnchor editAs="oneCell">
    <xdr:from>
      <xdr:col>0</xdr:col>
      <xdr:colOff>9525</xdr:colOff>
      <xdr:row>572</xdr:row>
      <xdr:rowOff>193675</xdr:rowOff>
    </xdr:from>
    <xdr:to>
      <xdr:col>0</xdr:col>
      <xdr:colOff>2148205</xdr:colOff>
      <xdr:row>572</xdr:row>
      <xdr:rowOff>1689100</xdr:rowOff>
    </xdr:to>
    <xdr:pic>
      <xdr:nvPicPr>
        <xdr:cNvPr id="1243" name="图片 1242">
          <a:extLst>
            <a:ext uri="{FF2B5EF4-FFF2-40B4-BE49-F238E27FC236}">
              <a16:creationId xmlns:a16="http://schemas.microsoft.com/office/drawing/2014/main" id="{00000000-0008-0000-AD00-0000DB040000}"/>
            </a:ext>
          </a:extLst>
        </xdr:cNvPr>
        <xdr:cNvPicPr>
          <a:picLocks noChangeAspect="1"/>
        </xdr:cNvPicPr>
      </xdr:nvPicPr>
      <xdr:blipFill>
        <a:blip xmlns:r="http://schemas.openxmlformats.org/officeDocument/2006/relationships" r:embed="rId427"/>
        <a:stretch>
          <a:fillRect/>
        </a:stretch>
      </xdr:blipFill>
      <xdr:spPr>
        <a:xfrm>
          <a:off x="9525" y="1055063295"/>
          <a:ext cx="2138680" cy="1495425"/>
        </a:xfrm>
        <a:prstGeom prst="rect">
          <a:avLst/>
        </a:prstGeom>
        <a:noFill/>
        <a:ln w="9525">
          <a:noFill/>
        </a:ln>
      </xdr:spPr>
    </xdr:pic>
    <xdr:clientData/>
  </xdr:twoCellAnchor>
  <xdr:twoCellAnchor editAs="oneCell">
    <xdr:from>
      <xdr:col>1</xdr:col>
      <xdr:colOff>0</xdr:colOff>
      <xdr:row>576</xdr:row>
      <xdr:rowOff>0</xdr:rowOff>
    </xdr:from>
    <xdr:to>
      <xdr:col>1</xdr:col>
      <xdr:colOff>9525</xdr:colOff>
      <xdr:row>576</xdr:row>
      <xdr:rowOff>28575</xdr:rowOff>
    </xdr:to>
    <xdr:pic>
      <xdr:nvPicPr>
        <xdr:cNvPr id="1244" name="Picture 15">
          <a:extLst>
            <a:ext uri="{FF2B5EF4-FFF2-40B4-BE49-F238E27FC236}">
              <a16:creationId xmlns:a16="http://schemas.microsoft.com/office/drawing/2014/main" id="{00000000-0008-0000-AD00-0000DC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62489620"/>
          <a:ext cx="9525" cy="28575"/>
        </a:xfrm>
        <a:prstGeom prst="rect">
          <a:avLst/>
        </a:prstGeom>
        <a:noFill/>
        <a:ln w="1">
          <a:noFill/>
          <a:miter lim="800000"/>
          <a:headEnd/>
          <a:tailEnd/>
        </a:ln>
      </xdr:spPr>
    </xdr:pic>
    <xdr:clientData/>
  </xdr:twoCellAnchor>
  <xdr:twoCellAnchor editAs="oneCell">
    <xdr:from>
      <xdr:col>1</xdr:col>
      <xdr:colOff>0</xdr:colOff>
      <xdr:row>577</xdr:row>
      <xdr:rowOff>0</xdr:rowOff>
    </xdr:from>
    <xdr:to>
      <xdr:col>1</xdr:col>
      <xdr:colOff>9525</xdr:colOff>
      <xdr:row>577</xdr:row>
      <xdr:rowOff>28575</xdr:rowOff>
    </xdr:to>
    <xdr:pic>
      <xdr:nvPicPr>
        <xdr:cNvPr id="1246" name="Picture 15">
          <a:extLst>
            <a:ext uri="{FF2B5EF4-FFF2-40B4-BE49-F238E27FC236}">
              <a16:creationId xmlns:a16="http://schemas.microsoft.com/office/drawing/2014/main" id="{00000000-0008-0000-AD00-0000DE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64394620"/>
          <a:ext cx="9525" cy="28575"/>
        </a:xfrm>
        <a:prstGeom prst="rect">
          <a:avLst/>
        </a:prstGeom>
        <a:noFill/>
        <a:ln w="1">
          <a:noFill/>
          <a:miter lim="800000"/>
          <a:headEnd/>
          <a:tailEnd/>
        </a:ln>
      </xdr:spPr>
    </xdr:pic>
    <xdr:clientData/>
  </xdr:twoCellAnchor>
  <xdr:twoCellAnchor editAs="oneCell">
    <xdr:from>
      <xdr:col>0</xdr:col>
      <xdr:colOff>9525</xdr:colOff>
      <xdr:row>576</xdr:row>
      <xdr:rowOff>231775</xdr:rowOff>
    </xdr:from>
    <xdr:to>
      <xdr:col>0</xdr:col>
      <xdr:colOff>2150110</xdr:colOff>
      <xdr:row>576</xdr:row>
      <xdr:rowOff>1704975</xdr:rowOff>
    </xdr:to>
    <xdr:pic>
      <xdr:nvPicPr>
        <xdr:cNvPr id="1248" name="图片 1247">
          <a:extLst>
            <a:ext uri="{FF2B5EF4-FFF2-40B4-BE49-F238E27FC236}">
              <a16:creationId xmlns:a16="http://schemas.microsoft.com/office/drawing/2014/main" id="{00000000-0008-0000-AD00-0000E0040000}"/>
            </a:ext>
          </a:extLst>
        </xdr:cNvPr>
        <xdr:cNvPicPr>
          <a:picLocks noChangeAspect="1"/>
        </xdr:cNvPicPr>
      </xdr:nvPicPr>
      <xdr:blipFill>
        <a:blip xmlns:r="http://schemas.openxmlformats.org/officeDocument/2006/relationships" r:embed="rId428"/>
        <a:stretch>
          <a:fillRect/>
        </a:stretch>
      </xdr:blipFill>
      <xdr:spPr>
        <a:xfrm>
          <a:off x="9525" y="1062721395"/>
          <a:ext cx="2140585" cy="1473200"/>
        </a:xfrm>
        <a:prstGeom prst="rect">
          <a:avLst/>
        </a:prstGeom>
        <a:noFill/>
        <a:ln w="9525">
          <a:noFill/>
        </a:ln>
      </xdr:spPr>
    </xdr:pic>
    <xdr:clientData/>
  </xdr:twoCellAnchor>
  <xdr:twoCellAnchor editAs="oneCell">
    <xdr:from>
      <xdr:col>0</xdr:col>
      <xdr:colOff>9525</xdr:colOff>
      <xdr:row>577</xdr:row>
      <xdr:rowOff>213360</xdr:rowOff>
    </xdr:from>
    <xdr:to>
      <xdr:col>0</xdr:col>
      <xdr:colOff>2156460</xdr:colOff>
      <xdr:row>577</xdr:row>
      <xdr:rowOff>1670050</xdr:rowOff>
    </xdr:to>
    <xdr:pic>
      <xdr:nvPicPr>
        <xdr:cNvPr id="1249" name="图片 1248">
          <a:extLst>
            <a:ext uri="{FF2B5EF4-FFF2-40B4-BE49-F238E27FC236}">
              <a16:creationId xmlns:a16="http://schemas.microsoft.com/office/drawing/2014/main" id="{00000000-0008-0000-AD00-0000E1040000}"/>
            </a:ext>
          </a:extLst>
        </xdr:cNvPr>
        <xdr:cNvPicPr>
          <a:picLocks noChangeAspect="1"/>
        </xdr:cNvPicPr>
      </xdr:nvPicPr>
      <xdr:blipFill>
        <a:blip xmlns:r="http://schemas.openxmlformats.org/officeDocument/2006/relationships" r:embed="rId429"/>
        <a:stretch>
          <a:fillRect/>
        </a:stretch>
      </xdr:blipFill>
      <xdr:spPr>
        <a:xfrm>
          <a:off x="9525" y="1064607980"/>
          <a:ext cx="2146935" cy="1456690"/>
        </a:xfrm>
        <a:prstGeom prst="rect">
          <a:avLst/>
        </a:prstGeom>
        <a:noFill/>
        <a:ln w="9525">
          <a:noFill/>
        </a:ln>
      </xdr:spPr>
    </xdr:pic>
    <xdr:clientData/>
  </xdr:twoCellAnchor>
  <xdr:twoCellAnchor editAs="oneCell">
    <xdr:from>
      <xdr:col>1</xdr:col>
      <xdr:colOff>0</xdr:colOff>
      <xdr:row>578</xdr:row>
      <xdr:rowOff>0</xdr:rowOff>
    </xdr:from>
    <xdr:to>
      <xdr:col>1</xdr:col>
      <xdr:colOff>9525</xdr:colOff>
      <xdr:row>578</xdr:row>
      <xdr:rowOff>28575</xdr:rowOff>
    </xdr:to>
    <xdr:pic>
      <xdr:nvPicPr>
        <xdr:cNvPr id="1250" name="Picture 15">
          <a:extLst>
            <a:ext uri="{FF2B5EF4-FFF2-40B4-BE49-F238E27FC236}">
              <a16:creationId xmlns:a16="http://schemas.microsoft.com/office/drawing/2014/main" id="{00000000-0008-0000-AD00-0000E2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66299620"/>
          <a:ext cx="9525" cy="28575"/>
        </a:xfrm>
        <a:prstGeom prst="rect">
          <a:avLst/>
        </a:prstGeom>
        <a:noFill/>
        <a:ln w="1">
          <a:noFill/>
          <a:miter lim="800000"/>
          <a:headEnd/>
          <a:tailEnd/>
        </a:ln>
      </xdr:spPr>
    </xdr:pic>
    <xdr:clientData/>
  </xdr:twoCellAnchor>
  <xdr:twoCellAnchor editAs="oneCell">
    <xdr:from>
      <xdr:col>1</xdr:col>
      <xdr:colOff>0</xdr:colOff>
      <xdr:row>579</xdr:row>
      <xdr:rowOff>0</xdr:rowOff>
    </xdr:from>
    <xdr:to>
      <xdr:col>1</xdr:col>
      <xdr:colOff>9525</xdr:colOff>
      <xdr:row>579</xdr:row>
      <xdr:rowOff>28575</xdr:rowOff>
    </xdr:to>
    <xdr:pic>
      <xdr:nvPicPr>
        <xdr:cNvPr id="1252" name="Picture 15">
          <a:extLst>
            <a:ext uri="{FF2B5EF4-FFF2-40B4-BE49-F238E27FC236}">
              <a16:creationId xmlns:a16="http://schemas.microsoft.com/office/drawing/2014/main" id="{00000000-0008-0000-AD00-0000E4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68204620"/>
          <a:ext cx="9525" cy="28575"/>
        </a:xfrm>
        <a:prstGeom prst="rect">
          <a:avLst/>
        </a:prstGeom>
        <a:noFill/>
        <a:ln w="1">
          <a:noFill/>
          <a:miter lim="800000"/>
          <a:headEnd/>
          <a:tailEnd/>
        </a:ln>
      </xdr:spPr>
    </xdr:pic>
    <xdr:clientData/>
  </xdr:twoCellAnchor>
  <xdr:twoCellAnchor editAs="oneCell">
    <xdr:from>
      <xdr:col>1</xdr:col>
      <xdr:colOff>0</xdr:colOff>
      <xdr:row>580</xdr:row>
      <xdr:rowOff>0</xdr:rowOff>
    </xdr:from>
    <xdr:to>
      <xdr:col>1</xdr:col>
      <xdr:colOff>9525</xdr:colOff>
      <xdr:row>580</xdr:row>
      <xdr:rowOff>28575</xdr:rowOff>
    </xdr:to>
    <xdr:pic>
      <xdr:nvPicPr>
        <xdr:cNvPr id="1254" name="Picture 15">
          <a:extLst>
            <a:ext uri="{FF2B5EF4-FFF2-40B4-BE49-F238E27FC236}">
              <a16:creationId xmlns:a16="http://schemas.microsoft.com/office/drawing/2014/main" id="{00000000-0008-0000-AD00-0000E6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70109620"/>
          <a:ext cx="9525" cy="28575"/>
        </a:xfrm>
        <a:prstGeom prst="rect">
          <a:avLst/>
        </a:prstGeom>
        <a:noFill/>
        <a:ln w="1">
          <a:noFill/>
          <a:miter lim="800000"/>
          <a:headEnd/>
          <a:tailEnd/>
        </a:ln>
      </xdr:spPr>
    </xdr:pic>
    <xdr:clientData/>
  </xdr:twoCellAnchor>
  <xdr:twoCellAnchor editAs="oneCell">
    <xdr:from>
      <xdr:col>0</xdr:col>
      <xdr:colOff>9525</xdr:colOff>
      <xdr:row>578</xdr:row>
      <xdr:rowOff>260350</xdr:rowOff>
    </xdr:from>
    <xdr:to>
      <xdr:col>0</xdr:col>
      <xdr:colOff>2167255</xdr:colOff>
      <xdr:row>578</xdr:row>
      <xdr:rowOff>1625600</xdr:rowOff>
    </xdr:to>
    <xdr:pic>
      <xdr:nvPicPr>
        <xdr:cNvPr id="1256" name="图片 1255">
          <a:extLst>
            <a:ext uri="{FF2B5EF4-FFF2-40B4-BE49-F238E27FC236}">
              <a16:creationId xmlns:a16="http://schemas.microsoft.com/office/drawing/2014/main" id="{00000000-0008-0000-AD00-0000E8040000}"/>
            </a:ext>
          </a:extLst>
        </xdr:cNvPr>
        <xdr:cNvPicPr>
          <a:picLocks noChangeAspect="1"/>
        </xdr:cNvPicPr>
      </xdr:nvPicPr>
      <xdr:blipFill>
        <a:blip xmlns:r="http://schemas.openxmlformats.org/officeDocument/2006/relationships" r:embed="rId430"/>
        <a:stretch>
          <a:fillRect/>
        </a:stretch>
      </xdr:blipFill>
      <xdr:spPr>
        <a:xfrm>
          <a:off x="9525" y="1066559970"/>
          <a:ext cx="2157730" cy="1365250"/>
        </a:xfrm>
        <a:prstGeom prst="rect">
          <a:avLst/>
        </a:prstGeom>
        <a:noFill/>
        <a:ln w="9525">
          <a:noFill/>
        </a:ln>
      </xdr:spPr>
    </xdr:pic>
    <xdr:clientData/>
  </xdr:twoCellAnchor>
  <xdr:twoCellAnchor editAs="oneCell">
    <xdr:from>
      <xdr:col>0</xdr:col>
      <xdr:colOff>9525</xdr:colOff>
      <xdr:row>579</xdr:row>
      <xdr:rowOff>250825</xdr:rowOff>
    </xdr:from>
    <xdr:to>
      <xdr:col>0</xdr:col>
      <xdr:colOff>2159000</xdr:colOff>
      <xdr:row>579</xdr:row>
      <xdr:rowOff>1608455</xdr:rowOff>
    </xdr:to>
    <xdr:pic>
      <xdr:nvPicPr>
        <xdr:cNvPr id="1257" name="图片 1256">
          <a:extLst>
            <a:ext uri="{FF2B5EF4-FFF2-40B4-BE49-F238E27FC236}">
              <a16:creationId xmlns:a16="http://schemas.microsoft.com/office/drawing/2014/main" id="{00000000-0008-0000-AD00-0000E9040000}"/>
            </a:ext>
          </a:extLst>
        </xdr:cNvPr>
        <xdr:cNvPicPr>
          <a:picLocks noChangeAspect="1"/>
        </xdr:cNvPicPr>
      </xdr:nvPicPr>
      <xdr:blipFill>
        <a:blip xmlns:r="http://schemas.openxmlformats.org/officeDocument/2006/relationships" r:embed="rId431"/>
        <a:stretch>
          <a:fillRect/>
        </a:stretch>
      </xdr:blipFill>
      <xdr:spPr>
        <a:xfrm>
          <a:off x="9525" y="1068455445"/>
          <a:ext cx="2149475" cy="1357630"/>
        </a:xfrm>
        <a:prstGeom prst="rect">
          <a:avLst/>
        </a:prstGeom>
        <a:noFill/>
        <a:ln w="9525">
          <a:noFill/>
        </a:ln>
      </xdr:spPr>
    </xdr:pic>
    <xdr:clientData/>
  </xdr:twoCellAnchor>
  <xdr:twoCellAnchor editAs="oneCell">
    <xdr:from>
      <xdr:col>0</xdr:col>
      <xdr:colOff>9525</xdr:colOff>
      <xdr:row>580</xdr:row>
      <xdr:rowOff>193675</xdr:rowOff>
    </xdr:from>
    <xdr:to>
      <xdr:col>0</xdr:col>
      <xdr:colOff>2132330</xdr:colOff>
      <xdr:row>580</xdr:row>
      <xdr:rowOff>1609725</xdr:rowOff>
    </xdr:to>
    <xdr:pic>
      <xdr:nvPicPr>
        <xdr:cNvPr id="1258" name="图片 1257">
          <a:extLst>
            <a:ext uri="{FF2B5EF4-FFF2-40B4-BE49-F238E27FC236}">
              <a16:creationId xmlns:a16="http://schemas.microsoft.com/office/drawing/2014/main" id="{00000000-0008-0000-AD00-0000EA040000}"/>
            </a:ext>
          </a:extLst>
        </xdr:cNvPr>
        <xdr:cNvPicPr>
          <a:picLocks noChangeAspect="1"/>
        </xdr:cNvPicPr>
      </xdr:nvPicPr>
      <xdr:blipFill>
        <a:blip xmlns:r="http://schemas.openxmlformats.org/officeDocument/2006/relationships" r:embed="rId432"/>
        <a:stretch>
          <a:fillRect/>
        </a:stretch>
      </xdr:blipFill>
      <xdr:spPr>
        <a:xfrm>
          <a:off x="9525" y="1070303295"/>
          <a:ext cx="2122805" cy="1416050"/>
        </a:xfrm>
        <a:prstGeom prst="rect">
          <a:avLst/>
        </a:prstGeom>
        <a:noFill/>
        <a:ln w="9525">
          <a:noFill/>
        </a:ln>
      </xdr:spPr>
    </xdr:pic>
    <xdr:clientData/>
  </xdr:twoCellAnchor>
  <xdr:twoCellAnchor editAs="oneCell">
    <xdr:from>
      <xdr:col>1</xdr:col>
      <xdr:colOff>0</xdr:colOff>
      <xdr:row>581</xdr:row>
      <xdr:rowOff>0</xdr:rowOff>
    </xdr:from>
    <xdr:to>
      <xdr:col>1</xdr:col>
      <xdr:colOff>9525</xdr:colOff>
      <xdr:row>581</xdr:row>
      <xdr:rowOff>28575</xdr:rowOff>
    </xdr:to>
    <xdr:pic>
      <xdr:nvPicPr>
        <xdr:cNvPr id="1259" name="Picture 15">
          <a:extLst>
            <a:ext uri="{FF2B5EF4-FFF2-40B4-BE49-F238E27FC236}">
              <a16:creationId xmlns:a16="http://schemas.microsoft.com/office/drawing/2014/main" id="{00000000-0008-0000-AD00-0000EB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72014620"/>
          <a:ext cx="9525" cy="28575"/>
        </a:xfrm>
        <a:prstGeom prst="rect">
          <a:avLst/>
        </a:prstGeom>
        <a:noFill/>
        <a:ln w="1">
          <a:noFill/>
          <a:miter lim="800000"/>
          <a:headEnd/>
          <a:tailEnd/>
        </a:ln>
      </xdr:spPr>
    </xdr:pic>
    <xdr:clientData/>
  </xdr:twoCellAnchor>
  <xdr:twoCellAnchor editAs="oneCell">
    <xdr:from>
      <xdr:col>1</xdr:col>
      <xdr:colOff>0</xdr:colOff>
      <xdr:row>582</xdr:row>
      <xdr:rowOff>0</xdr:rowOff>
    </xdr:from>
    <xdr:to>
      <xdr:col>1</xdr:col>
      <xdr:colOff>9525</xdr:colOff>
      <xdr:row>582</xdr:row>
      <xdr:rowOff>28575</xdr:rowOff>
    </xdr:to>
    <xdr:pic>
      <xdr:nvPicPr>
        <xdr:cNvPr id="1261" name="Picture 15">
          <a:extLst>
            <a:ext uri="{FF2B5EF4-FFF2-40B4-BE49-F238E27FC236}">
              <a16:creationId xmlns:a16="http://schemas.microsoft.com/office/drawing/2014/main" id="{00000000-0008-0000-AD00-0000ED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73919620"/>
          <a:ext cx="9525" cy="28575"/>
        </a:xfrm>
        <a:prstGeom prst="rect">
          <a:avLst/>
        </a:prstGeom>
        <a:noFill/>
        <a:ln w="1">
          <a:noFill/>
          <a:miter lim="800000"/>
          <a:headEnd/>
          <a:tailEnd/>
        </a:ln>
      </xdr:spPr>
    </xdr:pic>
    <xdr:clientData/>
  </xdr:twoCellAnchor>
  <xdr:twoCellAnchor editAs="oneCell">
    <xdr:from>
      <xdr:col>1</xdr:col>
      <xdr:colOff>0</xdr:colOff>
      <xdr:row>583</xdr:row>
      <xdr:rowOff>0</xdr:rowOff>
    </xdr:from>
    <xdr:to>
      <xdr:col>1</xdr:col>
      <xdr:colOff>9525</xdr:colOff>
      <xdr:row>583</xdr:row>
      <xdr:rowOff>28575</xdr:rowOff>
    </xdr:to>
    <xdr:pic>
      <xdr:nvPicPr>
        <xdr:cNvPr id="1263" name="Picture 15">
          <a:extLst>
            <a:ext uri="{FF2B5EF4-FFF2-40B4-BE49-F238E27FC236}">
              <a16:creationId xmlns:a16="http://schemas.microsoft.com/office/drawing/2014/main" id="{00000000-0008-0000-AD00-0000EF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75824620"/>
          <a:ext cx="9525" cy="28575"/>
        </a:xfrm>
        <a:prstGeom prst="rect">
          <a:avLst/>
        </a:prstGeom>
        <a:noFill/>
        <a:ln w="1">
          <a:noFill/>
          <a:miter lim="800000"/>
          <a:headEnd/>
          <a:tailEnd/>
        </a:ln>
      </xdr:spPr>
    </xdr:pic>
    <xdr:clientData/>
  </xdr:twoCellAnchor>
  <xdr:twoCellAnchor editAs="oneCell">
    <xdr:from>
      <xdr:col>1</xdr:col>
      <xdr:colOff>0</xdr:colOff>
      <xdr:row>584</xdr:row>
      <xdr:rowOff>0</xdr:rowOff>
    </xdr:from>
    <xdr:to>
      <xdr:col>1</xdr:col>
      <xdr:colOff>9525</xdr:colOff>
      <xdr:row>584</xdr:row>
      <xdr:rowOff>28575</xdr:rowOff>
    </xdr:to>
    <xdr:pic>
      <xdr:nvPicPr>
        <xdr:cNvPr id="1265" name="Picture 15">
          <a:extLst>
            <a:ext uri="{FF2B5EF4-FFF2-40B4-BE49-F238E27FC236}">
              <a16:creationId xmlns:a16="http://schemas.microsoft.com/office/drawing/2014/main" id="{00000000-0008-0000-AD00-0000F1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77729620"/>
          <a:ext cx="9525" cy="28575"/>
        </a:xfrm>
        <a:prstGeom prst="rect">
          <a:avLst/>
        </a:prstGeom>
        <a:noFill/>
        <a:ln w="1">
          <a:noFill/>
          <a:miter lim="800000"/>
          <a:headEnd/>
          <a:tailEnd/>
        </a:ln>
      </xdr:spPr>
    </xdr:pic>
    <xdr:clientData/>
  </xdr:twoCellAnchor>
  <xdr:twoCellAnchor editAs="oneCell">
    <xdr:from>
      <xdr:col>0</xdr:col>
      <xdr:colOff>9525</xdr:colOff>
      <xdr:row>581</xdr:row>
      <xdr:rowOff>128270</xdr:rowOff>
    </xdr:from>
    <xdr:to>
      <xdr:col>0</xdr:col>
      <xdr:colOff>2145665</xdr:colOff>
      <xdr:row>581</xdr:row>
      <xdr:rowOff>1733550</xdr:rowOff>
    </xdr:to>
    <xdr:pic>
      <xdr:nvPicPr>
        <xdr:cNvPr id="1267" name="图片 1266">
          <a:extLst>
            <a:ext uri="{FF2B5EF4-FFF2-40B4-BE49-F238E27FC236}">
              <a16:creationId xmlns:a16="http://schemas.microsoft.com/office/drawing/2014/main" id="{00000000-0008-0000-AD00-0000F3040000}"/>
            </a:ext>
          </a:extLst>
        </xdr:cNvPr>
        <xdr:cNvPicPr>
          <a:picLocks noChangeAspect="1"/>
        </xdr:cNvPicPr>
      </xdr:nvPicPr>
      <xdr:blipFill>
        <a:blip xmlns:r="http://schemas.openxmlformats.org/officeDocument/2006/relationships" r:embed="rId433"/>
        <a:stretch>
          <a:fillRect/>
        </a:stretch>
      </xdr:blipFill>
      <xdr:spPr>
        <a:xfrm>
          <a:off x="9525" y="1072142890"/>
          <a:ext cx="2136140" cy="1605280"/>
        </a:xfrm>
        <a:prstGeom prst="rect">
          <a:avLst/>
        </a:prstGeom>
        <a:noFill/>
        <a:ln w="9525">
          <a:noFill/>
        </a:ln>
      </xdr:spPr>
    </xdr:pic>
    <xdr:clientData/>
  </xdr:twoCellAnchor>
  <xdr:twoCellAnchor editAs="oneCell">
    <xdr:from>
      <xdr:col>0</xdr:col>
      <xdr:colOff>9525</xdr:colOff>
      <xdr:row>584</xdr:row>
      <xdr:rowOff>223520</xdr:rowOff>
    </xdr:from>
    <xdr:to>
      <xdr:col>0</xdr:col>
      <xdr:colOff>2148840</xdr:colOff>
      <xdr:row>584</xdr:row>
      <xdr:rowOff>1647190</xdr:rowOff>
    </xdr:to>
    <xdr:pic>
      <xdr:nvPicPr>
        <xdr:cNvPr id="1268" name="图片 1267">
          <a:extLst>
            <a:ext uri="{FF2B5EF4-FFF2-40B4-BE49-F238E27FC236}">
              <a16:creationId xmlns:a16="http://schemas.microsoft.com/office/drawing/2014/main" id="{00000000-0008-0000-AD00-0000F4040000}"/>
            </a:ext>
          </a:extLst>
        </xdr:cNvPr>
        <xdr:cNvPicPr>
          <a:picLocks noChangeAspect="1"/>
        </xdr:cNvPicPr>
      </xdr:nvPicPr>
      <xdr:blipFill>
        <a:blip xmlns:r="http://schemas.openxmlformats.org/officeDocument/2006/relationships" r:embed="rId434"/>
        <a:stretch>
          <a:fillRect/>
        </a:stretch>
      </xdr:blipFill>
      <xdr:spPr>
        <a:xfrm>
          <a:off x="9525" y="1077953140"/>
          <a:ext cx="2139315" cy="1423670"/>
        </a:xfrm>
        <a:prstGeom prst="rect">
          <a:avLst/>
        </a:prstGeom>
        <a:noFill/>
        <a:ln w="9525">
          <a:noFill/>
        </a:ln>
      </xdr:spPr>
    </xdr:pic>
    <xdr:clientData/>
  </xdr:twoCellAnchor>
  <xdr:twoCellAnchor editAs="oneCell">
    <xdr:from>
      <xdr:col>0</xdr:col>
      <xdr:colOff>9525</xdr:colOff>
      <xdr:row>582</xdr:row>
      <xdr:rowOff>174625</xdr:rowOff>
    </xdr:from>
    <xdr:to>
      <xdr:col>0</xdr:col>
      <xdr:colOff>2135505</xdr:colOff>
      <xdr:row>582</xdr:row>
      <xdr:rowOff>1621790</xdr:rowOff>
    </xdr:to>
    <xdr:pic>
      <xdr:nvPicPr>
        <xdr:cNvPr id="1269" name="图片 1268">
          <a:extLst>
            <a:ext uri="{FF2B5EF4-FFF2-40B4-BE49-F238E27FC236}">
              <a16:creationId xmlns:a16="http://schemas.microsoft.com/office/drawing/2014/main" id="{00000000-0008-0000-AD00-0000F5040000}"/>
            </a:ext>
          </a:extLst>
        </xdr:cNvPr>
        <xdr:cNvPicPr>
          <a:picLocks noChangeAspect="1"/>
        </xdr:cNvPicPr>
      </xdr:nvPicPr>
      <xdr:blipFill>
        <a:blip xmlns:r="http://schemas.openxmlformats.org/officeDocument/2006/relationships" r:embed="rId435"/>
        <a:stretch>
          <a:fillRect/>
        </a:stretch>
      </xdr:blipFill>
      <xdr:spPr>
        <a:xfrm>
          <a:off x="9525" y="1074094245"/>
          <a:ext cx="2125980" cy="1447165"/>
        </a:xfrm>
        <a:prstGeom prst="rect">
          <a:avLst/>
        </a:prstGeom>
        <a:noFill/>
        <a:ln w="9525">
          <a:noFill/>
        </a:ln>
      </xdr:spPr>
    </xdr:pic>
    <xdr:clientData/>
  </xdr:twoCellAnchor>
  <xdr:twoCellAnchor editAs="oneCell">
    <xdr:from>
      <xdr:col>0</xdr:col>
      <xdr:colOff>9525</xdr:colOff>
      <xdr:row>583</xdr:row>
      <xdr:rowOff>159385</xdr:rowOff>
    </xdr:from>
    <xdr:to>
      <xdr:col>0</xdr:col>
      <xdr:colOff>2148205</xdr:colOff>
      <xdr:row>583</xdr:row>
      <xdr:rowOff>1771015</xdr:rowOff>
    </xdr:to>
    <xdr:pic>
      <xdr:nvPicPr>
        <xdr:cNvPr id="1270" name="图片 1269">
          <a:extLst>
            <a:ext uri="{FF2B5EF4-FFF2-40B4-BE49-F238E27FC236}">
              <a16:creationId xmlns:a16="http://schemas.microsoft.com/office/drawing/2014/main" id="{00000000-0008-0000-AD00-0000F6040000}"/>
            </a:ext>
          </a:extLst>
        </xdr:cNvPr>
        <xdr:cNvPicPr>
          <a:picLocks noChangeAspect="1"/>
        </xdr:cNvPicPr>
      </xdr:nvPicPr>
      <xdr:blipFill>
        <a:blip xmlns:r="http://schemas.openxmlformats.org/officeDocument/2006/relationships" r:embed="rId436"/>
        <a:stretch>
          <a:fillRect/>
        </a:stretch>
      </xdr:blipFill>
      <xdr:spPr>
        <a:xfrm>
          <a:off x="9525" y="1075984005"/>
          <a:ext cx="2138680" cy="1611630"/>
        </a:xfrm>
        <a:prstGeom prst="rect">
          <a:avLst/>
        </a:prstGeom>
        <a:noFill/>
        <a:ln w="9525">
          <a:noFill/>
        </a:ln>
      </xdr:spPr>
    </xdr:pic>
    <xdr:clientData/>
  </xdr:twoCellAnchor>
  <xdr:twoCellAnchor editAs="oneCell">
    <xdr:from>
      <xdr:col>1</xdr:col>
      <xdr:colOff>0</xdr:colOff>
      <xdr:row>585</xdr:row>
      <xdr:rowOff>0</xdr:rowOff>
    </xdr:from>
    <xdr:to>
      <xdr:col>1</xdr:col>
      <xdr:colOff>9525</xdr:colOff>
      <xdr:row>585</xdr:row>
      <xdr:rowOff>28575</xdr:rowOff>
    </xdr:to>
    <xdr:pic>
      <xdr:nvPicPr>
        <xdr:cNvPr id="1271" name="Picture 15">
          <a:extLst>
            <a:ext uri="{FF2B5EF4-FFF2-40B4-BE49-F238E27FC236}">
              <a16:creationId xmlns:a16="http://schemas.microsoft.com/office/drawing/2014/main" id="{00000000-0008-0000-AD00-0000F7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79634620"/>
          <a:ext cx="9525" cy="28575"/>
        </a:xfrm>
        <a:prstGeom prst="rect">
          <a:avLst/>
        </a:prstGeom>
        <a:noFill/>
        <a:ln w="1">
          <a:noFill/>
          <a:miter lim="800000"/>
          <a:headEnd/>
          <a:tailEnd/>
        </a:ln>
      </xdr:spPr>
    </xdr:pic>
    <xdr:clientData/>
  </xdr:twoCellAnchor>
  <xdr:twoCellAnchor editAs="oneCell">
    <xdr:from>
      <xdr:col>1</xdr:col>
      <xdr:colOff>0</xdr:colOff>
      <xdr:row>586</xdr:row>
      <xdr:rowOff>0</xdr:rowOff>
    </xdr:from>
    <xdr:to>
      <xdr:col>1</xdr:col>
      <xdr:colOff>9525</xdr:colOff>
      <xdr:row>586</xdr:row>
      <xdr:rowOff>28575</xdr:rowOff>
    </xdr:to>
    <xdr:pic>
      <xdr:nvPicPr>
        <xdr:cNvPr id="1273" name="Picture 15">
          <a:extLst>
            <a:ext uri="{FF2B5EF4-FFF2-40B4-BE49-F238E27FC236}">
              <a16:creationId xmlns:a16="http://schemas.microsoft.com/office/drawing/2014/main" id="{00000000-0008-0000-AD00-0000F9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81539620"/>
          <a:ext cx="9525" cy="28575"/>
        </a:xfrm>
        <a:prstGeom prst="rect">
          <a:avLst/>
        </a:prstGeom>
        <a:noFill/>
        <a:ln w="1">
          <a:noFill/>
          <a:miter lim="800000"/>
          <a:headEnd/>
          <a:tailEnd/>
        </a:ln>
      </xdr:spPr>
    </xdr:pic>
    <xdr:clientData/>
  </xdr:twoCellAnchor>
  <xdr:twoCellAnchor editAs="oneCell">
    <xdr:from>
      <xdr:col>1</xdr:col>
      <xdr:colOff>0</xdr:colOff>
      <xdr:row>587</xdr:row>
      <xdr:rowOff>0</xdr:rowOff>
    </xdr:from>
    <xdr:to>
      <xdr:col>1</xdr:col>
      <xdr:colOff>9525</xdr:colOff>
      <xdr:row>587</xdr:row>
      <xdr:rowOff>28575</xdr:rowOff>
    </xdr:to>
    <xdr:pic>
      <xdr:nvPicPr>
        <xdr:cNvPr id="1275" name="Picture 15">
          <a:extLst>
            <a:ext uri="{FF2B5EF4-FFF2-40B4-BE49-F238E27FC236}">
              <a16:creationId xmlns:a16="http://schemas.microsoft.com/office/drawing/2014/main" id="{00000000-0008-0000-AD00-0000FB0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83444620"/>
          <a:ext cx="9525" cy="28575"/>
        </a:xfrm>
        <a:prstGeom prst="rect">
          <a:avLst/>
        </a:prstGeom>
        <a:noFill/>
        <a:ln w="1">
          <a:noFill/>
          <a:miter lim="800000"/>
          <a:headEnd/>
          <a:tailEnd/>
        </a:ln>
      </xdr:spPr>
    </xdr:pic>
    <xdr:clientData/>
  </xdr:twoCellAnchor>
  <xdr:twoCellAnchor editAs="oneCell">
    <xdr:from>
      <xdr:col>0</xdr:col>
      <xdr:colOff>9525</xdr:colOff>
      <xdr:row>585</xdr:row>
      <xdr:rowOff>193675</xdr:rowOff>
    </xdr:from>
    <xdr:to>
      <xdr:col>0</xdr:col>
      <xdr:colOff>2148840</xdr:colOff>
      <xdr:row>585</xdr:row>
      <xdr:rowOff>1658620</xdr:rowOff>
    </xdr:to>
    <xdr:pic>
      <xdr:nvPicPr>
        <xdr:cNvPr id="1277" name="图片 1276">
          <a:extLst>
            <a:ext uri="{FF2B5EF4-FFF2-40B4-BE49-F238E27FC236}">
              <a16:creationId xmlns:a16="http://schemas.microsoft.com/office/drawing/2014/main" id="{00000000-0008-0000-AD00-0000FD040000}"/>
            </a:ext>
          </a:extLst>
        </xdr:cNvPr>
        <xdr:cNvPicPr>
          <a:picLocks noChangeAspect="1"/>
        </xdr:cNvPicPr>
      </xdr:nvPicPr>
      <xdr:blipFill>
        <a:blip xmlns:r="http://schemas.openxmlformats.org/officeDocument/2006/relationships" r:embed="rId437"/>
        <a:stretch>
          <a:fillRect/>
        </a:stretch>
      </xdr:blipFill>
      <xdr:spPr>
        <a:xfrm>
          <a:off x="9525" y="1079828295"/>
          <a:ext cx="2139315" cy="1464945"/>
        </a:xfrm>
        <a:prstGeom prst="rect">
          <a:avLst/>
        </a:prstGeom>
        <a:noFill/>
        <a:ln w="9525">
          <a:noFill/>
        </a:ln>
      </xdr:spPr>
    </xdr:pic>
    <xdr:clientData/>
  </xdr:twoCellAnchor>
  <xdr:twoCellAnchor editAs="oneCell">
    <xdr:from>
      <xdr:col>0</xdr:col>
      <xdr:colOff>9525</xdr:colOff>
      <xdr:row>586</xdr:row>
      <xdr:rowOff>212725</xdr:rowOff>
    </xdr:from>
    <xdr:to>
      <xdr:col>0</xdr:col>
      <xdr:colOff>2150745</xdr:colOff>
      <xdr:row>586</xdr:row>
      <xdr:rowOff>1640840</xdr:rowOff>
    </xdr:to>
    <xdr:pic>
      <xdr:nvPicPr>
        <xdr:cNvPr id="1278" name="图片 1277">
          <a:extLst>
            <a:ext uri="{FF2B5EF4-FFF2-40B4-BE49-F238E27FC236}">
              <a16:creationId xmlns:a16="http://schemas.microsoft.com/office/drawing/2014/main" id="{00000000-0008-0000-AD00-0000FE040000}"/>
            </a:ext>
          </a:extLst>
        </xdr:cNvPr>
        <xdr:cNvPicPr>
          <a:picLocks noChangeAspect="1"/>
        </xdr:cNvPicPr>
      </xdr:nvPicPr>
      <xdr:blipFill>
        <a:blip xmlns:r="http://schemas.openxmlformats.org/officeDocument/2006/relationships" r:embed="rId438"/>
        <a:stretch>
          <a:fillRect/>
        </a:stretch>
      </xdr:blipFill>
      <xdr:spPr>
        <a:xfrm>
          <a:off x="9525" y="1081752345"/>
          <a:ext cx="2141220" cy="1428115"/>
        </a:xfrm>
        <a:prstGeom prst="rect">
          <a:avLst/>
        </a:prstGeom>
        <a:noFill/>
        <a:ln w="9525">
          <a:noFill/>
        </a:ln>
      </xdr:spPr>
    </xdr:pic>
    <xdr:clientData/>
  </xdr:twoCellAnchor>
  <xdr:twoCellAnchor editAs="oneCell">
    <xdr:from>
      <xdr:col>0</xdr:col>
      <xdr:colOff>9525</xdr:colOff>
      <xdr:row>587</xdr:row>
      <xdr:rowOff>203200</xdr:rowOff>
    </xdr:from>
    <xdr:to>
      <xdr:col>0</xdr:col>
      <xdr:colOff>2162810</xdr:colOff>
      <xdr:row>587</xdr:row>
      <xdr:rowOff>1650365</xdr:rowOff>
    </xdr:to>
    <xdr:pic>
      <xdr:nvPicPr>
        <xdr:cNvPr id="1279" name="图片 1278">
          <a:extLst>
            <a:ext uri="{FF2B5EF4-FFF2-40B4-BE49-F238E27FC236}">
              <a16:creationId xmlns:a16="http://schemas.microsoft.com/office/drawing/2014/main" id="{00000000-0008-0000-AD00-0000FF040000}"/>
            </a:ext>
          </a:extLst>
        </xdr:cNvPr>
        <xdr:cNvPicPr>
          <a:picLocks noChangeAspect="1"/>
        </xdr:cNvPicPr>
      </xdr:nvPicPr>
      <xdr:blipFill>
        <a:blip xmlns:r="http://schemas.openxmlformats.org/officeDocument/2006/relationships" r:embed="rId439"/>
        <a:stretch>
          <a:fillRect/>
        </a:stretch>
      </xdr:blipFill>
      <xdr:spPr>
        <a:xfrm>
          <a:off x="9525" y="1083647820"/>
          <a:ext cx="2153285" cy="1447165"/>
        </a:xfrm>
        <a:prstGeom prst="rect">
          <a:avLst/>
        </a:prstGeom>
        <a:noFill/>
        <a:ln w="9525">
          <a:noFill/>
        </a:ln>
      </xdr:spPr>
    </xdr:pic>
    <xdr:clientData/>
  </xdr:twoCellAnchor>
  <xdr:twoCellAnchor editAs="oneCell">
    <xdr:from>
      <xdr:col>1</xdr:col>
      <xdr:colOff>0</xdr:colOff>
      <xdr:row>588</xdr:row>
      <xdr:rowOff>0</xdr:rowOff>
    </xdr:from>
    <xdr:to>
      <xdr:col>1</xdr:col>
      <xdr:colOff>9525</xdr:colOff>
      <xdr:row>588</xdr:row>
      <xdr:rowOff>28575</xdr:rowOff>
    </xdr:to>
    <xdr:pic>
      <xdr:nvPicPr>
        <xdr:cNvPr id="1280" name="Picture 15">
          <a:extLst>
            <a:ext uri="{FF2B5EF4-FFF2-40B4-BE49-F238E27FC236}">
              <a16:creationId xmlns:a16="http://schemas.microsoft.com/office/drawing/2014/main" id="{00000000-0008-0000-AD00-000000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85349620"/>
          <a:ext cx="9525" cy="28575"/>
        </a:xfrm>
        <a:prstGeom prst="rect">
          <a:avLst/>
        </a:prstGeom>
        <a:noFill/>
        <a:ln w="1">
          <a:noFill/>
          <a:miter lim="800000"/>
          <a:headEnd/>
          <a:tailEnd/>
        </a:ln>
      </xdr:spPr>
    </xdr:pic>
    <xdr:clientData/>
  </xdr:twoCellAnchor>
  <xdr:twoCellAnchor editAs="oneCell">
    <xdr:from>
      <xdr:col>1</xdr:col>
      <xdr:colOff>0</xdr:colOff>
      <xdr:row>589</xdr:row>
      <xdr:rowOff>0</xdr:rowOff>
    </xdr:from>
    <xdr:to>
      <xdr:col>1</xdr:col>
      <xdr:colOff>9525</xdr:colOff>
      <xdr:row>589</xdr:row>
      <xdr:rowOff>28575</xdr:rowOff>
    </xdr:to>
    <xdr:pic>
      <xdr:nvPicPr>
        <xdr:cNvPr id="1282" name="Picture 15">
          <a:extLst>
            <a:ext uri="{FF2B5EF4-FFF2-40B4-BE49-F238E27FC236}">
              <a16:creationId xmlns:a16="http://schemas.microsoft.com/office/drawing/2014/main" id="{00000000-0008-0000-AD00-000002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87254620"/>
          <a:ext cx="9525" cy="28575"/>
        </a:xfrm>
        <a:prstGeom prst="rect">
          <a:avLst/>
        </a:prstGeom>
        <a:noFill/>
        <a:ln w="1">
          <a:noFill/>
          <a:miter lim="800000"/>
          <a:headEnd/>
          <a:tailEnd/>
        </a:ln>
      </xdr:spPr>
    </xdr:pic>
    <xdr:clientData/>
  </xdr:twoCellAnchor>
  <xdr:twoCellAnchor editAs="oneCell">
    <xdr:from>
      <xdr:col>1</xdr:col>
      <xdr:colOff>0</xdr:colOff>
      <xdr:row>590</xdr:row>
      <xdr:rowOff>0</xdr:rowOff>
    </xdr:from>
    <xdr:to>
      <xdr:col>1</xdr:col>
      <xdr:colOff>9525</xdr:colOff>
      <xdr:row>590</xdr:row>
      <xdr:rowOff>28575</xdr:rowOff>
    </xdr:to>
    <xdr:pic>
      <xdr:nvPicPr>
        <xdr:cNvPr id="1284" name="Picture 15">
          <a:extLst>
            <a:ext uri="{FF2B5EF4-FFF2-40B4-BE49-F238E27FC236}">
              <a16:creationId xmlns:a16="http://schemas.microsoft.com/office/drawing/2014/main" id="{00000000-0008-0000-AD00-000004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89159620"/>
          <a:ext cx="9525" cy="28575"/>
        </a:xfrm>
        <a:prstGeom prst="rect">
          <a:avLst/>
        </a:prstGeom>
        <a:noFill/>
        <a:ln w="1">
          <a:noFill/>
          <a:miter lim="800000"/>
          <a:headEnd/>
          <a:tailEnd/>
        </a:ln>
      </xdr:spPr>
    </xdr:pic>
    <xdr:clientData/>
  </xdr:twoCellAnchor>
  <xdr:twoCellAnchor editAs="oneCell">
    <xdr:from>
      <xdr:col>0</xdr:col>
      <xdr:colOff>38100</xdr:colOff>
      <xdr:row>588</xdr:row>
      <xdr:rowOff>66675</xdr:rowOff>
    </xdr:from>
    <xdr:to>
      <xdr:col>0</xdr:col>
      <xdr:colOff>2136775</xdr:colOff>
      <xdr:row>588</xdr:row>
      <xdr:rowOff>1852930</xdr:rowOff>
    </xdr:to>
    <xdr:pic>
      <xdr:nvPicPr>
        <xdr:cNvPr id="1286" name="图片 1285">
          <a:extLst>
            <a:ext uri="{FF2B5EF4-FFF2-40B4-BE49-F238E27FC236}">
              <a16:creationId xmlns:a16="http://schemas.microsoft.com/office/drawing/2014/main" id="{00000000-0008-0000-AD00-000006050000}"/>
            </a:ext>
          </a:extLst>
        </xdr:cNvPr>
        <xdr:cNvPicPr>
          <a:picLocks noChangeAspect="1"/>
        </xdr:cNvPicPr>
      </xdr:nvPicPr>
      <xdr:blipFill>
        <a:blip xmlns:r="http://schemas.openxmlformats.org/officeDocument/2006/relationships" r:embed="rId440"/>
        <a:stretch>
          <a:fillRect/>
        </a:stretch>
      </xdr:blipFill>
      <xdr:spPr>
        <a:xfrm>
          <a:off x="38100" y="1085416295"/>
          <a:ext cx="2098675" cy="1786255"/>
        </a:xfrm>
        <a:prstGeom prst="rect">
          <a:avLst/>
        </a:prstGeom>
        <a:noFill/>
        <a:ln w="9525">
          <a:noFill/>
        </a:ln>
      </xdr:spPr>
    </xdr:pic>
    <xdr:clientData/>
  </xdr:twoCellAnchor>
  <xdr:twoCellAnchor editAs="oneCell">
    <xdr:from>
      <xdr:col>0</xdr:col>
      <xdr:colOff>9525</xdr:colOff>
      <xdr:row>589</xdr:row>
      <xdr:rowOff>60325</xdr:rowOff>
    </xdr:from>
    <xdr:to>
      <xdr:col>0</xdr:col>
      <xdr:colOff>2129790</xdr:colOff>
      <xdr:row>589</xdr:row>
      <xdr:rowOff>1848485</xdr:rowOff>
    </xdr:to>
    <xdr:pic>
      <xdr:nvPicPr>
        <xdr:cNvPr id="1287" name="图片 1286">
          <a:extLst>
            <a:ext uri="{FF2B5EF4-FFF2-40B4-BE49-F238E27FC236}">
              <a16:creationId xmlns:a16="http://schemas.microsoft.com/office/drawing/2014/main" id="{00000000-0008-0000-AD00-000007050000}"/>
            </a:ext>
          </a:extLst>
        </xdr:cNvPr>
        <xdr:cNvPicPr>
          <a:picLocks noChangeAspect="1"/>
        </xdr:cNvPicPr>
      </xdr:nvPicPr>
      <xdr:blipFill>
        <a:blip xmlns:r="http://schemas.openxmlformats.org/officeDocument/2006/relationships" r:embed="rId441"/>
        <a:stretch>
          <a:fillRect/>
        </a:stretch>
      </xdr:blipFill>
      <xdr:spPr>
        <a:xfrm>
          <a:off x="9525" y="1087314945"/>
          <a:ext cx="2120265" cy="1788160"/>
        </a:xfrm>
        <a:prstGeom prst="rect">
          <a:avLst/>
        </a:prstGeom>
        <a:noFill/>
        <a:ln w="9525">
          <a:noFill/>
        </a:ln>
      </xdr:spPr>
    </xdr:pic>
    <xdr:clientData/>
  </xdr:twoCellAnchor>
  <xdr:twoCellAnchor editAs="oneCell">
    <xdr:from>
      <xdr:col>0</xdr:col>
      <xdr:colOff>28575</xdr:colOff>
      <xdr:row>590</xdr:row>
      <xdr:rowOff>98425</xdr:rowOff>
    </xdr:from>
    <xdr:to>
      <xdr:col>0</xdr:col>
      <xdr:colOff>2125345</xdr:colOff>
      <xdr:row>590</xdr:row>
      <xdr:rowOff>1821815</xdr:rowOff>
    </xdr:to>
    <xdr:pic>
      <xdr:nvPicPr>
        <xdr:cNvPr id="1288" name="图片 1287">
          <a:extLst>
            <a:ext uri="{FF2B5EF4-FFF2-40B4-BE49-F238E27FC236}">
              <a16:creationId xmlns:a16="http://schemas.microsoft.com/office/drawing/2014/main" id="{00000000-0008-0000-AD00-000008050000}"/>
            </a:ext>
          </a:extLst>
        </xdr:cNvPr>
        <xdr:cNvPicPr>
          <a:picLocks noChangeAspect="1"/>
        </xdr:cNvPicPr>
      </xdr:nvPicPr>
      <xdr:blipFill>
        <a:blip xmlns:r="http://schemas.openxmlformats.org/officeDocument/2006/relationships" r:embed="rId442"/>
        <a:stretch>
          <a:fillRect/>
        </a:stretch>
      </xdr:blipFill>
      <xdr:spPr>
        <a:xfrm>
          <a:off x="28575" y="1089258045"/>
          <a:ext cx="2096770" cy="1723390"/>
        </a:xfrm>
        <a:prstGeom prst="rect">
          <a:avLst/>
        </a:prstGeom>
        <a:noFill/>
        <a:ln w="9525">
          <a:noFill/>
        </a:ln>
      </xdr:spPr>
    </xdr:pic>
    <xdr:clientData/>
  </xdr:twoCellAnchor>
  <xdr:twoCellAnchor editAs="oneCell">
    <xdr:from>
      <xdr:col>1</xdr:col>
      <xdr:colOff>0</xdr:colOff>
      <xdr:row>591</xdr:row>
      <xdr:rowOff>0</xdr:rowOff>
    </xdr:from>
    <xdr:to>
      <xdr:col>1</xdr:col>
      <xdr:colOff>9525</xdr:colOff>
      <xdr:row>591</xdr:row>
      <xdr:rowOff>28575</xdr:rowOff>
    </xdr:to>
    <xdr:pic>
      <xdr:nvPicPr>
        <xdr:cNvPr id="1289" name="Picture 15">
          <a:extLst>
            <a:ext uri="{FF2B5EF4-FFF2-40B4-BE49-F238E27FC236}">
              <a16:creationId xmlns:a16="http://schemas.microsoft.com/office/drawing/2014/main" id="{00000000-0008-0000-AD00-000009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91064620"/>
          <a:ext cx="9525" cy="28575"/>
        </a:xfrm>
        <a:prstGeom prst="rect">
          <a:avLst/>
        </a:prstGeom>
        <a:noFill/>
        <a:ln w="1">
          <a:noFill/>
          <a:miter lim="800000"/>
          <a:headEnd/>
          <a:tailEnd/>
        </a:ln>
      </xdr:spPr>
    </xdr:pic>
    <xdr:clientData/>
  </xdr:twoCellAnchor>
  <xdr:twoCellAnchor editAs="oneCell">
    <xdr:from>
      <xdr:col>0</xdr:col>
      <xdr:colOff>9525</xdr:colOff>
      <xdr:row>591</xdr:row>
      <xdr:rowOff>184150</xdr:rowOff>
    </xdr:from>
    <xdr:to>
      <xdr:col>0</xdr:col>
      <xdr:colOff>2162810</xdr:colOff>
      <xdr:row>591</xdr:row>
      <xdr:rowOff>1717040</xdr:rowOff>
    </xdr:to>
    <xdr:pic>
      <xdr:nvPicPr>
        <xdr:cNvPr id="1291" name="图片 1290">
          <a:extLst>
            <a:ext uri="{FF2B5EF4-FFF2-40B4-BE49-F238E27FC236}">
              <a16:creationId xmlns:a16="http://schemas.microsoft.com/office/drawing/2014/main" id="{00000000-0008-0000-AD00-00000B050000}"/>
            </a:ext>
          </a:extLst>
        </xdr:cNvPr>
        <xdr:cNvPicPr>
          <a:picLocks noChangeAspect="1"/>
        </xdr:cNvPicPr>
      </xdr:nvPicPr>
      <xdr:blipFill>
        <a:blip xmlns:r="http://schemas.openxmlformats.org/officeDocument/2006/relationships" r:embed="rId443"/>
        <a:stretch>
          <a:fillRect/>
        </a:stretch>
      </xdr:blipFill>
      <xdr:spPr>
        <a:xfrm>
          <a:off x="9525" y="1091248770"/>
          <a:ext cx="2153285" cy="1532890"/>
        </a:xfrm>
        <a:prstGeom prst="rect">
          <a:avLst/>
        </a:prstGeom>
        <a:noFill/>
        <a:ln w="9525">
          <a:noFill/>
        </a:ln>
      </xdr:spPr>
    </xdr:pic>
    <xdr:clientData/>
  </xdr:twoCellAnchor>
  <xdr:twoCellAnchor editAs="oneCell">
    <xdr:from>
      <xdr:col>1</xdr:col>
      <xdr:colOff>0</xdr:colOff>
      <xdr:row>592</xdr:row>
      <xdr:rowOff>0</xdr:rowOff>
    </xdr:from>
    <xdr:to>
      <xdr:col>1</xdr:col>
      <xdr:colOff>9525</xdr:colOff>
      <xdr:row>592</xdr:row>
      <xdr:rowOff>28575</xdr:rowOff>
    </xdr:to>
    <xdr:pic>
      <xdr:nvPicPr>
        <xdr:cNvPr id="1292" name="Picture 15">
          <a:extLst>
            <a:ext uri="{FF2B5EF4-FFF2-40B4-BE49-F238E27FC236}">
              <a16:creationId xmlns:a16="http://schemas.microsoft.com/office/drawing/2014/main" id="{00000000-0008-0000-AD00-00000C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92969620"/>
          <a:ext cx="9525" cy="28575"/>
        </a:xfrm>
        <a:prstGeom prst="rect">
          <a:avLst/>
        </a:prstGeom>
        <a:noFill/>
        <a:ln w="1">
          <a:noFill/>
          <a:miter lim="800000"/>
          <a:headEnd/>
          <a:tailEnd/>
        </a:ln>
      </xdr:spPr>
    </xdr:pic>
    <xdr:clientData/>
  </xdr:twoCellAnchor>
  <xdr:twoCellAnchor editAs="oneCell">
    <xdr:from>
      <xdr:col>1</xdr:col>
      <xdr:colOff>0</xdr:colOff>
      <xdr:row>593</xdr:row>
      <xdr:rowOff>0</xdr:rowOff>
    </xdr:from>
    <xdr:to>
      <xdr:col>1</xdr:col>
      <xdr:colOff>9525</xdr:colOff>
      <xdr:row>593</xdr:row>
      <xdr:rowOff>28575</xdr:rowOff>
    </xdr:to>
    <xdr:pic>
      <xdr:nvPicPr>
        <xdr:cNvPr id="1294" name="Picture 15">
          <a:extLst>
            <a:ext uri="{FF2B5EF4-FFF2-40B4-BE49-F238E27FC236}">
              <a16:creationId xmlns:a16="http://schemas.microsoft.com/office/drawing/2014/main" id="{00000000-0008-0000-AD00-00000E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94874620"/>
          <a:ext cx="9525" cy="28575"/>
        </a:xfrm>
        <a:prstGeom prst="rect">
          <a:avLst/>
        </a:prstGeom>
        <a:noFill/>
        <a:ln w="1">
          <a:noFill/>
          <a:miter lim="800000"/>
          <a:headEnd/>
          <a:tailEnd/>
        </a:ln>
      </xdr:spPr>
    </xdr:pic>
    <xdr:clientData/>
  </xdr:twoCellAnchor>
  <xdr:twoCellAnchor editAs="oneCell">
    <xdr:from>
      <xdr:col>0</xdr:col>
      <xdr:colOff>9525</xdr:colOff>
      <xdr:row>593</xdr:row>
      <xdr:rowOff>111125</xdr:rowOff>
    </xdr:from>
    <xdr:to>
      <xdr:col>0</xdr:col>
      <xdr:colOff>2132965</xdr:colOff>
      <xdr:row>593</xdr:row>
      <xdr:rowOff>1790700</xdr:rowOff>
    </xdr:to>
    <xdr:pic>
      <xdr:nvPicPr>
        <xdr:cNvPr id="1296" name="图片 1295">
          <a:extLst>
            <a:ext uri="{FF2B5EF4-FFF2-40B4-BE49-F238E27FC236}">
              <a16:creationId xmlns:a16="http://schemas.microsoft.com/office/drawing/2014/main" id="{00000000-0008-0000-AD00-000010050000}"/>
            </a:ext>
          </a:extLst>
        </xdr:cNvPr>
        <xdr:cNvPicPr>
          <a:picLocks noChangeAspect="1"/>
        </xdr:cNvPicPr>
      </xdr:nvPicPr>
      <xdr:blipFill>
        <a:blip xmlns:r="http://schemas.openxmlformats.org/officeDocument/2006/relationships" r:embed="rId444"/>
        <a:stretch>
          <a:fillRect/>
        </a:stretch>
      </xdr:blipFill>
      <xdr:spPr>
        <a:xfrm>
          <a:off x="9525" y="1094985745"/>
          <a:ext cx="2123440" cy="1679575"/>
        </a:xfrm>
        <a:prstGeom prst="rect">
          <a:avLst/>
        </a:prstGeom>
        <a:noFill/>
        <a:ln w="9525">
          <a:noFill/>
        </a:ln>
      </xdr:spPr>
    </xdr:pic>
    <xdr:clientData/>
  </xdr:twoCellAnchor>
  <xdr:twoCellAnchor editAs="oneCell">
    <xdr:from>
      <xdr:col>0</xdr:col>
      <xdr:colOff>9525</xdr:colOff>
      <xdr:row>592</xdr:row>
      <xdr:rowOff>60325</xdr:rowOff>
    </xdr:from>
    <xdr:to>
      <xdr:col>0</xdr:col>
      <xdr:colOff>2134235</xdr:colOff>
      <xdr:row>592</xdr:row>
      <xdr:rowOff>1818005</xdr:rowOff>
    </xdr:to>
    <xdr:pic>
      <xdr:nvPicPr>
        <xdr:cNvPr id="1297" name="图片 1296">
          <a:extLst>
            <a:ext uri="{FF2B5EF4-FFF2-40B4-BE49-F238E27FC236}">
              <a16:creationId xmlns:a16="http://schemas.microsoft.com/office/drawing/2014/main" id="{00000000-0008-0000-AD00-000011050000}"/>
            </a:ext>
          </a:extLst>
        </xdr:cNvPr>
        <xdr:cNvPicPr>
          <a:picLocks noChangeAspect="1"/>
        </xdr:cNvPicPr>
      </xdr:nvPicPr>
      <xdr:blipFill>
        <a:blip xmlns:r="http://schemas.openxmlformats.org/officeDocument/2006/relationships" r:embed="rId445"/>
        <a:stretch>
          <a:fillRect/>
        </a:stretch>
      </xdr:blipFill>
      <xdr:spPr>
        <a:xfrm>
          <a:off x="9525" y="1093029945"/>
          <a:ext cx="2124710" cy="1757680"/>
        </a:xfrm>
        <a:prstGeom prst="rect">
          <a:avLst/>
        </a:prstGeom>
        <a:noFill/>
        <a:ln w="9525">
          <a:noFill/>
        </a:ln>
      </xdr:spPr>
    </xdr:pic>
    <xdr:clientData/>
  </xdr:twoCellAnchor>
  <xdr:twoCellAnchor editAs="oneCell">
    <xdr:from>
      <xdr:col>1</xdr:col>
      <xdr:colOff>0</xdr:colOff>
      <xdr:row>594</xdr:row>
      <xdr:rowOff>0</xdr:rowOff>
    </xdr:from>
    <xdr:to>
      <xdr:col>1</xdr:col>
      <xdr:colOff>9525</xdr:colOff>
      <xdr:row>594</xdr:row>
      <xdr:rowOff>28575</xdr:rowOff>
    </xdr:to>
    <xdr:pic>
      <xdr:nvPicPr>
        <xdr:cNvPr id="1298" name="Picture 15">
          <a:extLst>
            <a:ext uri="{FF2B5EF4-FFF2-40B4-BE49-F238E27FC236}">
              <a16:creationId xmlns:a16="http://schemas.microsoft.com/office/drawing/2014/main" id="{00000000-0008-0000-AD00-000012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96779620"/>
          <a:ext cx="9525" cy="28575"/>
        </a:xfrm>
        <a:prstGeom prst="rect">
          <a:avLst/>
        </a:prstGeom>
        <a:noFill/>
        <a:ln w="1">
          <a:noFill/>
          <a:miter lim="800000"/>
          <a:headEnd/>
          <a:tailEnd/>
        </a:ln>
      </xdr:spPr>
    </xdr:pic>
    <xdr:clientData/>
  </xdr:twoCellAnchor>
  <xdr:twoCellAnchor editAs="oneCell">
    <xdr:from>
      <xdr:col>1</xdr:col>
      <xdr:colOff>0</xdr:colOff>
      <xdr:row>595</xdr:row>
      <xdr:rowOff>0</xdr:rowOff>
    </xdr:from>
    <xdr:to>
      <xdr:col>1</xdr:col>
      <xdr:colOff>9525</xdr:colOff>
      <xdr:row>595</xdr:row>
      <xdr:rowOff>28575</xdr:rowOff>
    </xdr:to>
    <xdr:pic>
      <xdr:nvPicPr>
        <xdr:cNvPr id="1300" name="Picture 15">
          <a:extLst>
            <a:ext uri="{FF2B5EF4-FFF2-40B4-BE49-F238E27FC236}">
              <a16:creationId xmlns:a16="http://schemas.microsoft.com/office/drawing/2014/main" id="{00000000-0008-0000-AD00-000014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98684620"/>
          <a:ext cx="9525" cy="28575"/>
        </a:xfrm>
        <a:prstGeom prst="rect">
          <a:avLst/>
        </a:prstGeom>
        <a:noFill/>
        <a:ln w="1">
          <a:noFill/>
          <a:miter lim="800000"/>
          <a:headEnd/>
          <a:tailEnd/>
        </a:ln>
      </xdr:spPr>
    </xdr:pic>
    <xdr:clientData/>
  </xdr:twoCellAnchor>
  <xdr:twoCellAnchor editAs="oneCell">
    <xdr:from>
      <xdr:col>1</xdr:col>
      <xdr:colOff>0</xdr:colOff>
      <xdr:row>596</xdr:row>
      <xdr:rowOff>0</xdr:rowOff>
    </xdr:from>
    <xdr:to>
      <xdr:col>1</xdr:col>
      <xdr:colOff>9525</xdr:colOff>
      <xdr:row>596</xdr:row>
      <xdr:rowOff>28575</xdr:rowOff>
    </xdr:to>
    <xdr:pic>
      <xdr:nvPicPr>
        <xdr:cNvPr id="1302" name="Picture 15">
          <a:extLst>
            <a:ext uri="{FF2B5EF4-FFF2-40B4-BE49-F238E27FC236}">
              <a16:creationId xmlns:a16="http://schemas.microsoft.com/office/drawing/2014/main" id="{00000000-0008-0000-AD00-000016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00589620"/>
          <a:ext cx="9525" cy="28575"/>
        </a:xfrm>
        <a:prstGeom prst="rect">
          <a:avLst/>
        </a:prstGeom>
        <a:noFill/>
        <a:ln w="1">
          <a:noFill/>
          <a:miter lim="800000"/>
          <a:headEnd/>
          <a:tailEnd/>
        </a:ln>
      </xdr:spPr>
    </xdr:pic>
    <xdr:clientData/>
  </xdr:twoCellAnchor>
  <xdr:twoCellAnchor editAs="oneCell">
    <xdr:from>
      <xdr:col>0</xdr:col>
      <xdr:colOff>9525</xdr:colOff>
      <xdr:row>596</xdr:row>
      <xdr:rowOff>184150</xdr:rowOff>
    </xdr:from>
    <xdr:to>
      <xdr:col>0</xdr:col>
      <xdr:colOff>2163445</xdr:colOff>
      <xdr:row>596</xdr:row>
      <xdr:rowOff>1737995</xdr:rowOff>
    </xdr:to>
    <xdr:pic>
      <xdr:nvPicPr>
        <xdr:cNvPr id="1304" name="图片 1303">
          <a:extLst>
            <a:ext uri="{FF2B5EF4-FFF2-40B4-BE49-F238E27FC236}">
              <a16:creationId xmlns:a16="http://schemas.microsoft.com/office/drawing/2014/main" id="{00000000-0008-0000-AD00-000018050000}"/>
            </a:ext>
          </a:extLst>
        </xdr:cNvPr>
        <xdr:cNvPicPr>
          <a:picLocks noChangeAspect="1"/>
        </xdr:cNvPicPr>
      </xdr:nvPicPr>
      <xdr:blipFill>
        <a:blip xmlns:r="http://schemas.openxmlformats.org/officeDocument/2006/relationships" r:embed="rId446"/>
        <a:stretch>
          <a:fillRect/>
        </a:stretch>
      </xdr:blipFill>
      <xdr:spPr>
        <a:xfrm>
          <a:off x="9525" y="1100773770"/>
          <a:ext cx="2153920" cy="1553845"/>
        </a:xfrm>
        <a:prstGeom prst="rect">
          <a:avLst/>
        </a:prstGeom>
        <a:noFill/>
        <a:ln w="9525">
          <a:noFill/>
        </a:ln>
      </xdr:spPr>
    </xdr:pic>
    <xdr:clientData/>
  </xdr:twoCellAnchor>
  <xdr:twoCellAnchor editAs="oneCell">
    <xdr:from>
      <xdr:col>0</xdr:col>
      <xdr:colOff>9525</xdr:colOff>
      <xdr:row>595</xdr:row>
      <xdr:rowOff>165100</xdr:rowOff>
    </xdr:from>
    <xdr:to>
      <xdr:col>0</xdr:col>
      <xdr:colOff>2149475</xdr:colOff>
      <xdr:row>595</xdr:row>
      <xdr:rowOff>1657350</xdr:rowOff>
    </xdr:to>
    <xdr:pic>
      <xdr:nvPicPr>
        <xdr:cNvPr id="1305" name="图片 1304">
          <a:extLst>
            <a:ext uri="{FF2B5EF4-FFF2-40B4-BE49-F238E27FC236}">
              <a16:creationId xmlns:a16="http://schemas.microsoft.com/office/drawing/2014/main" id="{00000000-0008-0000-AD00-000019050000}"/>
            </a:ext>
          </a:extLst>
        </xdr:cNvPr>
        <xdr:cNvPicPr>
          <a:picLocks noChangeAspect="1"/>
        </xdr:cNvPicPr>
      </xdr:nvPicPr>
      <xdr:blipFill>
        <a:blip xmlns:r="http://schemas.openxmlformats.org/officeDocument/2006/relationships" r:embed="rId447"/>
        <a:stretch>
          <a:fillRect/>
        </a:stretch>
      </xdr:blipFill>
      <xdr:spPr>
        <a:xfrm>
          <a:off x="9525" y="1098849720"/>
          <a:ext cx="2139950" cy="1492250"/>
        </a:xfrm>
        <a:prstGeom prst="rect">
          <a:avLst/>
        </a:prstGeom>
        <a:noFill/>
        <a:ln w="9525">
          <a:noFill/>
        </a:ln>
      </xdr:spPr>
    </xdr:pic>
    <xdr:clientData/>
  </xdr:twoCellAnchor>
  <xdr:twoCellAnchor editAs="oneCell">
    <xdr:from>
      <xdr:col>0</xdr:col>
      <xdr:colOff>9525</xdr:colOff>
      <xdr:row>594</xdr:row>
      <xdr:rowOff>165100</xdr:rowOff>
    </xdr:from>
    <xdr:to>
      <xdr:col>0</xdr:col>
      <xdr:colOff>2164080</xdr:colOff>
      <xdr:row>594</xdr:row>
      <xdr:rowOff>1811020</xdr:rowOff>
    </xdr:to>
    <xdr:pic>
      <xdr:nvPicPr>
        <xdr:cNvPr id="1306" name="图片 1305">
          <a:extLst>
            <a:ext uri="{FF2B5EF4-FFF2-40B4-BE49-F238E27FC236}">
              <a16:creationId xmlns:a16="http://schemas.microsoft.com/office/drawing/2014/main" id="{00000000-0008-0000-AD00-00001A050000}"/>
            </a:ext>
          </a:extLst>
        </xdr:cNvPr>
        <xdr:cNvPicPr>
          <a:picLocks noChangeAspect="1"/>
        </xdr:cNvPicPr>
      </xdr:nvPicPr>
      <xdr:blipFill>
        <a:blip xmlns:r="http://schemas.openxmlformats.org/officeDocument/2006/relationships" r:embed="rId448"/>
        <a:stretch>
          <a:fillRect/>
        </a:stretch>
      </xdr:blipFill>
      <xdr:spPr>
        <a:xfrm>
          <a:off x="9525" y="1096944720"/>
          <a:ext cx="2154555" cy="1645920"/>
        </a:xfrm>
        <a:prstGeom prst="rect">
          <a:avLst/>
        </a:prstGeom>
        <a:noFill/>
        <a:ln w="9525">
          <a:noFill/>
        </a:ln>
      </xdr:spPr>
    </xdr:pic>
    <xdr:clientData/>
  </xdr:twoCellAnchor>
  <xdr:twoCellAnchor editAs="oneCell">
    <xdr:from>
      <xdr:col>1</xdr:col>
      <xdr:colOff>0</xdr:colOff>
      <xdr:row>809</xdr:row>
      <xdr:rowOff>0</xdr:rowOff>
    </xdr:from>
    <xdr:to>
      <xdr:col>1</xdr:col>
      <xdr:colOff>0</xdr:colOff>
      <xdr:row>809</xdr:row>
      <xdr:rowOff>28575</xdr:rowOff>
    </xdr:to>
    <xdr:pic>
      <xdr:nvPicPr>
        <xdr:cNvPr id="1313" name="Picture 15">
          <a:extLst>
            <a:ext uri="{FF2B5EF4-FFF2-40B4-BE49-F238E27FC236}">
              <a16:creationId xmlns:a16="http://schemas.microsoft.com/office/drawing/2014/main" id="{00000000-0008-0000-AD00-000021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504640120"/>
          <a:ext cx="0" cy="28575"/>
        </a:xfrm>
        <a:prstGeom prst="rect">
          <a:avLst/>
        </a:prstGeom>
        <a:noFill/>
        <a:ln w="1">
          <a:noFill/>
          <a:miter lim="800000"/>
          <a:headEnd/>
          <a:tailEnd/>
        </a:ln>
      </xdr:spPr>
    </xdr:pic>
    <xdr:clientData/>
  </xdr:twoCellAnchor>
  <xdr:twoCellAnchor editAs="oneCell">
    <xdr:from>
      <xdr:col>0</xdr:col>
      <xdr:colOff>9525</xdr:colOff>
      <xdr:row>597</xdr:row>
      <xdr:rowOff>156845</xdr:rowOff>
    </xdr:from>
    <xdr:to>
      <xdr:col>0</xdr:col>
      <xdr:colOff>2143125</xdr:colOff>
      <xdr:row>597</xdr:row>
      <xdr:rowOff>1716405</xdr:rowOff>
    </xdr:to>
    <xdr:pic>
      <xdr:nvPicPr>
        <xdr:cNvPr id="1328" name="图片 1327" descr="b322446f32679f9f927e7217bba1de0">
          <a:extLst>
            <a:ext uri="{FF2B5EF4-FFF2-40B4-BE49-F238E27FC236}">
              <a16:creationId xmlns:a16="http://schemas.microsoft.com/office/drawing/2014/main" id="{00000000-0008-0000-AD00-000030050000}"/>
            </a:ext>
          </a:extLst>
        </xdr:cNvPr>
        <xdr:cNvPicPr>
          <a:picLocks noChangeAspect="1"/>
        </xdr:cNvPicPr>
      </xdr:nvPicPr>
      <xdr:blipFill>
        <a:blip xmlns:r="http://schemas.openxmlformats.org/officeDocument/2006/relationships" r:embed="rId449"/>
        <a:stretch>
          <a:fillRect/>
        </a:stretch>
      </xdr:blipFill>
      <xdr:spPr>
        <a:xfrm>
          <a:off x="9525" y="1102651465"/>
          <a:ext cx="2133600" cy="1559560"/>
        </a:xfrm>
        <a:prstGeom prst="rect">
          <a:avLst/>
        </a:prstGeom>
      </xdr:spPr>
    </xdr:pic>
    <xdr:clientData/>
  </xdr:twoCellAnchor>
  <xdr:twoCellAnchor editAs="oneCell">
    <xdr:from>
      <xdr:col>1</xdr:col>
      <xdr:colOff>0</xdr:colOff>
      <xdr:row>597</xdr:row>
      <xdr:rowOff>0</xdr:rowOff>
    </xdr:from>
    <xdr:to>
      <xdr:col>1</xdr:col>
      <xdr:colOff>9525</xdr:colOff>
      <xdr:row>597</xdr:row>
      <xdr:rowOff>28575</xdr:rowOff>
    </xdr:to>
    <xdr:pic>
      <xdr:nvPicPr>
        <xdr:cNvPr id="1329" name="Picture 15">
          <a:extLst>
            <a:ext uri="{FF2B5EF4-FFF2-40B4-BE49-F238E27FC236}">
              <a16:creationId xmlns:a16="http://schemas.microsoft.com/office/drawing/2014/main" id="{00000000-0008-0000-AD00-000031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02494620"/>
          <a:ext cx="9525" cy="28575"/>
        </a:xfrm>
        <a:prstGeom prst="rect">
          <a:avLst/>
        </a:prstGeom>
        <a:noFill/>
        <a:ln w="1">
          <a:noFill/>
          <a:miter lim="800000"/>
          <a:headEnd/>
          <a:tailEnd/>
        </a:ln>
      </xdr:spPr>
    </xdr:pic>
    <xdr:clientData/>
  </xdr:twoCellAnchor>
  <xdr:twoCellAnchor editAs="oneCell">
    <xdr:from>
      <xdr:col>1</xdr:col>
      <xdr:colOff>0</xdr:colOff>
      <xdr:row>598</xdr:row>
      <xdr:rowOff>0</xdr:rowOff>
    </xdr:from>
    <xdr:to>
      <xdr:col>1</xdr:col>
      <xdr:colOff>9525</xdr:colOff>
      <xdr:row>598</xdr:row>
      <xdr:rowOff>28575</xdr:rowOff>
    </xdr:to>
    <xdr:pic>
      <xdr:nvPicPr>
        <xdr:cNvPr id="1331" name="Picture 15">
          <a:extLst>
            <a:ext uri="{FF2B5EF4-FFF2-40B4-BE49-F238E27FC236}">
              <a16:creationId xmlns:a16="http://schemas.microsoft.com/office/drawing/2014/main" id="{00000000-0008-0000-AD00-000033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04399620"/>
          <a:ext cx="9525" cy="28575"/>
        </a:xfrm>
        <a:prstGeom prst="rect">
          <a:avLst/>
        </a:prstGeom>
        <a:noFill/>
        <a:ln w="1">
          <a:noFill/>
          <a:miter lim="800000"/>
          <a:headEnd/>
          <a:tailEnd/>
        </a:ln>
      </xdr:spPr>
    </xdr:pic>
    <xdr:clientData/>
  </xdr:twoCellAnchor>
  <xdr:twoCellAnchor editAs="oneCell">
    <xdr:from>
      <xdr:col>0</xdr:col>
      <xdr:colOff>9525</xdr:colOff>
      <xdr:row>599</xdr:row>
      <xdr:rowOff>193675</xdr:rowOff>
    </xdr:from>
    <xdr:to>
      <xdr:col>0</xdr:col>
      <xdr:colOff>2159000</xdr:colOff>
      <xdr:row>599</xdr:row>
      <xdr:rowOff>1707515</xdr:rowOff>
    </xdr:to>
    <xdr:pic>
      <xdr:nvPicPr>
        <xdr:cNvPr id="1333" name="图片 1332">
          <a:extLst>
            <a:ext uri="{FF2B5EF4-FFF2-40B4-BE49-F238E27FC236}">
              <a16:creationId xmlns:a16="http://schemas.microsoft.com/office/drawing/2014/main" id="{00000000-0008-0000-AD00-000035050000}"/>
            </a:ext>
          </a:extLst>
        </xdr:cNvPr>
        <xdr:cNvPicPr>
          <a:picLocks noChangeAspect="1"/>
        </xdr:cNvPicPr>
      </xdr:nvPicPr>
      <xdr:blipFill>
        <a:blip xmlns:r="http://schemas.openxmlformats.org/officeDocument/2006/relationships" r:embed="rId450"/>
        <a:stretch>
          <a:fillRect/>
        </a:stretch>
      </xdr:blipFill>
      <xdr:spPr>
        <a:xfrm>
          <a:off x="9525" y="1106498295"/>
          <a:ext cx="2149475" cy="1513840"/>
        </a:xfrm>
        <a:prstGeom prst="rect">
          <a:avLst/>
        </a:prstGeom>
        <a:noFill/>
        <a:ln w="9525">
          <a:noFill/>
        </a:ln>
      </xdr:spPr>
    </xdr:pic>
    <xdr:clientData/>
  </xdr:twoCellAnchor>
  <xdr:twoCellAnchor editAs="oneCell">
    <xdr:from>
      <xdr:col>1</xdr:col>
      <xdr:colOff>0</xdr:colOff>
      <xdr:row>599</xdr:row>
      <xdr:rowOff>0</xdr:rowOff>
    </xdr:from>
    <xdr:to>
      <xdr:col>1</xdr:col>
      <xdr:colOff>9525</xdr:colOff>
      <xdr:row>599</xdr:row>
      <xdr:rowOff>28575</xdr:rowOff>
    </xdr:to>
    <xdr:pic>
      <xdr:nvPicPr>
        <xdr:cNvPr id="1334" name="Picture 15">
          <a:extLst>
            <a:ext uri="{FF2B5EF4-FFF2-40B4-BE49-F238E27FC236}">
              <a16:creationId xmlns:a16="http://schemas.microsoft.com/office/drawing/2014/main" id="{00000000-0008-0000-AD00-000036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06304620"/>
          <a:ext cx="9525" cy="28575"/>
        </a:xfrm>
        <a:prstGeom prst="rect">
          <a:avLst/>
        </a:prstGeom>
        <a:noFill/>
        <a:ln w="1">
          <a:noFill/>
          <a:miter lim="800000"/>
          <a:headEnd/>
          <a:tailEnd/>
        </a:ln>
      </xdr:spPr>
    </xdr:pic>
    <xdr:clientData/>
  </xdr:twoCellAnchor>
  <xdr:twoCellAnchor editAs="oneCell">
    <xdr:from>
      <xdr:col>0</xdr:col>
      <xdr:colOff>9525</xdr:colOff>
      <xdr:row>598</xdr:row>
      <xdr:rowOff>241300</xdr:rowOff>
    </xdr:from>
    <xdr:to>
      <xdr:col>0</xdr:col>
      <xdr:colOff>2149475</xdr:colOff>
      <xdr:row>598</xdr:row>
      <xdr:rowOff>1631315</xdr:rowOff>
    </xdr:to>
    <xdr:pic>
      <xdr:nvPicPr>
        <xdr:cNvPr id="1336" name="图片 1335">
          <a:extLst>
            <a:ext uri="{FF2B5EF4-FFF2-40B4-BE49-F238E27FC236}">
              <a16:creationId xmlns:a16="http://schemas.microsoft.com/office/drawing/2014/main" id="{00000000-0008-0000-AD00-000038050000}"/>
            </a:ext>
          </a:extLst>
        </xdr:cNvPr>
        <xdr:cNvPicPr>
          <a:picLocks noChangeAspect="1"/>
        </xdr:cNvPicPr>
      </xdr:nvPicPr>
      <xdr:blipFill>
        <a:blip xmlns:r="http://schemas.openxmlformats.org/officeDocument/2006/relationships" r:embed="rId451"/>
        <a:stretch>
          <a:fillRect/>
        </a:stretch>
      </xdr:blipFill>
      <xdr:spPr>
        <a:xfrm>
          <a:off x="9525" y="1104640920"/>
          <a:ext cx="2139950" cy="1390015"/>
        </a:xfrm>
        <a:prstGeom prst="rect">
          <a:avLst/>
        </a:prstGeom>
        <a:noFill/>
        <a:ln w="9525">
          <a:noFill/>
        </a:ln>
      </xdr:spPr>
    </xdr:pic>
    <xdr:clientData/>
  </xdr:twoCellAnchor>
  <xdr:twoCellAnchor editAs="oneCell">
    <xdr:from>
      <xdr:col>1</xdr:col>
      <xdr:colOff>0</xdr:colOff>
      <xdr:row>600</xdr:row>
      <xdr:rowOff>0</xdr:rowOff>
    </xdr:from>
    <xdr:to>
      <xdr:col>1</xdr:col>
      <xdr:colOff>9525</xdr:colOff>
      <xdr:row>600</xdr:row>
      <xdr:rowOff>28575</xdr:rowOff>
    </xdr:to>
    <xdr:pic>
      <xdr:nvPicPr>
        <xdr:cNvPr id="1337" name="Picture 15">
          <a:extLst>
            <a:ext uri="{FF2B5EF4-FFF2-40B4-BE49-F238E27FC236}">
              <a16:creationId xmlns:a16="http://schemas.microsoft.com/office/drawing/2014/main" id="{00000000-0008-0000-AD00-000039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08209620"/>
          <a:ext cx="9525" cy="28575"/>
        </a:xfrm>
        <a:prstGeom prst="rect">
          <a:avLst/>
        </a:prstGeom>
        <a:noFill/>
        <a:ln w="1">
          <a:noFill/>
          <a:miter lim="800000"/>
          <a:headEnd/>
          <a:tailEnd/>
        </a:ln>
      </xdr:spPr>
    </xdr:pic>
    <xdr:clientData/>
  </xdr:twoCellAnchor>
  <xdr:twoCellAnchor editAs="oneCell">
    <xdr:from>
      <xdr:col>1</xdr:col>
      <xdr:colOff>0</xdr:colOff>
      <xdr:row>601</xdr:row>
      <xdr:rowOff>0</xdr:rowOff>
    </xdr:from>
    <xdr:to>
      <xdr:col>1</xdr:col>
      <xdr:colOff>9525</xdr:colOff>
      <xdr:row>601</xdr:row>
      <xdr:rowOff>28575</xdr:rowOff>
    </xdr:to>
    <xdr:pic>
      <xdr:nvPicPr>
        <xdr:cNvPr id="1339" name="Picture 15">
          <a:extLst>
            <a:ext uri="{FF2B5EF4-FFF2-40B4-BE49-F238E27FC236}">
              <a16:creationId xmlns:a16="http://schemas.microsoft.com/office/drawing/2014/main" id="{00000000-0008-0000-AD00-00003B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10114620"/>
          <a:ext cx="9525" cy="28575"/>
        </a:xfrm>
        <a:prstGeom prst="rect">
          <a:avLst/>
        </a:prstGeom>
        <a:noFill/>
        <a:ln w="1">
          <a:noFill/>
          <a:miter lim="800000"/>
          <a:headEnd/>
          <a:tailEnd/>
        </a:ln>
      </xdr:spPr>
    </xdr:pic>
    <xdr:clientData/>
  </xdr:twoCellAnchor>
  <xdr:twoCellAnchor editAs="oneCell">
    <xdr:from>
      <xdr:col>1</xdr:col>
      <xdr:colOff>0</xdr:colOff>
      <xdr:row>602</xdr:row>
      <xdr:rowOff>0</xdr:rowOff>
    </xdr:from>
    <xdr:to>
      <xdr:col>1</xdr:col>
      <xdr:colOff>9525</xdr:colOff>
      <xdr:row>602</xdr:row>
      <xdr:rowOff>28575</xdr:rowOff>
    </xdr:to>
    <xdr:pic>
      <xdr:nvPicPr>
        <xdr:cNvPr id="1341" name="Picture 15">
          <a:extLst>
            <a:ext uri="{FF2B5EF4-FFF2-40B4-BE49-F238E27FC236}">
              <a16:creationId xmlns:a16="http://schemas.microsoft.com/office/drawing/2014/main" id="{00000000-0008-0000-AD00-00003D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12019620"/>
          <a:ext cx="9525" cy="28575"/>
        </a:xfrm>
        <a:prstGeom prst="rect">
          <a:avLst/>
        </a:prstGeom>
        <a:noFill/>
        <a:ln w="1">
          <a:noFill/>
          <a:miter lim="800000"/>
          <a:headEnd/>
          <a:tailEnd/>
        </a:ln>
      </xdr:spPr>
    </xdr:pic>
    <xdr:clientData/>
  </xdr:twoCellAnchor>
  <xdr:twoCellAnchor editAs="oneCell">
    <xdr:from>
      <xdr:col>0</xdr:col>
      <xdr:colOff>9525</xdr:colOff>
      <xdr:row>600</xdr:row>
      <xdr:rowOff>60325</xdr:rowOff>
    </xdr:from>
    <xdr:to>
      <xdr:col>0</xdr:col>
      <xdr:colOff>2152015</xdr:colOff>
      <xdr:row>600</xdr:row>
      <xdr:rowOff>1838325</xdr:rowOff>
    </xdr:to>
    <xdr:pic>
      <xdr:nvPicPr>
        <xdr:cNvPr id="1343" name="图片 1342">
          <a:extLst>
            <a:ext uri="{FF2B5EF4-FFF2-40B4-BE49-F238E27FC236}">
              <a16:creationId xmlns:a16="http://schemas.microsoft.com/office/drawing/2014/main" id="{00000000-0008-0000-AD00-00003F050000}"/>
            </a:ext>
          </a:extLst>
        </xdr:cNvPr>
        <xdr:cNvPicPr>
          <a:picLocks noChangeAspect="1"/>
        </xdr:cNvPicPr>
      </xdr:nvPicPr>
      <xdr:blipFill>
        <a:blip xmlns:r="http://schemas.openxmlformats.org/officeDocument/2006/relationships" r:embed="rId452"/>
        <a:stretch>
          <a:fillRect/>
        </a:stretch>
      </xdr:blipFill>
      <xdr:spPr>
        <a:xfrm>
          <a:off x="9525" y="1108269945"/>
          <a:ext cx="2142490" cy="1778000"/>
        </a:xfrm>
        <a:prstGeom prst="rect">
          <a:avLst/>
        </a:prstGeom>
        <a:noFill/>
        <a:ln w="9525">
          <a:noFill/>
        </a:ln>
      </xdr:spPr>
    </xdr:pic>
    <xdr:clientData/>
  </xdr:twoCellAnchor>
  <xdr:twoCellAnchor editAs="oneCell">
    <xdr:from>
      <xdr:col>0</xdr:col>
      <xdr:colOff>9525</xdr:colOff>
      <xdr:row>601</xdr:row>
      <xdr:rowOff>136525</xdr:rowOff>
    </xdr:from>
    <xdr:to>
      <xdr:col>0</xdr:col>
      <xdr:colOff>2131060</xdr:colOff>
      <xdr:row>601</xdr:row>
      <xdr:rowOff>1680210</xdr:rowOff>
    </xdr:to>
    <xdr:pic>
      <xdr:nvPicPr>
        <xdr:cNvPr id="1344" name="图片 1343">
          <a:extLst>
            <a:ext uri="{FF2B5EF4-FFF2-40B4-BE49-F238E27FC236}">
              <a16:creationId xmlns:a16="http://schemas.microsoft.com/office/drawing/2014/main" id="{00000000-0008-0000-AD00-000040050000}"/>
            </a:ext>
          </a:extLst>
        </xdr:cNvPr>
        <xdr:cNvPicPr>
          <a:picLocks noChangeAspect="1"/>
        </xdr:cNvPicPr>
      </xdr:nvPicPr>
      <xdr:blipFill>
        <a:blip xmlns:r="http://schemas.openxmlformats.org/officeDocument/2006/relationships" r:embed="rId453"/>
        <a:stretch>
          <a:fillRect/>
        </a:stretch>
      </xdr:blipFill>
      <xdr:spPr>
        <a:xfrm>
          <a:off x="9525" y="1110251145"/>
          <a:ext cx="2121535" cy="1543685"/>
        </a:xfrm>
        <a:prstGeom prst="rect">
          <a:avLst/>
        </a:prstGeom>
        <a:noFill/>
        <a:ln w="9525">
          <a:noFill/>
        </a:ln>
      </xdr:spPr>
    </xdr:pic>
    <xdr:clientData/>
  </xdr:twoCellAnchor>
  <xdr:twoCellAnchor editAs="oneCell">
    <xdr:from>
      <xdr:col>0</xdr:col>
      <xdr:colOff>9525</xdr:colOff>
      <xdr:row>602</xdr:row>
      <xdr:rowOff>107950</xdr:rowOff>
    </xdr:from>
    <xdr:to>
      <xdr:col>0</xdr:col>
      <xdr:colOff>2085340</xdr:colOff>
      <xdr:row>602</xdr:row>
      <xdr:rowOff>1840230</xdr:rowOff>
    </xdr:to>
    <xdr:pic>
      <xdr:nvPicPr>
        <xdr:cNvPr id="1345" name="图片 1344">
          <a:extLst>
            <a:ext uri="{FF2B5EF4-FFF2-40B4-BE49-F238E27FC236}">
              <a16:creationId xmlns:a16="http://schemas.microsoft.com/office/drawing/2014/main" id="{00000000-0008-0000-AD00-000041050000}"/>
            </a:ext>
          </a:extLst>
        </xdr:cNvPr>
        <xdr:cNvPicPr>
          <a:picLocks noChangeAspect="1"/>
        </xdr:cNvPicPr>
      </xdr:nvPicPr>
      <xdr:blipFill>
        <a:blip xmlns:r="http://schemas.openxmlformats.org/officeDocument/2006/relationships" r:embed="rId454"/>
        <a:stretch>
          <a:fillRect/>
        </a:stretch>
      </xdr:blipFill>
      <xdr:spPr>
        <a:xfrm>
          <a:off x="9525" y="1112127570"/>
          <a:ext cx="2075815" cy="1732280"/>
        </a:xfrm>
        <a:prstGeom prst="rect">
          <a:avLst/>
        </a:prstGeom>
        <a:noFill/>
        <a:ln w="9525">
          <a:noFill/>
        </a:ln>
      </xdr:spPr>
    </xdr:pic>
    <xdr:clientData/>
  </xdr:twoCellAnchor>
  <xdr:twoCellAnchor editAs="oneCell">
    <xdr:from>
      <xdr:col>1</xdr:col>
      <xdr:colOff>0</xdr:colOff>
      <xdr:row>603</xdr:row>
      <xdr:rowOff>0</xdr:rowOff>
    </xdr:from>
    <xdr:to>
      <xdr:col>1</xdr:col>
      <xdr:colOff>9525</xdr:colOff>
      <xdr:row>603</xdr:row>
      <xdr:rowOff>28575</xdr:rowOff>
    </xdr:to>
    <xdr:pic>
      <xdr:nvPicPr>
        <xdr:cNvPr id="1346" name="Picture 15">
          <a:extLst>
            <a:ext uri="{FF2B5EF4-FFF2-40B4-BE49-F238E27FC236}">
              <a16:creationId xmlns:a16="http://schemas.microsoft.com/office/drawing/2014/main" id="{00000000-0008-0000-AD00-000042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13924620"/>
          <a:ext cx="9525" cy="28575"/>
        </a:xfrm>
        <a:prstGeom prst="rect">
          <a:avLst/>
        </a:prstGeom>
        <a:noFill/>
        <a:ln w="1">
          <a:noFill/>
          <a:miter lim="800000"/>
          <a:headEnd/>
          <a:tailEnd/>
        </a:ln>
      </xdr:spPr>
    </xdr:pic>
    <xdr:clientData/>
  </xdr:twoCellAnchor>
  <xdr:twoCellAnchor editAs="oneCell">
    <xdr:from>
      <xdr:col>1</xdr:col>
      <xdr:colOff>0</xdr:colOff>
      <xdr:row>604</xdr:row>
      <xdr:rowOff>0</xdr:rowOff>
    </xdr:from>
    <xdr:to>
      <xdr:col>1</xdr:col>
      <xdr:colOff>9525</xdr:colOff>
      <xdr:row>604</xdr:row>
      <xdr:rowOff>28575</xdr:rowOff>
    </xdr:to>
    <xdr:pic>
      <xdr:nvPicPr>
        <xdr:cNvPr id="1348" name="Picture 15">
          <a:extLst>
            <a:ext uri="{FF2B5EF4-FFF2-40B4-BE49-F238E27FC236}">
              <a16:creationId xmlns:a16="http://schemas.microsoft.com/office/drawing/2014/main" id="{00000000-0008-0000-AD00-000044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15829620"/>
          <a:ext cx="9525" cy="28575"/>
        </a:xfrm>
        <a:prstGeom prst="rect">
          <a:avLst/>
        </a:prstGeom>
        <a:noFill/>
        <a:ln w="1">
          <a:noFill/>
          <a:miter lim="800000"/>
          <a:headEnd/>
          <a:tailEnd/>
        </a:ln>
      </xdr:spPr>
    </xdr:pic>
    <xdr:clientData/>
  </xdr:twoCellAnchor>
  <xdr:twoCellAnchor editAs="oneCell">
    <xdr:from>
      <xdr:col>1</xdr:col>
      <xdr:colOff>0</xdr:colOff>
      <xdr:row>605</xdr:row>
      <xdr:rowOff>0</xdr:rowOff>
    </xdr:from>
    <xdr:to>
      <xdr:col>1</xdr:col>
      <xdr:colOff>9525</xdr:colOff>
      <xdr:row>605</xdr:row>
      <xdr:rowOff>28575</xdr:rowOff>
    </xdr:to>
    <xdr:pic>
      <xdr:nvPicPr>
        <xdr:cNvPr id="1350" name="Picture 15">
          <a:extLst>
            <a:ext uri="{FF2B5EF4-FFF2-40B4-BE49-F238E27FC236}">
              <a16:creationId xmlns:a16="http://schemas.microsoft.com/office/drawing/2014/main" id="{00000000-0008-0000-AD00-000046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17734620"/>
          <a:ext cx="9525" cy="28575"/>
        </a:xfrm>
        <a:prstGeom prst="rect">
          <a:avLst/>
        </a:prstGeom>
        <a:noFill/>
        <a:ln w="1">
          <a:noFill/>
          <a:miter lim="800000"/>
          <a:headEnd/>
          <a:tailEnd/>
        </a:ln>
      </xdr:spPr>
    </xdr:pic>
    <xdr:clientData/>
  </xdr:twoCellAnchor>
  <xdr:twoCellAnchor editAs="oneCell">
    <xdr:from>
      <xdr:col>0</xdr:col>
      <xdr:colOff>9525</xdr:colOff>
      <xdr:row>603</xdr:row>
      <xdr:rowOff>120015</xdr:rowOff>
    </xdr:from>
    <xdr:to>
      <xdr:col>0</xdr:col>
      <xdr:colOff>2155825</xdr:colOff>
      <xdr:row>603</xdr:row>
      <xdr:rowOff>1809750</xdr:rowOff>
    </xdr:to>
    <xdr:pic>
      <xdr:nvPicPr>
        <xdr:cNvPr id="1352" name="图片 1351">
          <a:extLst>
            <a:ext uri="{FF2B5EF4-FFF2-40B4-BE49-F238E27FC236}">
              <a16:creationId xmlns:a16="http://schemas.microsoft.com/office/drawing/2014/main" id="{00000000-0008-0000-AD00-000048050000}"/>
            </a:ext>
          </a:extLst>
        </xdr:cNvPr>
        <xdr:cNvPicPr>
          <a:picLocks noChangeAspect="1"/>
        </xdr:cNvPicPr>
      </xdr:nvPicPr>
      <xdr:blipFill>
        <a:blip xmlns:r="http://schemas.openxmlformats.org/officeDocument/2006/relationships" r:embed="rId455"/>
        <a:stretch>
          <a:fillRect/>
        </a:stretch>
      </xdr:blipFill>
      <xdr:spPr>
        <a:xfrm>
          <a:off x="9525" y="1114044635"/>
          <a:ext cx="2146300" cy="1689735"/>
        </a:xfrm>
        <a:prstGeom prst="rect">
          <a:avLst/>
        </a:prstGeom>
        <a:noFill/>
        <a:ln w="9525">
          <a:noFill/>
        </a:ln>
      </xdr:spPr>
    </xdr:pic>
    <xdr:clientData/>
  </xdr:twoCellAnchor>
  <xdr:twoCellAnchor editAs="oneCell">
    <xdr:from>
      <xdr:col>0</xdr:col>
      <xdr:colOff>9525</xdr:colOff>
      <xdr:row>604</xdr:row>
      <xdr:rowOff>155575</xdr:rowOff>
    </xdr:from>
    <xdr:to>
      <xdr:col>0</xdr:col>
      <xdr:colOff>2150745</xdr:colOff>
      <xdr:row>604</xdr:row>
      <xdr:rowOff>1823085</xdr:rowOff>
    </xdr:to>
    <xdr:pic>
      <xdr:nvPicPr>
        <xdr:cNvPr id="1353" name="图片 1352">
          <a:extLst>
            <a:ext uri="{FF2B5EF4-FFF2-40B4-BE49-F238E27FC236}">
              <a16:creationId xmlns:a16="http://schemas.microsoft.com/office/drawing/2014/main" id="{00000000-0008-0000-AD00-000049050000}"/>
            </a:ext>
          </a:extLst>
        </xdr:cNvPr>
        <xdr:cNvPicPr>
          <a:picLocks noChangeAspect="1"/>
        </xdr:cNvPicPr>
      </xdr:nvPicPr>
      <xdr:blipFill>
        <a:blip xmlns:r="http://schemas.openxmlformats.org/officeDocument/2006/relationships" r:embed="rId456"/>
        <a:stretch>
          <a:fillRect/>
        </a:stretch>
      </xdr:blipFill>
      <xdr:spPr>
        <a:xfrm>
          <a:off x="9525" y="1115985195"/>
          <a:ext cx="2141220" cy="1667510"/>
        </a:xfrm>
        <a:prstGeom prst="rect">
          <a:avLst/>
        </a:prstGeom>
        <a:noFill/>
        <a:ln w="9525">
          <a:noFill/>
        </a:ln>
      </xdr:spPr>
    </xdr:pic>
    <xdr:clientData/>
  </xdr:twoCellAnchor>
  <xdr:twoCellAnchor editAs="oneCell">
    <xdr:from>
      <xdr:col>0</xdr:col>
      <xdr:colOff>19050</xdr:colOff>
      <xdr:row>605</xdr:row>
      <xdr:rowOff>196215</xdr:rowOff>
    </xdr:from>
    <xdr:to>
      <xdr:col>0</xdr:col>
      <xdr:colOff>2148205</xdr:colOff>
      <xdr:row>605</xdr:row>
      <xdr:rowOff>1685925</xdr:rowOff>
    </xdr:to>
    <xdr:pic>
      <xdr:nvPicPr>
        <xdr:cNvPr id="1354" name="图片 1353">
          <a:extLst>
            <a:ext uri="{FF2B5EF4-FFF2-40B4-BE49-F238E27FC236}">
              <a16:creationId xmlns:a16="http://schemas.microsoft.com/office/drawing/2014/main" id="{00000000-0008-0000-AD00-00004A050000}"/>
            </a:ext>
          </a:extLst>
        </xdr:cNvPr>
        <xdr:cNvPicPr>
          <a:picLocks noChangeAspect="1"/>
        </xdr:cNvPicPr>
      </xdr:nvPicPr>
      <xdr:blipFill>
        <a:blip xmlns:r="http://schemas.openxmlformats.org/officeDocument/2006/relationships" r:embed="rId457"/>
        <a:stretch>
          <a:fillRect/>
        </a:stretch>
      </xdr:blipFill>
      <xdr:spPr>
        <a:xfrm>
          <a:off x="19050" y="1117930835"/>
          <a:ext cx="2129155" cy="1489710"/>
        </a:xfrm>
        <a:prstGeom prst="rect">
          <a:avLst/>
        </a:prstGeom>
        <a:noFill/>
        <a:ln w="9525">
          <a:noFill/>
        </a:ln>
      </xdr:spPr>
    </xdr:pic>
    <xdr:clientData/>
  </xdr:twoCellAnchor>
  <xdr:twoCellAnchor editAs="oneCell">
    <xdr:from>
      <xdr:col>1</xdr:col>
      <xdr:colOff>0</xdr:colOff>
      <xdr:row>606</xdr:row>
      <xdr:rowOff>0</xdr:rowOff>
    </xdr:from>
    <xdr:to>
      <xdr:col>1</xdr:col>
      <xdr:colOff>9525</xdr:colOff>
      <xdr:row>606</xdr:row>
      <xdr:rowOff>28575</xdr:rowOff>
    </xdr:to>
    <xdr:pic>
      <xdr:nvPicPr>
        <xdr:cNvPr id="1355" name="Picture 15">
          <a:extLst>
            <a:ext uri="{FF2B5EF4-FFF2-40B4-BE49-F238E27FC236}">
              <a16:creationId xmlns:a16="http://schemas.microsoft.com/office/drawing/2014/main" id="{00000000-0008-0000-AD00-00004B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19639620"/>
          <a:ext cx="9525" cy="28575"/>
        </a:xfrm>
        <a:prstGeom prst="rect">
          <a:avLst/>
        </a:prstGeom>
        <a:noFill/>
        <a:ln w="1">
          <a:noFill/>
          <a:miter lim="800000"/>
          <a:headEnd/>
          <a:tailEnd/>
        </a:ln>
      </xdr:spPr>
    </xdr:pic>
    <xdr:clientData/>
  </xdr:twoCellAnchor>
  <xdr:twoCellAnchor editAs="oneCell">
    <xdr:from>
      <xdr:col>1</xdr:col>
      <xdr:colOff>0</xdr:colOff>
      <xdr:row>607</xdr:row>
      <xdr:rowOff>0</xdr:rowOff>
    </xdr:from>
    <xdr:to>
      <xdr:col>1</xdr:col>
      <xdr:colOff>9525</xdr:colOff>
      <xdr:row>607</xdr:row>
      <xdr:rowOff>28575</xdr:rowOff>
    </xdr:to>
    <xdr:pic>
      <xdr:nvPicPr>
        <xdr:cNvPr id="1357" name="Picture 15">
          <a:extLst>
            <a:ext uri="{FF2B5EF4-FFF2-40B4-BE49-F238E27FC236}">
              <a16:creationId xmlns:a16="http://schemas.microsoft.com/office/drawing/2014/main" id="{00000000-0008-0000-AD00-00004D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21544620"/>
          <a:ext cx="9525" cy="28575"/>
        </a:xfrm>
        <a:prstGeom prst="rect">
          <a:avLst/>
        </a:prstGeom>
        <a:noFill/>
        <a:ln w="1">
          <a:noFill/>
          <a:miter lim="800000"/>
          <a:headEnd/>
          <a:tailEnd/>
        </a:ln>
      </xdr:spPr>
    </xdr:pic>
    <xdr:clientData/>
  </xdr:twoCellAnchor>
  <xdr:twoCellAnchor editAs="oneCell">
    <xdr:from>
      <xdr:col>1</xdr:col>
      <xdr:colOff>0</xdr:colOff>
      <xdr:row>608</xdr:row>
      <xdr:rowOff>0</xdr:rowOff>
    </xdr:from>
    <xdr:to>
      <xdr:col>1</xdr:col>
      <xdr:colOff>9525</xdr:colOff>
      <xdr:row>608</xdr:row>
      <xdr:rowOff>28575</xdr:rowOff>
    </xdr:to>
    <xdr:pic>
      <xdr:nvPicPr>
        <xdr:cNvPr id="1359" name="Picture 15">
          <a:extLst>
            <a:ext uri="{FF2B5EF4-FFF2-40B4-BE49-F238E27FC236}">
              <a16:creationId xmlns:a16="http://schemas.microsoft.com/office/drawing/2014/main" id="{00000000-0008-0000-AD00-00004F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23449620"/>
          <a:ext cx="9525" cy="28575"/>
        </a:xfrm>
        <a:prstGeom prst="rect">
          <a:avLst/>
        </a:prstGeom>
        <a:noFill/>
        <a:ln w="1">
          <a:noFill/>
          <a:miter lim="800000"/>
          <a:headEnd/>
          <a:tailEnd/>
        </a:ln>
      </xdr:spPr>
    </xdr:pic>
    <xdr:clientData/>
  </xdr:twoCellAnchor>
  <xdr:twoCellAnchor editAs="oneCell">
    <xdr:from>
      <xdr:col>0</xdr:col>
      <xdr:colOff>9525</xdr:colOff>
      <xdr:row>608</xdr:row>
      <xdr:rowOff>165100</xdr:rowOff>
    </xdr:from>
    <xdr:to>
      <xdr:col>0</xdr:col>
      <xdr:colOff>2131695</xdr:colOff>
      <xdr:row>608</xdr:row>
      <xdr:rowOff>1732915</xdr:rowOff>
    </xdr:to>
    <xdr:pic>
      <xdr:nvPicPr>
        <xdr:cNvPr id="1361" name="图片 1360">
          <a:extLst>
            <a:ext uri="{FF2B5EF4-FFF2-40B4-BE49-F238E27FC236}">
              <a16:creationId xmlns:a16="http://schemas.microsoft.com/office/drawing/2014/main" id="{00000000-0008-0000-AD00-000051050000}"/>
            </a:ext>
          </a:extLst>
        </xdr:cNvPr>
        <xdr:cNvPicPr>
          <a:picLocks noChangeAspect="1"/>
        </xdr:cNvPicPr>
      </xdr:nvPicPr>
      <xdr:blipFill>
        <a:blip xmlns:r="http://schemas.openxmlformats.org/officeDocument/2006/relationships" r:embed="rId458"/>
        <a:stretch>
          <a:fillRect/>
        </a:stretch>
      </xdr:blipFill>
      <xdr:spPr>
        <a:xfrm>
          <a:off x="9525" y="1123614720"/>
          <a:ext cx="2122170" cy="1567815"/>
        </a:xfrm>
        <a:prstGeom prst="rect">
          <a:avLst/>
        </a:prstGeom>
        <a:noFill/>
        <a:ln w="9525">
          <a:noFill/>
        </a:ln>
      </xdr:spPr>
    </xdr:pic>
    <xdr:clientData/>
  </xdr:twoCellAnchor>
  <xdr:twoCellAnchor editAs="oneCell">
    <xdr:from>
      <xdr:col>0</xdr:col>
      <xdr:colOff>9525</xdr:colOff>
      <xdr:row>607</xdr:row>
      <xdr:rowOff>184150</xdr:rowOff>
    </xdr:from>
    <xdr:to>
      <xdr:col>0</xdr:col>
      <xdr:colOff>2121535</xdr:colOff>
      <xdr:row>607</xdr:row>
      <xdr:rowOff>1645920</xdr:rowOff>
    </xdr:to>
    <xdr:pic>
      <xdr:nvPicPr>
        <xdr:cNvPr id="1362" name="图片 1361">
          <a:extLst>
            <a:ext uri="{FF2B5EF4-FFF2-40B4-BE49-F238E27FC236}">
              <a16:creationId xmlns:a16="http://schemas.microsoft.com/office/drawing/2014/main" id="{00000000-0008-0000-AD00-000052050000}"/>
            </a:ext>
          </a:extLst>
        </xdr:cNvPr>
        <xdr:cNvPicPr>
          <a:picLocks noChangeAspect="1"/>
        </xdr:cNvPicPr>
      </xdr:nvPicPr>
      <xdr:blipFill>
        <a:blip xmlns:r="http://schemas.openxmlformats.org/officeDocument/2006/relationships" r:embed="rId459"/>
        <a:stretch>
          <a:fillRect/>
        </a:stretch>
      </xdr:blipFill>
      <xdr:spPr>
        <a:xfrm>
          <a:off x="9525" y="1121728770"/>
          <a:ext cx="2112010" cy="1461770"/>
        </a:xfrm>
        <a:prstGeom prst="rect">
          <a:avLst/>
        </a:prstGeom>
        <a:noFill/>
        <a:ln w="9525">
          <a:noFill/>
        </a:ln>
      </xdr:spPr>
    </xdr:pic>
    <xdr:clientData/>
  </xdr:twoCellAnchor>
  <xdr:twoCellAnchor editAs="oneCell">
    <xdr:from>
      <xdr:col>0</xdr:col>
      <xdr:colOff>9525</xdr:colOff>
      <xdr:row>606</xdr:row>
      <xdr:rowOff>165100</xdr:rowOff>
    </xdr:from>
    <xdr:to>
      <xdr:col>0</xdr:col>
      <xdr:colOff>2109470</xdr:colOff>
      <xdr:row>606</xdr:row>
      <xdr:rowOff>1727200</xdr:rowOff>
    </xdr:to>
    <xdr:pic>
      <xdr:nvPicPr>
        <xdr:cNvPr id="1363" name="图片 1362">
          <a:extLst>
            <a:ext uri="{FF2B5EF4-FFF2-40B4-BE49-F238E27FC236}">
              <a16:creationId xmlns:a16="http://schemas.microsoft.com/office/drawing/2014/main" id="{00000000-0008-0000-AD00-000053050000}"/>
            </a:ext>
          </a:extLst>
        </xdr:cNvPr>
        <xdr:cNvPicPr>
          <a:picLocks noChangeAspect="1"/>
        </xdr:cNvPicPr>
      </xdr:nvPicPr>
      <xdr:blipFill>
        <a:blip xmlns:r="http://schemas.openxmlformats.org/officeDocument/2006/relationships" r:embed="rId460"/>
        <a:stretch>
          <a:fillRect/>
        </a:stretch>
      </xdr:blipFill>
      <xdr:spPr>
        <a:xfrm>
          <a:off x="9525" y="1119804720"/>
          <a:ext cx="2099945" cy="1562100"/>
        </a:xfrm>
        <a:prstGeom prst="rect">
          <a:avLst/>
        </a:prstGeom>
        <a:noFill/>
        <a:ln w="9525">
          <a:noFill/>
        </a:ln>
      </xdr:spPr>
    </xdr:pic>
    <xdr:clientData/>
  </xdr:twoCellAnchor>
  <xdr:twoCellAnchor editAs="oneCell">
    <xdr:from>
      <xdr:col>1</xdr:col>
      <xdr:colOff>0</xdr:colOff>
      <xdr:row>609</xdr:row>
      <xdr:rowOff>0</xdr:rowOff>
    </xdr:from>
    <xdr:to>
      <xdr:col>1</xdr:col>
      <xdr:colOff>9525</xdr:colOff>
      <xdr:row>609</xdr:row>
      <xdr:rowOff>28575</xdr:rowOff>
    </xdr:to>
    <xdr:pic>
      <xdr:nvPicPr>
        <xdr:cNvPr id="1364" name="Picture 15">
          <a:extLst>
            <a:ext uri="{FF2B5EF4-FFF2-40B4-BE49-F238E27FC236}">
              <a16:creationId xmlns:a16="http://schemas.microsoft.com/office/drawing/2014/main" id="{00000000-0008-0000-AD00-000054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25354620"/>
          <a:ext cx="9525" cy="28575"/>
        </a:xfrm>
        <a:prstGeom prst="rect">
          <a:avLst/>
        </a:prstGeom>
        <a:noFill/>
        <a:ln w="1">
          <a:noFill/>
          <a:miter lim="800000"/>
          <a:headEnd/>
          <a:tailEnd/>
        </a:ln>
      </xdr:spPr>
    </xdr:pic>
    <xdr:clientData/>
  </xdr:twoCellAnchor>
  <xdr:twoCellAnchor editAs="oneCell">
    <xdr:from>
      <xdr:col>1</xdr:col>
      <xdr:colOff>0</xdr:colOff>
      <xdr:row>610</xdr:row>
      <xdr:rowOff>0</xdr:rowOff>
    </xdr:from>
    <xdr:to>
      <xdr:col>1</xdr:col>
      <xdr:colOff>9525</xdr:colOff>
      <xdr:row>610</xdr:row>
      <xdr:rowOff>28575</xdr:rowOff>
    </xdr:to>
    <xdr:pic>
      <xdr:nvPicPr>
        <xdr:cNvPr id="1366" name="Picture 15">
          <a:extLst>
            <a:ext uri="{FF2B5EF4-FFF2-40B4-BE49-F238E27FC236}">
              <a16:creationId xmlns:a16="http://schemas.microsoft.com/office/drawing/2014/main" id="{00000000-0008-0000-AD00-000056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27259620"/>
          <a:ext cx="9525" cy="28575"/>
        </a:xfrm>
        <a:prstGeom prst="rect">
          <a:avLst/>
        </a:prstGeom>
        <a:noFill/>
        <a:ln w="1">
          <a:noFill/>
          <a:miter lim="800000"/>
          <a:headEnd/>
          <a:tailEnd/>
        </a:ln>
      </xdr:spPr>
    </xdr:pic>
    <xdr:clientData/>
  </xdr:twoCellAnchor>
  <xdr:twoCellAnchor editAs="oneCell">
    <xdr:from>
      <xdr:col>1</xdr:col>
      <xdr:colOff>0</xdr:colOff>
      <xdr:row>611</xdr:row>
      <xdr:rowOff>0</xdr:rowOff>
    </xdr:from>
    <xdr:to>
      <xdr:col>1</xdr:col>
      <xdr:colOff>9525</xdr:colOff>
      <xdr:row>611</xdr:row>
      <xdr:rowOff>28575</xdr:rowOff>
    </xdr:to>
    <xdr:pic>
      <xdr:nvPicPr>
        <xdr:cNvPr id="1368" name="Picture 15">
          <a:extLst>
            <a:ext uri="{FF2B5EF4-FFF2-40B4-BE49-F238E27FC236}">
              <a16:creationId xmlns:a16="http://schemas.microsoft.com/office/drawing/2014/main" id="{00000000-0008-0000-AD00-000058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29164620"/>
          <a:ext cx="9525" cy="28575"/>
        </a:xfrm>
        <a:prstGeom prst="rect">
          <a:avLst/>
        </a:prstGeom>
        <a:noFill/>
        <a:ln w="1">
          <a:noFill/>
          <a:miter lim="800000"/>
          <a:headEnd/>
          <a:tailEnd/>
        </a:ln>
      </xdr:spPr>
    </xdr:pic>
    <xdr:clientData/>
  </xdr:twoCellAnchor>
  <xdr:twoCellAnchor editAs="oneCell">
    <xdr:from>
      <xdr:col>0</xdr:col>
      <xdr:colOff>9525</xdr:colOff>
      <xdr:row>611</xdr:row>
      <xdr:rowOff>146050</xdr:rowOff>
    </xdr:from>
    <xdr:to>
      <xdr:col>0</xdr:col>
      <xdr:colOff>2143125</xdr:colOff>
      <xdr:row>611</xdr:row>
      <xdr:rowOff>1689100</xdr:rowOff>
    </xdr:to>
    <xdr:pic>
      <xdr:nvPicPr>
        <xdr:cNvPr id="1370" name="图片 1369">
          <a:extLst>
            <a:ext uri="{FF2B5EF4-FFF2-40B4-BE49-F238E27FC236}">
              <a16:creationId xmlns:a16="http://schemas.microsoft.com/office/drawing/2014/main" id="{00000000-0008-0000-AD00-00005A050000}"/>
            </a:ext>
          </a:extLst>
        </xdr:cNvPr>
        <xdr:cNvPicPr>
          <a:picLocks noChangeAspect="1"/>
        </xdr:cNvPicPr>
      </xdr:nvPicPr>
      <xdr:blipFill>
        <a:blip xmlns:r="http://schemas.openxmlformats.org/officeDocument/2006/relationships" r:embed="rId461"/>
        <a:stretch>
          <a:fillRect/>
        </a:stretch>
      </xdr:blipFill>
      <xdr:spPr>
        <a:xfrm>
          <a:off x="9525" y="1129310670"/>
          <a:ext cx="2133600" cy="1543050"/>
        </a:xfrm>
        <a:prstGeom prst="rect">
          <a:avLst/>
        </a:prstGeom>
        <a:noFill/>
        <a:ln w="9525">
          <a:noFill/>
        </a:ln>
      </xdr:spPr>
    </xdr:pic>
    <xdr:clientData/>
  </xdr:twoCellAnchor>
  <xdr:twoCellAnchor editAs="oneCell">
    <xdr:from>
      <xdr:col>0</xdr:col>
      <xdr:colOff>9525</xdr:colOff>
      <xdr:row>609</xdr:row>
      <xdr:rowOff>98425</xdr:rowOff>
    </xdr:from>
    <xdr:to>
      <xdr:col>0</xdr:col>
      <xdr:colOff>2131060</xdr:colOff>
      <xdr:row>609</xdr:row>
      <xdr:rowOff>1831340</xdr:rowOff>
    </xdr:to>
    <xdr:pic>
      <xdr:nvPicPr>
        <xdr:cNvPr id="1371" name="图片 1370">
          <a:extLst>
            <a:ext uri="{FF2B5EF4-FFF2-40B4-BE49-F238E27FC236}">
              <a16:creationId xmlns:a16="http://schemas.microsoft.com/office/drawing/2014/main" id="{00000000-0008-0000-AD00-00005B050000}"/>
            </a:ext>
          </a:extLst>
        </xdr:cNvPr>
        <xdr:cNvPicPr>
          <a:picLocks noChangeAspect="1"/>
        </xdr:cNvPicPr>
      </xdr:nvPicPr>
      <xdr:blipFill>
        <a:blip xmlns:r="http://schemas.openxmlformats.org/officeDocument/2006/relationships" r:embed="rId462"/>
        <a:stretch>
          <a:fillRect/>
        </a:stretch>
      </xdr:blipFill>
      <xdr:spPr>
        <a:xfrm>
          <a:off x="9525" y="1125453045"/>
          <a:ext cx="2121535" cy="1732915"/>
        </a:xfrm>
        <a:prstGeom prst="rect">
          <a:avLst/>
        </a:prstGeom>
        <a:noFill/>
        <a:ln w="9525">
          <a:noFill/>
        </a:ln>
      </xdr:spPr>
    </xdr:pic>
    <xdr:clientData/>
  </xdr:twoCellAnchor>
  <xdr:twoCellAnchor editAs="oneCell">
    <xdr:from>
      <xdr:col>0</xdr:col>
      <xdr:colOff>9525</xdr:colOff>
      <xdr:row>610</xdr:row>
      <xdr:rowOff>184150</xdr:rowOff>
    </xdr:from>
    <xdr:to>
      <xdr:col>0</xdr:col>
      <xdr:colOff>2141855</xdr:colOff>
      <xdr:row>610</xdr:row>
      <xdr:rowOff>1689100</xdr:rowOff>
    </xdr:to>
    <xdr:pic>
      <xdr:nvPicPr>
        <xdr:cNvPr id="1372" name="图片 1371">
          <a:extLst>
            <a:ext uri="{FF2B5EF4-FFF2-40B4-BE49-F238E27FC236}">
              <a16:creationId xmlns:a16="http://schemas.microsoft.com/office/drawing/2014/main" id="{00000000-0008-0000-AD00-00005C050000}"/>
            </a:ext>
          </a:extLst>
        </xdr:cNvPr>
        <xdr:cNvPicPr>
          <a:picLocks noChangeAspect="1"/>
        </xdr:cNvPicPr>
      </xdr:nvPicPr>
      <xdr:blipFill>
        <a:blip xmlns:r="http://schemas.openxmlformats.org/officeDocument/2006/relationships" r:embed="rId463"/>
        <a:stretch>
          <a:fillRect/>
        </a:stretch>
      </xdr:blipFill>
      <xdr:spPr>
        <a:xfrm>
          <a:off x="9525" y="1127443770"/>
          <a:ext cx="2132330" cy="1504950"/>
        </a:xfrm>
        <a:prstGeom prst="rect">
          <a:avLst/>
        </a:prstGeom>
        <a:noFill/>
        <a:ln w="9525">
          <a:noFill/>
        </a:ln>
      </xdr:spPr>
    </xdr:pic>
    <xdr:clientData/>
  </xdr:twoCellAnchor>
  <xdr:twoCellAnchor editAs="oneCell">
    <xdr:from>
      <xdr:col>1</xdr:col>
      <xdr:colOff>0</xdr:colOff>
      <xdr:row>612</xdr:row>
      <xdr:rowOff>0</xdr:rowOff>
    </xdr:from>
    <xdr:to>
      <xdr:col>1</xdr:col>
      <xdr:colOff>9525</xdr:colOff>
      <xdr:row>612</xdr:row>
      <xdr:rowOff>28575</xdr:rowOff>
    </xdr:to>
    <xdr:pic>
      <xdr:nvPicPr>
        <xdr:cNvPr id="1373" name="Picture 15">
          <a:extLst>
            <a:ext uri="{FF2B5EF4-FFF2-40B4-BE49-F238E27FC236}">
              <a16:creationId xmlns:a16="http://schemas.microsoft.com/office/drawing/2014/main" id="{00000000-0008-0000-AD00-00005D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31069620"/>
          <a:ext cx="9525" cy="28575"/>
        </a:xfrm>
        <a:prstGeom prst="rect">
          <a:avLst/>
        </a:prstGeom>
        <a:noFill/>
        <a:ln w="1">
          <a:noFill/>
          <a:miter lim="800000"/>
          <a:headEnd/>
          <a:tailEnd/>
        </a:ln>
      </xdr:spPr>
    </xdr:pic>
    <xdr:clientData/>
  </xdr:twoCellAnchor>
  <xdr:twoCellAnchor editAs="oneCell">
    <xdr:from>
      <xdr:col>1</xdr:col>
      <xdr:colOff>0</xdr:colOff>
      <xdr:row>613</xdr:row>
      <xdr:rowOff>0</xdr:rowOff>
    </xdr:from>
    <xdr:to>
      <xdr:col>1</xdr:col>
      <xdr:colOff>9525</xdr:colOff>
      <xdr:row>613</xdr:row>
      <xdr:rowOff>28575</xdr:rowOff>
    </xdr:to>
    <xdr:pic>
      <xdr:nvPicPr>
        <xdr:cNvPr id="1375" name="Picture 15">
          <a:extLst>
            <a:ext uri="{FF2B5EF4-FFF2-40B4-BE49-F238E27FC236}">
              <a16:creationId xmlns:a16="http://schemas.microsoft.com/office/drawing/2014/main" id="{00000000-0008-0000-AD00-00005F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32974620"/>
          <a:ext cx="9525" cy="28575"/>
        </a:xfrm>
        <a:prstGeom prst="rect">
          <a:avLst/>
        </a:prstGeom>
        <a:noFill/>
        <a:ln w="1">
          <a:noFill/>
          <a:miter lim="800000"/>
          <a:headEnd/>
          <a:tailEnd/>
        </a:ln>
      </xdr:spPr>
    </xdr:pic>
    <xdr:clientData/>
  </xdr:twoCellAnchor>
  <xdr:twoCellAnchor editAs="oneCell">
    <xdr:from>
      <xdr:col>1</xdr:col>
      <xdr:colOff>0</xdr:colOff>
      <xdr:row>614</xdr:row>
      <xdr:rowOff>0</xdr:rowOff>
    </xdr:from>
    <xdr:to>
      <xdr:col>1</xdr:col>
      <xdr:colOff>9525</xdr:colOff>
      <xdr:row>614</xdr:row>
      <xdr:rowOff>28575</xdr:rowOff>
    </xdr:to>
    <xdr:pic>
      <xdr:nvPicPr>
        <xdr:cNvPr id="1377" name="Picture 15">
          <a:extLst>
            <a:ext uri="{FF2B5EF4-FFF2-40B4-BE49-F238E27FC236}">
              <a16:creationId xmlns:a16="http://schemas.microsoft.com/office/drawing/2014/main" id="{00000000-0008-0000-AD00-000061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34879620"/>
          <a:ext cx="9525" cy="28575"/>
        </a:xfrm>
        <a:prstGeom prst="rect">
          <a:avLst/>
        </a:prstGeom>
        <a:noFill/>
        <a:ln w="1">
          <a:noFill/>
          <a:miter lim="800000"/>
          <a:headEnd/>
          <a:tailEnd/>
        </a:ln>
      </xdr:spPr>
    </xdr:pic>
    <xdr:clientData/>
  </xdr:twoCellAnchor>
  <xdr:twoCellAnchor editAs="oneCell">
    <xdr:from>
      <xdr:col>0</xdr:col>
      <xdr:colOff>9525</xdr:colOff>
      <xdr:row>612</xdr:row>
      <xdr:rowOff>136525</xdr:rowOff>
    </xdr:from>
    <xdr:to>
      <xdr:col>0</xdr:col>
      <xdr:colOff>2131060</xdr:colOff>
      <xdr:row>612</xdr:row>
      <xdr:rowOff>1768475</xdr:rowOff>
    </xdr:to>
    <xdr:pic>
      <xdr:nvPicPr>
        <xdr:cNvPr id="1379" name="图片 1378">
          <a:extLst>
            <a:ext uri="{FF2B5EF4-FFF2-40B4-BE49-F238E27FC236}">
              <a16:creationId xmlns:a16="http://schemas.microsoft.com/office/drawing/2014/main" id="{00000000-0008-0000-AD00-000063050000}"/>
            </a:ext>
          </a:extLst>
        </xdr:cNvPr>
        <xdr:cNvPicPr>
          <a:picLocks noChangeAspect="1"/>
        </xdr:cNvPicPr>
      </xdr:nvPicPr>
      <xdr:blipFill>
        <a:blip xmlns:r="http://schemas.openxmlformats.org/officeDocument/2006/relationships" r:embed="rId464"/>
        <a:stretch>
          <a:fillRect/>
        </a:stretch>
      </xdr:blipFill>
      <xdr:spPr>
        <a:xfrm>
          <a:off x="9525" y="1131206145"/>
          <a:ext cx="2121535" cy="1631950"/>
        </a:xfrm>
        <a:prstGeom prst="rect">
          <a:avLst/>
        </a:prstGeom>
        <a:noFill/>
        <a:ln w="9525">
          <a:noFill/>
        </a:ln>
      </xdr:spPr>
    </xdr:pic>
    <xdr:clientData/>
  </xdr:twoCellAnchor>
  <xdr:twoCellAnchor editAs="oneCell">
    <xdr:from>
      <xdr:col>0</xdr:col>
      <xdr:colOff>9525</xdr:colOff>
      <xdr:row>613</xdr:row>
      <xdr:rowOff>250825</xdr:rowOff>
    </xdr:from>
    <xdr:to>
      <xdr:col>0</xdr:col>
      <xdr:colOff>2142490</xdr:colOff>
      <xdr:row>613</xdr:row>
      <xdr:rowOff>1697990</xdr:rowOff>
    </xdr:to>
    <xdr:pic>
      <xdr:nvPicPr>
        <xdr:cNvPr id="1380" name="图片 1379">
          <a:extLst>
            <a:ext uri="{FF2B5EF4-FFF2-40B4-BE49-F238E27FC236}">
              <a16:creationId xmlns:a16="http://schemas.microsoft.com/office/drawing/2014/main" id="{00000000-0008-0000-AD00-000064050000}"/>
            </a:ext>
          </a:extLst>
        </xdr:cNvPr>
        <xdr:cNvPicPr>
          <a:picLocks noChangeAspect="1"/>
        </xdr:cNvPicPr>
      </xdr:nvPicPr>
      <xdr:blipFill>
        <a:blip xmlns:r="http://schemas.openxmlformats.org/officeDocument/2006/relationships" r:embed="rId465"/>
        <a:stretch>
          <a:fillRect/>
        </a:stretch>
      </xdr:blipFill>
      <xdr:spPr>
        <a:xfrm>
          <a:off x="9525" y="1133225445"/>
          <a:ext cx="2132965" cy="1447165"/>
        </a:xfrm>
        <a:prstGeom prst="rect">
          <a:avLst/>
        </a:prstGeom>
        <a:noFill/>
        <a:ln w="9525">
          <a:noFill/>
        </a:ln>
      </xdr:spPr>
    </xdr:pic>
    <xdr:clientData/>
  </xdr:twoCellAnchor>
  <xdr:twoCellAnchor editAs="oneCell">
    <xdr:from>
      <xdr:col>0</xdr:col>
      <xdr:colOff>9525</xdr:colOff>
      <xdr:row>614</xdr:row>
      <xdr:rowOff>222250</xdr:rowOff>
    </xdr:from>
    <xdr:to>
      <xdr:col>0</xdr:col>
      <xdr:colOff>2123440</xdr:colOff>
      <xdr:row>614</xdr:row>
      <xdr:rowOff>1603375</xdr:rowOff>
    </xdr:to>
    <xdr:pic>
      <xdr:nvPicPr>
        <xdr:cNvPr id="1381" name="图片 1380">
          <a:extLst>
            <a:ext uri="{FF2B5EF4-FFF2-40B4-BE49-F238E27FC236}">
              <a16:creationId xmlns:a16="http://schemas.microsoft.com/office/drawing/2014/main" id="{00000000-0008-0000-AD00-000065050000}"/>
            </a:ext>
          </a:extLst>
        </xdr:cNvPr>
        <xdr:cNvPicPr>
          <a:picLocks noChangeAspect="1"/>
        </xdr:cNvPicPr>
      </xdr:nvPicPr>
      <xdr:blipFill>
        <a:blip xmlns:r="http://schemas.openxmlformats.org/officeDocument/2006/relationships" r:embed="rId466"/>
        <a:stretch>
          <a:fillRect/>
        </a:stretch>
      </xdr:blipFill>
      <xdr:spPr>
        <a:xfrm>
          <a:off x="9525" y="1135101870"/>
          <a:ext cx="2113915" cy="1381125"/>
        </a:xfrm>
        <a:prstGeom prst="rect">
          <a:avLst/>
        </a:prstGeom>
        <a:noFill/>
        <a:ln w="9525">
          <a:noFill/>
        </a:ln>
      </xdr:spPr>
    </xdr:pic>
    <xdr:clientData/>
  </xdr:twoCellAnchor>
  <xdr:twoCellAnchor editAs="oneCell">
    <xdr:from>
      <xdr:col>1</xdr:col>
      <xdr:colOff>0</xdr:colOff>
      <xdr:row>616</xdr:row>
      <xdr:rowOff>0</xdr:rowOff>
    </xdr:from>
    <xdr:to>
      <xdr:col>1</xdr:col>
      <xdr:colOff>9525</xdr:colOff>
      <xdr:row>616</xdr:row>
      <xdr:rowOff>28575</xdr:rowOff>
    </xdr:to>
    <xdr:pic>
      <xdr:nvPicPr>
        <xdr:cNvPr id="1442" name="Picture 15">
          <a:extLst>
            <a:ext uri="{FF2B5EF4-FFF2-40B4-BE49-F238E27FC236}">
              <a16:creationId xmlns:a16="http://schemas.microsoft.com/office/drawing/2014/main" id="{00000000-0008-0000-AD00-0000A2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38689620"/>
          <a:ext cx="9525" cy="28575"/>
        </a:xfrm>
        <a:prstGeom prst="rect">
          <a:avLst/>
        </a:prstGeom>
        <a:noFill/>
        <a:ln w="1">
          <a:noFill/>
          <a:miter lim="800000"/>
          <a:headEnd/>
          <a:tailEnd/>
        </a:ln>
      </xdr:spPr>
    </xdr:pic>
    <xdr:clientData/>
  </xdr:twoCellAnchor>
  <xdr:twoCellAnchor editAs="oneCell">
    <xdr:from>
      <xdr:col>1</xdr:col>
      <xdr:colOff>0</xdr:colOff>
      <xdr:row>617</xdr:row>
      <xdr:rowOff>0</xdr:rowOff>
    </xdr:from>
    <xdr:to>
      <xdr:col>1</xdr:col>
      <xdr:colOff>9525</xdr:colOff>
      <xdr:row>617</xdr:row>
      <xdr:rowOff>28575</xdr:rowOff>
    </xdr:to>
    <xdr:pic>
      <xdr:nvPicPr>
        <xdr:cNvPr id="1444" name="Picture 15">
          <a:extLst>
            <a:ext uri="{FF2B5EF4-FFF2-40B4-BE49-F238E27FC236}">
              <a16:creationId xmlns:a16="http://schemas.microsoft.com/office/drawing/2014/main" id="{00000000-0008-0000-AD00-0000A4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40594620"/>
          <a:ext cx="9525" cy="28575"/>
        </a:xfrm>
        <a:prstGeom prst="rect">
          <a:avLst/>
        </a:prstGeom>
        <a:noFill/>
        <a:ln w="1">
          <a:noFill/>
          <a:miter lim="800000"/>
          <a:headEnd/>
          <a:tailEnd/>
        </a:ln>
      </xdr:spPr>
    </xdr:pic>
    <xdr:clientData/>
  </xdr:twoCellAnchor>
  <xdr:twoCellAnchor editAs="oneCell">
    <xdr:from>
      <xdr:col>1</xdr:col>
      <xdr:colOff>0</xdr:colOff>
      <xdr:row>615</xdr:row>
      <xdr:rowOff>0</xdr:rowOff>
    </xdr:from>
    <xdr:to>
      <xdr:col>1</xdr:col>
      <xdr:colOff>9525</xdr:colOff>
      <xdr:row>615</xdr:row>
      <xdr:rowOff>28575</xdr:rowOff>
    </xdr:to>
    <xdr:pic>
      <xdr:nvPicPr>
        <xdr:cNvPr id="1446" name="Picture 15">
          <a:extLst>
            <a:ext uri="{FF2B5EF4-FFF2-40B4-BE49-F238E27FC236}">
              <a16:creationId xmlns:a16="http://schemas.microsoft.com/office/drawing/2014/main" id="{00000000-0008-0000-AD00-0000A6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36784620"/>
          <a:ext cx="9525" cy="28575"/>
        </a:xfrm>
        <a:prstGeom prst="rect">
          <a:avLst/>
        </a:prstGeom>
        <a:noFill/>
        <a:ln w="1">
          <a:noFill/>
          <a:miter lim="800000"/>
          <a:headEnd/>
          <a:tailEnd/>
        </a:ln>
      </xdr:spPr>
    </xdr:pic>
    <xdr:clientData/>
  </xdr:twoCellAnchor>
  <xdr:twoCellAnchor editAs="oneCell">
    <xdr:from>
      <xdr:col>0</xdr:col>
      <xdr:colOff>9525</xdr:colOff>
      <xdr:row>616</xdr:row>
      <xdr:rowOff>107950</xdr:rowOff>
    </xdr:from>
    <xdr:to>
      <xdr:col>0</xdr:col>
      <xdr:colOff>2112645</xdr:colOff>
      <xdr:row>616</xdr:row>
      <xdr:rowOff>1781175</xdr:rowOff>
    </xdr:to>
    <xdr:pic>
      <xdr:nvPicPr>
        <xdr:cNvPr id="1448" name="图片 1447">
          <a:extLst>
            <a:ext uri="{FF2B5EF4-FFF2-40B4-BE49-F238E27FC236}">
              <a16:creationId xmlns:a16="http://schemas.microsoft.com/office/drawing/2014/main" id="{00000000-0008-0000-AD00-0000A8050000}"/>
            </a:ext>
          </a:extLst>
        </xdr:cNvPr>
        <xdr:cNvPicPr>
          <a:picLocks noChangeAspect="1"/>
        </xdr:cNvPicPr>
      </xdr:nvPicPr>
      <xdr:blipFill>
        <a:blip xmlns:r="http://schemas.openxmlformats.org/officeDocument/2006/relationships" r:embed="rId467"/>
        <a:stretch>
          <a:fillRect/>
        </a:stretch>
      </xdr:blipFill>
      <xdr:spPr>
        <a:xfrm>
          <a:off x="9525" y="1138797570"/>
          <a:ext cx="2103120" cy="1673225"/>
        </a:xfrm>
        <a:prstGeom prst="rect">
          <a:avLst/>
        </a:prstGeom>
        <a:noFill/>
        <a:ln w="9525">
          <a:noFill/>
        </a:ln>
      </xdr:spPr>
    </xdr:pic>
    <xdr:clientData/>
  </xdr:twoCellAnchor>
  <xdr:twoCellAnchor editAs="oneCell">
    <xdr:from>
      <xdr:col>0</xdr:col>
      <xdr:colOff>9525</xdr:colOff>
      <xdr:row>617</xdr:row>
      <xdr:rowOff>146050</xdr:rowOff>
    </xdr:from>
    <xdr:to>
      <xdr:col>0</xdr:col>
      <xdr:colOff>2120900</xdr:colOff>
      <xdr:row>617</xdr:row>
      <xdr:rowOff>1708150</xdr:rowOff>
    </xdr:to>
    <xdr:pic>
      <xdr:nvPicPr>
        <xdr:cNvPr id="1449" name="图片 1448">
          <a:extLst>
            <a:ext uri="{FF2B5EF4-FFF2-40B4-BE49-F238E27FC236}">
              <a16:creationId xmlns:a16="http://schemas.microsoft.com/office/drawing/2014/main" id="{00000000-0008-0000-AD00-0000A9050000}"/>
            </a:ext>
          </a:extLst>
        </xdr:cNvPr>
        <xdr:cNvPicPr>
          <a:picLocks noChangeAspect="1"/>
        </xdr:cNvPicPr>
      </xdr:nvPicPr>
      <xdr:blipFill>
        <a:blip xmlns:r="http://schemas.openxmlformats.org/officeDocument/2006/relationships" r:embed="rId468"/>
        <a:stretch>
          <a:fillRect/>
        </a:stretch>
      </xdr:blipFill>
      <xdr:spPr>
        <a:xfrm>
          <a:off x="9525" y="1140740670"/>
          <a:ext cx="2111375" cy="1562100"/>
        </a:xfrm>
        <a:prstGeom prst="rect">
          <a:avLst/>
        </a:prstGeom>
        <a:noFill/>
        <a:ln w="9525">
          <a:noFill/>
        </a:ln>
      </xdr:spPr>
    </xdr:pic>
    <xdr:clientData/>
  </xdr:twoCellAnchor>
  <xdr:twoCellAnchor editAs="oneCell">
    <xdr:from>
      <xdr:col>0</xdr:col>
      <xdr:colOff>9525</xdr:colOff>
      <xdr:row>615</xdr:row>
      <xdr:rowOff>136525</xdr:rowOff>
    </xdr:from>
    <xdr:to>
      <xdr:col>0</xdr:col>
      <xdr:colOff>2135505</xdr:colOff>
      <xdr:row>615</xdr:row>
      <xdr:rowOff>1723390</xdr:rowOff>
    </xdr:to>
    <xdr:pic>
      <xdr:nvPicPr>
        <xdr:cNvPr id="1450" name="图片 1449">
          <a:extLst>
            <a:ext uri="{FF2B5EF4-FFF2-40B4-BE49-F238E27FC236}">
              <a16:creationId xmlns:a16="http://schemas.microsoft.com/office/drawing/2014/main" id="{00000000-0008-0000-AD00-0000AA050000}"/>
            </a:ext>
          </a:extLst>
        </xdr:cNvPr>
        <xdr:cNvPicPr>
          <a:picLocks noChangeAspect="1"/>
        </xdr:cNvPicPr>
      </xdr:nvPicPr>
      <xdr:blipFill>
        <a:blip xmlns:r="http://schemas.openxmlformats.org/officeDocument/2006/relationships" r:embed="rId469"/>
        <a:stretch>
          <a:fillRect/>
        </a:stretch>
      </xdr:blipFill>
      <xdr:spPr>
        <a:xfrm>
          <a:off x="9525" y="1136921145"/>
          <a:ext cx="2125980" cy="1586865"/>
        </a:xfrm>
        <a:prstGeom prst="rect">
          <a:avLst/>
        </a:prstGeom>
        <a:noFill/>
        <a:ln w="9525">
          <a:noFill/>
        </a:ln>
      </xdr:spPr>
    </xdr:pic>
    <xdr:clientData/>
  </xdr:twoCellAnchor>
  <xdr:twoCellAnchor editAs="oneCell">
    <xdr:from>
      <xdr:col>1</xdr:col>
      <xdr:colOff>0</xdr:colOff>
      <xdr:row>619</xdr:row>
      <xdr:rowOff>0</xdr:rowOff>
    </xdr:from>
    <xdr:to>
      <xdr:col>1</xdr:col>
      <xdr:colOff>9525</xdr:colOff>
      <xdr:row>619</xdr:row>
      <xdr:rowOff>28575</xdr:rowOff>
    </xdr:to>
    <xdr:pic>
      <xdr:nvPicPr>
        <xdr:cNvPr id="1451" name="Picture 15">
          <a:extLst>
            <a:ext uri="{FF2B5EF4-FFF2-40B4-BE49-F238E27FC236}">
              <a16:creationId xmlns:a16="http://schemas.microsoft.com/office/drawing/2014/main" id="{00000000-0008-0000-AD00-0000AB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44404620"/>
          <a:ext cx="9525" cy="28575"/>
        </a:xfrm>
        <a:prstGeom prst="rect">
          <a:avLst/>
        </a:prstGeom>
        <a:noFill/>
        <a:ln w="1">
          <a:noFill/>
          <a:miter lim="800000"/>
          <a:headEnd/>
          <a:tailEnd/>
        </a:ln>
      </xdr:spPr>
    </xdr:pic>
    <xdr:clientData/>
  </xdr:twoCellAnchor>
  <xdr:twoCellAnchor editAs="oneCell">
    <xdr:from>
      <xdr:col>1</xdr:col>
      <xdr:colOff>0</xdr:colOff>
      <xdr:row>620</xdr:row>
      <xdr:rowOff>0</xdr:rowOff>
    </xdr:from>
    <xdr:to>
      <xdr:col>1</xdr:col>
      <xdr:colOff>9525</xdr:colOff>
      <xdr:row>620</xdr:row>
      <xdr:rowOff>28575</xdr:rowOff>
    </xdr:to>
    <xdr:pic>
      <xdr:nvPicPr>
        <xdr:cNvPr id="1453" name="Picture 15">
          <a:extLst>
            <a:ext uri="{FF2B5EF4-FFF2-40B4-BE49-F238E27FC236}">
              <a16:creationId xmlns:a16="http://schemas.microsoft.com/office/drawing/2014/main" id="{00000000-0008-0000-AD00-0000AD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46309620"/>
          <a:ext cx="9525" cy="28575"/>
        </a:xfrm>
        <a:prstGeom prst="rect">
          <a:avLst/>
        </a:prstGeom>
        <a:noFill/>
        <a:ln w="1">
          <a:noFill/>
          <a:miter lim="800000"/>
          <a:headEnd/>
          <a:tailEnd/>
        </a:ln>
      </xdr:spPr>
    </xdr:pic>
    <xdr:clientData/>
  </xdr:twoCellAnchor>
  <xdr:twoCellAnchor editAs="oneCell">
    <xdr:from>
      <xdr:col>1</xdr:col>
      <xdr:colOff>0</xdr:colOff>
      <xdr:row>618</xdr:row>
      <xdr:rowOff>0</xdr:rowOff>
    </xdr:from>
    <xdr:to>
      <xdr:col>1</xdr:col>
      <xdr:colOff>9525</xdr:colOff>
      <xdr:row>618</xdr:row>
      <xdr:rowOff>28575</xdr:rowOff>
    </xdr:to>
    <xdr:pic>
      <xdr:nvPicPr>
        <xdr:cNvPr id="1455" name="Picture 15">
          <a:extLst>
            <a:ext uri="{FF2B5EF4-FFF2-40B4-BE49-F238E27FC236}">
              <a16:creationId xmlns:a16="http://schemas.microsoft.com/office/drawing/2014/main" id="{00000000-0008-0000-AD00-0000AF0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42499620"/>
          <a:ext cx="9525" cy="28575"/>
        </a:xfrm>
        <a:prstGeom prst="rect">
          <a:avLst/>
        </a:prstGeom>
        <a:noFill/>
        <a:ln w="1">
          <a:noFill/>
          <a:miter lim="800000"/>
          <a:headEnd/>
          <a:tailEnd/>
        </a:ln>
      </xdr:spPr>
    </xdr:pic>
    <xdr:clientData/>
  </xdr:twoCellAnchor>
  <xdr:twoCellAnchor editAs="oneCell">
    <xdr:from>
      <xdr:col>0</xdr:col>
      <xdr:colOff>9525</xdr:colOff>
      <xdr:row>620</xdr:row>
      <xdr:rowOff>174625</xdr:rowOff>
    </xdr:from>
    <xdr:to>
      <xdr:col>0</xdr:col>
      <xdr:colOff>2118995</xdr:colOff>
      <xdr:row>620</xdr:row>
      <xdr:rowOff>1661160</xdr:rowOff>
    </xdr:to>
    <xdr:pic>
      <xdr:nvPicPr>
        <xdr:cNvPr id="1457" name="图片 1456">
          <a:extLst>
            <a:ext uri="{FF2B5EF4-FFF2-40B4-BE49-F238E27FC236}">
              <a16:creationId xmlns:a16="http://schemas.microsoft.com/office/drawing/2014/main" id="{00000000-0008-0000-AD00-0000B1050000}"/>
            </a:ext>
          </a:extLst>
        </xdr:cNvPr>
        <xdr:cNvPicPr>
          <a:picLocks noChangeAspect="1"/>
        </xdr:cNvPicPr>
      </xdr:nvPicPr>
      <xdr:blipFill>
        <a:blip xmlns:r="http://schemas.openxmlformats.org/officeDocument/2006/relationships" r:embed="rId470"/>
        <a:stretch>
          <a:fillRect/>
        </a:stretch>
      </xdr:blipFill>
      <xdr:spPr>
        <a:xfrm>
          <a:off x="9525" y="1146484245"/>
          <a:ext cx="2109470" cy="1486535"/>
        </a:xfrm>
        <a:prstGeom prst="rect">
          <a:avLst/>
        </a:prstGeom>
        <a:noFill/>
        <a:ln w="9525">
          <a:noFill/>
        </a:ln>
      </xdr:spPr>
    </xdr:pic>
    <xdr:clientData/>
  </xdr:twoCellAnchor>
  <xdr:twoCellAnchor editAs="oneCell">
    <xdr:from>
      <xdr:col>0</xdr:col>
      <xdr:colOff>9525</xdr:colOff>
      <xdr:row>618</xdr:row>
      <xdr:rowOff>193675</xdr:rowOff>
    </xdr:from>
    <xdr:to>
      <xdr:col>0</xdr:col>
      <xdr:colOff>2115820</xdr:colOff>
      <xdr:row>618</xdr:row>
      <xdr:rowOff>1688465</xdr:rowOff>
    </xdr:to>
    <xdr:pic>
      <xdr:nvPicPr>
        <xdr:cNvPr id="1458" name="图片 1457">
          <a:extLst>
            <a:ext uri="{FF2B5EF4-FFF2-40B4-BE49-F238E27FC236}">
              <a16:creationId xmlns:a16="http://schemas.microsoft.com/office/drawing/2014/main" id="{00000000-0008-0000-AD00-0000B2050000}"/>
            </a:ext>
          </a:extLst>
        </xdr:cNvPr>
        <xdr:cNvPicPr>
          <a:picLocks noChangeAspect="1"/>
        </xdr:cNvPicPr>
      </xdr:nvPicPr>
      <xdr:blipFill>
        <a:blip xmlns:r="http://schemas.openxmlformats.org/officeDocument/2006/relationships" r:embed="rId471"/>
        <a:stretch>
          <a:fillRect/>
        </a:stretch>
      </xdr:blipFill>
      <xdr:spPr>
        <a:xfrm>
          <a:off x="9525" y="1142693295"/>
          <a:ext cx="2106295" cy="1494790"/>
        </a:xfrm>
        <a:prstGeom prst="rect">
          <a:avLst/>
        </a:prstGeom>
        <a:noFill/>
        <a:ln w="9525">
          <a:noFill/>
        </a:ln>
      </xdr:spPr>
    </xdr:pic>
    <xdr:clientData/>
  </xdr:twoCellAnchor>
  <xdr:twoCellAnchor editAs="oneCell">
    <xdr:from>
      <xdr:col>0</xdr:col>
      <xdr:colOff>9525</xdr:colOff>
      <xdr:row>619</xdr:row>
      <xdr:rowOff>193675</xdr:rowOff>
    </xdr:from>
    <xdr:to>
      <xdr:col>0</xdr:col>
      <xdr:colOff>2114550</xdr:colOff>
      <xdr:row>619</xdr:row>
      <xdr:rowOff>1691005</xdr:rowOff>
    </xdr:to>
    <xdr:pic>
      <xdr:nvPicPr>
        <xdr:cNvPr id="1459" name="图片 1458">
          <a:extLst>
            <a:ext uri="{FF2B5EF4-FFF2-40B4-BE49-F238E27FC236}">
              <a16:creationId xmlns:a16="http://schemas.microsoft.com/office/drawing/2014/main" id="{00000000-0008-0000-AD00-0000B3050000}"/>
            </a:ext>
          </a:extLst>
        </xdr:cNvPr>
        <xdr:cNvPicPr>
          <a:picLocks noChangeAspect="1"/>
        </xdr:cNvPicPr>
      </xdr:nvPicPr>
      <xdr:blipFill>
        <a:blip xmlns:r="http://schemas.openxmlformats.org/officeDocument/2006/relationships" r:embed="rId472"/>
        <a:stretch>
          <a:fillRect/>
        </a:stretch>
      </xdr:blipFill>
      <xdr:spPr>
        <a:xfrm>
          <a:off x="9525" y="1144598295"/>
          <a:ext cx="2105025" cy="1497330"/>
        </a:xfrm>
        <a:prstGeom prst="rect">
          <a:avLst/>
        </a:prstGeom>
        <a:noFill/>
        <a:ln w="9525">
          <a:noFill/>
        </a:ln>
      </xdr:spPr>
    </xdr:pic>
    <xdr:clientData/>
  </xdr:twoCellAnchor>
  <xdr:twoCellAnchor editAs="oneCell">
    <xdr:from>
      <xdr:col>0</xdr:col>
      <xdr:colOff>9525</xdr:colOff>
      <xdr:row>621</xdr:row>
      <xdr:rowOff>123825</xdr:rowOff>
    </xdr:from>
    <xdr:to>
      <xdr:col>0</xdr:col>
      <xdr:colOff>2136140</xdr:colOff>
      <xdr:row>621</xdr:row>
      <xdr:rowOff>1771015</xdr:rowOff>
    </xdr:to>
    <xdr:pic>
      <xdr:nvPicPr>
        <xdr:cNvPr id="1526" name="图片 1525">
          <a:extLst>
            <a:ext uri="{FF2B5EF4-FFF2-40B4-BE49-F238E27FC236}">
              <a16:creationId xmlns:a16="http://schemas.microsoft.com/office/drawing/2014/main" id="{00000000-0008-0000-AD00-0000F6050000}"/>
            </a:ext>
          </a:extLst>
        </xdr:cNvPr>
        <xdr:cNvPicPr>
          <a:picLocks noChangeAspect="1"/>
        </xdr:cNvPicPr>
      </xdr:nvPicPr>
      <xdr:blipFill>
        <a:blip xmlns:r="http://schemas.openxmlformats.org/officeDocument/2006/relationships" r:embed="rId473"/>
        <a:stretch>
          <a:fillRect/>
        </a:stretch>
      </xdr:blipFill>
      <xdr:spPr>
        <a:xfrm>
          <a:off x="9525" y="1148338445"/>
          <a:ext cx="2126615" cy="1647190"/>
        </a:xfrm>
        <a:prstGeom prst="rect">
          <a:avLst/>
        </a:prstGeom>
        <a:noFill/>
        <a:ln w="9525">
          <a:noFill/>
        </a:ln>
      </xdr:spPr>
    </xdr:pic>
    <xdr:clientData/>
  </xdr:twoCellAnchor>
  <xdr:twoCellAnchor editAs="oneCell">
    <xdr:from>
      <xdr:col>0</xdr:col>
      <xdr:colOff>9525</xdr:colOff>
      <xdr:row>622</xdr:row>
      <xdr:rowOff>86995</xdr:rowOff>
    </xdr:from>
    <xdr:to>
      <xdr:col>0</xdr:col>
      <xdr:colOff>2125345</xdr:colOff>
      <xdr:row>622</xdr:row>
      <xdr:rowOff>1769110</xdr:rowOff>
    </xdr:to>
    <xdr:pic>
      <xdr:nvPicPr>
        <xdr:cNvPr id="1665" name="图片 1664" descr="1677227736907">
          <a:extLst>
            <a:ext uri="{FF2B5EF4-FFF2-40B4-BE49-F238E27FC236}">
              <a16:creationId xmlns:a16="http://schemas.microsoft.com/office/drawing/2014/main" id="{00000000-0008-0000-AD00-000081060000}"/>
            </a:ext>
          </a:extLst>
        </xdr:cNvPr>
        <xdr:cNvPicPr>
          <a:picLocks noChangeAspect="1"/>
        </xdr:cNvPicPr>
      </xdr:nvPicPr>
      <xdr:blipFill>
        <a:blip xmlns:r="http://schemas.openxmlformats.org/officeDocument/2006/relationships" r:embed="rId474"/>
        <a:stretch>
          <a:fillRect/>
        </a:stretch>
      </xdr:blipFill>
      <xdr:spPr>
        <a:xfrm>
          <a:off x="9525" y="1150206615"/>
          <a:ext cx="2115820" cy="1682115"/>
        </a:xfrm>
        <a:prstGeom prst="rect">
          <a:avLst/>
        </a:prstGeom>
      </xdr:spPr>
    </xdr:pic>
    <xdr:clientData/>
  </xdr:twoCellAnchor>
  <xdr:twoCellAnchor editAs="oneCell">
    <xdr:from>
      <xdr:col>0</xdr:col>
      <xdr:colOff>9525</xdr:colOff>
      <xdr:row>623</xdr:row>
      <xdr:rowOff>114300</xdr:rowOff>
    </xdr:from>
    <xdr:to>
      <xdr:col>0</xdr:col>
      <xdr:colOff>2155825</xdr:colOff>
      <xdr:row>623</xdr:row>
      <xdr:rowOff>1806575</xdr:rowOff>
    </xdr:to>
    <xdr:pic>
      <xdr:nvPicPr>
        <xdr:cNvPr id="1666" name="图片 1665" descr="1677227754162">
          <a:extLst>
            <a:ext uri="{FF2B5EF4-FFF2-40B4-BE49-F238E27FC236}">
              <a16:creationId xmlns:a16="http://schemas.microsoft.com/office/drawing/2014/main" id="{00000000-0008-0000-AD00-000082060000}"/>
            </a:ext>
          </a:extLst>
        </xdr:cNvPr>
        <xdr:cNvPicPr>
          <a:picLocks noChangeAspect="1"/>
        </xdr:cNvPicPr>
      </xdr:nvPicPr>
      <xdr:blipFill>
        <a:blip xmlns:r="http://schemas.openxmlformats.org/officeDocument/2006/relationships" r:embed="rId475"/>
        <a:stretch>
          <a:fillRect/>
        </a:stretch>
      </xdr:blipFill>
      <xdr:spPr>
        <a:xfrm>
          <a:off x="9525" y="1152138920"/>
          <a:ext cx="2146300" cy="1692275"/>
        </a:xfrm>
        <a:prstGeom prst="rect">
          <a:avLst/>
        </a:prstGeom>
      </xdr:spPr>
    </xdr:pic>
    <xdr:clientData/>
  </xdr:twoCellAnchor>
  <xdr:twoCellAnchor editAs="oneCell">
    <xdr:from>
      <xdr:col>1</xdr:col>
      <xdr:colOff>0</xdr:colOff>
      <xdr:row>621</xdr:row>
      <xdr:rowOff>0</xdr:rowOff>
    </xdr:from>
    <xdr:to>
      <xdr:col>1</xdr:col>
      <xdr:colOff>9525</xdr:colOff>
      <xdr:row>621</xdr:row>
      <xdr:rowOff>28575</xdr:rowOff>
    </xdr:to>
    <xdr:pic>
      <xdr:nvPicPr>
        <xdr:cNvPr id="1751" name="Picture 15">
          <a:extLst>
            <a:ext uri="{FF2B5EF4-FFF2-40B4-BE49-F238E27FC236}">
              <a16:creationId xmlns:a16="http://schemas.microsoft.com/office/drawing/2014/main" id="{00000000-0008-0000-AD00-0000D706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48214620"/>
          <a:ext cx="9525" cy="28575"/>
        </a:xfrm>
        <a:prstGeom prst="rect">
          <a:avLst/>
        </a:prstGeom>
        <a:noFill/>
        <a:ln w="1">
          <a:noFill/>
          <a:miter lim="800000"/>
          <a:headEnd/>
          <a:tailEnd/>
        </a:ln>
      </xdr:spPr>
    </xdr:pic>
    <xdr:clientData/>
  </xdr:twoCellAnchor>
  <xdr:twoCellAnchor editAs="oneCell">
    <xdr:from>
      <xdr:col>1</xdr:col>
      <xdr:colOff>0</xdr:colOff>
      <xdr:row>622</xdr:row>
      <xdr:rowOff>0</xdr:rowOff>
    </xdr:from>
    <xdr:to>
      <xdr:col>1</xdr:col>
      <xdr:colOff>9525</xdr:colOff>
      <xdr:row>622</xdr:row>
      <xdr:rowOff>28575</xdr:rowOff>
    </xdr:to>
    <xdr:pic>
      <xdr:nvPicPr>
        <xdr:cNvPr id="1759" name="Picture 15">
          <a:extLst>
            <a:ext uri="{FF2B5EF4-FFF2-40B4-BE49-F238E27FC236}">
              <a16:creationId xmlns:a16="http://schemas.microsoft.com/office/drawing/2014/main" id="{00000000-0008-0000-AD00-0000DF06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50119620"/>
          <a:ext cx="9525" cy="28575"/>
        </a:xfrm>
        <a:prstGeom prst="rect">
          <a:avLst/>
        </a:prstGeom>
        <a:noFill/>
        <a:ln w="1">
          <a:noFill/>
          <a:miter lim="800000"/>
          <a:headEnd/>
          <a:tailEnd/>
        </a:ln>
      </xdr:spPr>
    </xdr:pic>
    <xdr:clientData/>
  </xdr:twoCellAnchor>
  <xdr:twoCellAnchor editAs="oneCell">
    <xdr:from>
      <xdr:col>1</xdr:col>
      <xdr:colOff>0</xdr:colOff>
      <xdr:row>623</xdr:row>
      <xdr:rowOff>0</xdr:rowOff>
    </xdr:from>
    <xdr:to>
      <xdr:col>1</xdr:col>
      <xdr:colOff>9525</xdr:colOff>
      <xdr:row>623</xdr:row>
      <xdr:rowOff>28575</xdr:rowOff>
    </xdr:to>
    <xdr:pic>
      <xdr:nvPicPr>
        <xdr:cNvPr id="1767" name="Picture 15">
          <a:extLst>
            <a:ext uri="{FF2B5EF4-FFF2-40B4-BE49-F238E27FC236}">
              <a16:creationId xmlns:a16="http://schemas.microsoft.com/office/drawing/2014/main" id="{00000000-0008-0000-AD00-0000E706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52024620"/>
          <a:ext cx="9525" cy="28575"/>
        </a:xfrm>
        <a:prstGeom prst="rect">
          <a:avLst/>
        </a:prstGeom>
        <a:noFill/>
        <a:ln w="1">
          <a:noFill/>
          <a:miter lim="800000"/>
          <a:headEnd/>
          <a:tailEnd/>
        </a:ln>
      </xdr:spPr>
    </xdr:pic>
    <xdr:clientData/>
  </xdr:twoCellAnchor>
  <xdr:twoCellAnchor editAs="oneCell">
    <xdr:from>
      <xdr:col>1</xdr:col>
      <xdr:colOff>0</xdr:colOff>
      <xdr:row>625</xdr:row>
      <xdr:rowOff>0</xdr:rowOff>
    </xdr:from>
    <xdr:to>
      <xdr:col>1</xdr:col>
      <xdr:colOff>9525</xdr:colOff>
      <xdr:row>625</xdr:row>
      <xdr:rowOff>28575</xdr:rowOff>
    </xdr:to>
    <xdr:pic>
      <xdr:nvPicPr>
        <xdr:cNvPr id="1775" name="Picture 15">
          <a:extLst>
            <a:ext uri="{FF2B5EF4-FFF2-40B4-BE49-F238E27FC236}">
              <a16:creationId xmlns:a16="http://schemas.microsoft.com/office/drawing/2014/main" id="{00000000-0008-0000-AD00-0000EF06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55834620"/>
          <a:ext cx="9525" cy="28575"/>
        </a:xfrm>
        <a:prstGeom prst="rect">
          <a:avLst/>
        </a:prstGeom>
        <a:noFill/>
        <a:ln w="1">
          <a:noFill/>
          <a:miter lim="800000"/>
          <a:headEnd/>
          <a:tailEnd/>
        </a:ln>
      </xdr:spPr>
    </xdr:pic>
    <xdr:clientData/>
  </xdr:twoCellAnchor>
  <xdr:twoCellAnchor editAs="oneCell">
    <xdr:from>
      <xdr:col>1</xdr:col>
      <xdr:colOff>0</xdr:colOff>
      <xdr:row>624</xdr:row>
      <xdr:rowOff>0</xdr:rowOff>
    </xdr:from>
    <xdr:to>
      <xdr:col>1</xdr:col>
      <xdr:colOff>9525</xdr:colOff>
      <xdr:row>624</xdr:row>
      <xdr:rowOff>28575</xdr:rowOff>
    </xdr:to>
    <xdr:pic>
      <xdr:nvPicPr>
        <xdr:cNvPr id="1777" name="Picture 15">
          <a:extLst>
            <a:ext uri="{FF2B5EF4-FFF2-40B4-BE49-F238E27FC236}">
              <a16:creationId xmlns:a16="http://schemas.microsoft.com/office/drawing/2014/main" id="{00000000-0008-0000-AD00-0000F106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53929620"/>
          <a:ext cx="9525" cy="28575"/>
        </a:xfrm>
        <a:prstGeom prst="rect">
          <a:avLst/>
        </a:prstGeom>
        <a:noFill/>
        <a:ln w="1">
          <a:noFill/>
          <a:miter lim="800000"/>
          <a:headEnd/>
          <a:tailEnd/>
        </a:ln>
      </xdr:spPr>
    </xdr:pic>
    <xdr:clientData/>
  </xdr:twoCellAnchor>
  <xdr:twoCellAnchor editAs="oneCell">
    <xdr:from>
      <xdr:col>0</xdr:col>
      <xdr:colOff>9525</xdr:colOff>
      <xdr:row>624</xdr:row>
      <xdr:rowOff>90805</xdr:rowOff>
    </xdr:from>
    <xdr:to>
      <xdr:col>0</xdr:col>
      <xdr:colOff>2137410</xdr:colOff>
      <xdr:row>624</xdr:row>
      <xdr:rowOff>1816100</xdr:rowOff>
    </xdr:to>
    <xdr:pic>
      <xdr:nvPicPr>
        <xdr:cNvPr id="1779" name="图片 1778">
          <a:extLst>
            <a:ext uri="{FF2B5EF4-FFF2-40B4-BE49-F238E27FC236}">
              <a16:creationId xmlns:a16="http://schemas.microsoft.com/office/drawing/2014/main" id="{00000000-0008-0000-AD00-0000F3060000}"/>
            </a:ext>
          </a:extLst>
        </xdr:cNvPr>
        <xdr:cNvPicPr>
          <a:picLocks noChangeAspect="1"/>
        </xdr:cNvPicPr>
      </xdr:nvPicPr>
      <xdr:blipFill>
        <a:blip xmlns:r="http://schemas.openxmlformats.org/officeDocument/2006/relationships" r:embed="rId476"/>
        <a:stretch>
          <a:fillRect/>
        </a:stretch>
      </xdr:blipFill>
      <xdr:spPr>
        <a:xfrm>
          <a:off x="9525" y="1154020425"/>
          <a:ext cx="2127885" cy="1725295"/>
        </a:xfrm>
        <a:prstGeom prst="rect">
          <a:avLst/>
        </a:prstGeom>
        <a:noFill/>
        <a:ln w="9525">
          <a:noFill/>
        </a:ln>
      </xdr:spPr>
    </xdr:pic>
    <xdr:clientData/>
  </xdr:twoCellAnchor>
  <xdr:twoCellAnchor editAs="oneCell">
    <xdr:from>
      <xdr:col>0</xdr:col>
      <xdr:colOff>635</xdr:colOff>
      <xdr:row>625</xdr:row>
      <xdr:rowOff>98425</xdr:rowOff>
    </xdr:from>
    <xdr:to>
      <xdr:col>0</xdr:col>
      <xdr:colOff>2133600</xdr:colOff>
      <xdr:row>625</xdr:row>
      <xdr:rowOff>1761490</xdr:rowOff>
    </xdr:to>
    <xdr:pic>
      <xdr:nvPicPr>
        <xdr:cNvPr id="1780" name="图片 1779">
          <a:extLst>
            <a:ext uri="{FF2B5EF4-FFF2-40B4-BE49-F238E27FC236}">
              <a16:creationId xmlns:a16="http://schemas.microsoft.com/office/drawing/2014/main" id="{00000000-0008-0000-AD00-0000F4060000}"/>
            </a:ext>
          </a:extLst>
        </xdr:cNvPr>
        <xdr:cNvPicPr>
          <a:picLocks noChangeAspect="1"/>
        </xdr:cNvPicPr>
      </xdr:nvPicPr>
      <xdr:blipFill>
        <a:blip xmlns:r="http://schemas.openxmlformats.org/officeDocument/2006/relationships" r:embed="rId477"/>
        <a:stretch>
          <a:fillRect/>
        </a:stretch>
      </xdr:blipFill>
      <xdr:spPr>
        <a:xfrm>
          <a:off x="635" y="1155933045"/>
          <a:ext cx="2132965" cy="1663065"/>
        </a:xfrm>
        <a:prstGeom prst="rect">
          <a:avLst/>
        </a:prstGeom>
        <a:noFill/>
        <a:ln w="9525">
          <a:noFill/>
        </a:ln>
      </xdr:spPr>
    </xdr:pic>
    <xdr:clientData/>
  </xdr:twoCellAnchor>
  <xdr:twoCellAnchor editAs="oneCell">
    <xdr:from>
      <xdr:col>1</xdr:col>
      <xdr:colOff>0</xdr:colOff>
      <xdr:row>626</xdr:row>
      <xdr:rowOff>0</xdr:rowOff>
    </xdr:from>
    <xdr:to>
      <xdr:col>1</xdr:col>
      <xdr:colOff>9525</xdr:colOff>
      <xdr:row>626</xdr:row>
      <xdr:rowOff>28575</xdr:rowOff>
    </xdr:to>
    <xdr:pic>
      <xdr:nvPicPr>
        <xdr:cNvPr id="1787" name="Picture 15">
          <a:extLst>
            <a:ext uri="{FF2B5EF4-FFF2-40B4-BE49-F238E27FC236}">
              <a16:creationId xmlns:a16="http://schemas.microsoft.com/office/drawing/2014/main" id="{00000000-0008-0000-AD00-0000FB06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57739620"/>
          <a:ext cx="9525" cy="28575"/>
        </a:xfrm>
        <a:prstGeom prst="rect">
          <a:avLst/>
        </a:prstGeom>
        <a:noFill/>
        <a:ln w="1">
          <a:noFill/>
          <a:miter lim="800000"/>
          <a:headEnd/>
          <a:tailEnd/>
        </a:ln>
      </xdr:spPr>
    </xdr:pic>
    <xdr:clientData/>
  </xdr:twoCellAnchor>
  <xdr:twoCellAnchor editAs="oneCell">
    <xdr:from>
      <xdr:col>0</xdr:col>
      <xdr:colOff>9525</xdr:colOff>
      <xdr:row>626</xdr:row>
      <xdr:rowOff>98425</xdr:rowOff>
    </xdr:from>
    <xdr:to>
      <xdr:col>0</xdr:col>
      <xdr:colOff>2131060</xdr:colOff>
      <xdr:row>626</xdr:row>
      <xdr:rowOff>1856740</xdr:rowOff>
    </xdr:to>
    <xdr:pic>
      <xdr:nvPicPr>
        <xdr:cNvPr id="1789" name="图片 1788">
          <a:extLst>
            <a:ext uri="{FF2B5EF4-FFF2-40B4-BE49-F238E27FC236}">
              <a16:creationId xmlns:a16="http://schemas.microsoft.com/office/drawing/2014/main" id="{00000000-0008-0000-AD00-0000FD060000}"/>
            </a:ext>
          </a:extLst>
        </xdr:cNvPr>
        <xdr:cNvPicPr>
          <a:picLocks noChangeAspect="1"/>
        </xdr:cNvPicPr>
      </xdr:nvPicPr>
      <xdr:blipFill>
        <a:blip xmlns:r="http://schemas.openxmlformats.org/officeDocument/2006/relationships" r:embed="rId478"/>
        <a:stretch>
          <a:fillRect/>
        </a:stretch>
      </xdr:blipFill>
      <xdr:spPr>
        <a:xfrm>
          <a:off x="9525" y="1157838045"/>
          <a:ext cx="2121535" cy="1758315"/>
        </a:xfrm>
        <a:prstGeom prst="rect">
          <a:avLst/>
        </a:prstGeom>
        <a:noFill/>
        <a:ln w="9525">
          <a:noFill/>
        </a:ln>
      </xdr:spPr>
    </xdr:pic>
    <xdr:clientData/>
  </xdr:twoCellAnchor>
  <xdr:twoCellAnchor editAs="oneCell">
    <xdr:from>
      <xdr:col>1</xdr:col>
      <xdr:colOff>0</xdr:colOff>
      <xdr:row>627</xdr:row>
      <xdr:rowOff>0</xdr:rowOff>
    </xdr:from>
    <xdr:to>
      <xdr:col>1</xdr:col>
      <xdr:colOff>9525</xdr:colOff>
      <xdr:row>627</xdr:row>
      <xdr:rowOff>28575</xdr:rowOff>
    </xdr:to>
    <xdr:pic>
      <xdr:nvPicPr>
        <xdr:cNvPr id="1796" name="Picture 15">
          <a:extLst>
            <a:ext uri="{FF2B5EF4-FFF2-40B4-BE49-F238E27FC236}">
              <a16:creationId xmlns:a16="http://schemas.microsoft.com/office/drawing/2014/main" id="{00000000-0008-0000-AD00-000004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59644620"/>
          <a:ext cx="9525" cy="28575"/>
        </a:xfrm>
        <a:prstGeom prst="rect">
          <a:avLst/>
        </a:prstGeom>
        <a:noFill/>
        <a:ln w="1">
          <a:noFill/>
          <a:miter lim="800000"/>
          <a:headEnd/>
          <a:tailEnd/>
        </a:ln>
      </xdr:spPr>
    </xdr:pic>
    <xdr:clientData/>
  </xdr:twoCellAnchor>
  <xdr:twoCellAnchor editAs="oneCell">
    <xdr:from>
      <xdr:col>0</xdr:col>
      <xdr:colOff>9525</xdr:colOff>
      <xdr:row>627</xdr:row>
      <xdr:rowOff>184150</xdr:rowOff>
    </xdr:from>
    <xdr:to>
      <xdr:col>0</xdr:col>
      <xdr:colOff>2155190</xdr:colOff>
      <xdr:row>627</xdr:row>
      <xdr:rowOff>1771650</xdr:rowOff>
    </xdr:to>
    <xdr:pic>
      <xdr:nvPicPr>
        <xdr:cNvPr id="1798" name="图片 1797">
          <a:extLst>
            <a:ext uri="{FF2B5EF4-FFF2-40B4-BE49-F238E27FC236}">
              <a16:creationId xmlns:a16="http://schemas.microsoft.com/office/drawing/2014/main" id="{00000000-0008-0000-AD00-000006070000}"/>
            </a:ext>
          </a:extLst>
        </xdr:cNvPr>
        <xdr:cNvPicPr>
          <a:picLocks noChangeAspect="1"/>
        </xdr:cNvPicPr>
      </xdr:nvPicPr>
      <xdr:blipFill>
        <a:blip xmlns:r="http://schemas.openxmlformats.org/officeDocument/2006/relationships" r:embed="rId479"/>
        <a:stretch>
          <a:fillRect/>
        </a:stretch>
      </xdr:blipFill>
      <xdr:spPr>
        <a:xfrm>
          <a:off x="9525" y="1159828770"/>
          <a:ext cx="2145665" cy="1587500"/>
        </a:xfrm>
        <a:prstGeom prst="rect">
          <a:avLst/>
        </a:prstGeom>
        <a:noFill/>
        <a:ln w="9525">
          <a:noFill/>
        </a:ln>
      </xdr:spPr>
    </xdr:pic>
    <xdr:clientData/>
  </xdr:twoCellAnchor>
  <xdr:twoCellAnchor editAs="oneCell">
    <xdr:from>
      <xdr:col>1</xdr:col>
      <xdr:colOff>0</xdr:colOff>
      <xdr:row>628</xdr:row>
      <xdr:rowOff>0</xdr:rowOff>
    </xdr:from>
    <xdr:to>
      <xdr:col>1</xdr:col>
      <xdr:colOff>9525</xdr:colOff>
      <xdr:row>628</xdr:row>
      <xdr:rowOff>28575</xdr:rowOff>
    </xdr:to>
    <xdr:pic>
      <xdr:nvPicPr>
        <xdr:cNvPr id="1805" name="Picture 15">
          <a:extLst>
            <a:ext uri="{FF2B5EF4-FFF2-40B4-BE49-F238E27FC236}">
              <a16:creationId xmlns:a16="http://schemas.microsoft.com/office/drawing/2014/main" id="{00000000-0008-0000-AD00-00000D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61549620"/>
          <a:ext cx="9525" cy="28575"/>
        </a:xfrm>
        <a:prstGeom prst="rect">
          <a:avLst/>
        </a:prstGeom>
        <a:noFill/>
        <a:ln w="1">
          <a:noFill/>
          <a:miter lim="800000"/>
          <a:headEnd/>
          <a:tailEnd/>
        </a:ln>
      </xdr:spPr>
    </xdr:pic>
    <xdr:clientData/>
  </xdr:twoCellAnchor>
  <xdr:twoCellAnchor editAs="oneCell">
    <xdr:from>
      <xdr:col>0</xdr:col>
      <xdr:colOff>9525</xdr:colOff>
      <xdr:row>628</xdr:row>
      <xdr:rowOff>222250</xdr:rowOff>
    </xdr:from>
    <xdr:to>
      <xdr:col>0</xdr:col>
      <xdr:colOff>2131695</xdr:colOff>
      <xdr:row>628</xdr:row>
      <xdr:rowOff>1723390</xdr:rowOff>
    </xdr:to>
    <xdr:pic>
      <xdr:nvPicPr>
        <xdr:cNvPr id="1813" name="图片 1812">
          <a:extLst>
            <a:ext uri="{FF2B5EF4-FFF2-40B4-BE49-F238E27FC236}">
              <a16:creationId xmlns:a16="http://schemas.microsoft.com/office/drawing/2014/main" id="{00000000-0008-0000-AD00-000015070000}"/>
            </a:ext>
          </a:extLst>
        </xdr:cNvPr>
        <xdr:cNvPicPr>
          <a:picLocks noChangeAspect="1"/>
        </xdr:cNvPicPr>
      </xdr:nvPicPr>
      <xdr:blipFill>
        <a:blip xmlns:r="http://schemas.openxmlformats.org/officeDocument/2006/relationships" r:embed="rId480"/>
        <a:stretch>
          <a:fillRect/>
        </a:stretch>
      </xdr:blipFill>
      <xdr:spPr>
        <a:xfrm>
          <a:off x="9525" y="1161771870"/>
          <a:ext cx="2122170" cy="1501140"/>
        </a:xfrm>
        <a:prstGeom prst="rect">
          <a:avLst/>
        </a:prstGeom>
        <a:noFill/>
        <a:ln w="9525">
          <a:noFill/>
        </a:ln>
      </xdr:spPr>
    </xdr:pic>
    <xdr:clientData/>
  </xdr:twoCellAnchor>
  <xdr:twoCellAnchor editAs="oneCell">
    <xdr:from>
      <xdr:col>1</xdr:col>
      <xdr:colOff>0</xdr:colOff>
      <xdr:row>629</xdr:row>
      <xdr:rowOff>0</xdr:rowOff>
    </xdr:from>
    <xdr:to>
      <xdr:col>1</xdr:col>
      <xdr:colOff>9525</xdr:colOff>
      <xdr:row>629</xdr:row>
      <xdr:rowOff>28575</xdr:rowOff>
    </xdr:to>
    <xdr:pic>
      <xdr:nvPicPr>
        <xdr:cNvPr id="1820" name="Picture 15">
          <a:extLst>
            <a:ext uri="{FF2B5EF4-FFF2-40B4-BE49-F238E27FC236}">
              <a16:creationId xmlns:a16="http://schemas.microsoft.com/office/drawing/2014/main" id="{00000000-0008-0000-AD00-00001C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63454620"/>
          <a:ext cx="9525" cy="28575"/>
        </a:xfrm>
        <a:prstGeom prst="rect">
          <a:avLst/>
        </a:prstGeom>
        <a:noFill/>
        <a:ln w="1">
          <a:noFill/>
          <a:miter lim="800000"/>
          <a:headEnd/>
          <a:tailEnd/>
        </a:ln>
      </xdr:spPr>
    </xdr:pic>
    <xdr:clientData/>
  </xdr:twoCellAnchor>
  <xdr:twoCellAnchor editAs="oneCell">
    <xdr:from>
      <xdr:col>1</xdr:col>
      <xdr:colOff>0</xdr:colOff>
      <xdr:row>630</xdr:row>
      <xdr:rowOff>0</xdr:rowOff>
    </xdr:from>
    <xdr:to>
      <xdr:col>1</xdr:col>
      <xdr:colOff>9525</xdr:colOff>
      <xdr:row>630</xdr:row>
      <xdr:rowOff>28575</xdr:rowOff>
    </xdr:to>
    <xdr:pic>
      <xdr:nvPicPr>
        <xdr:cNvPr id="1828" name="Picture 15">
          <a:extLst>
            <a:ext uri="{FF2B5EF4-FFF2-40B4-BE49-F238E27FC236}">
              <a16:creationId xmlns:a16="http://schemas.microsoft.com/office/drawing/2014/main" id="{00000000-0008-0000-AD00-000024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65359620"/>
          <a:ext cx="9525" cy="28575"/>
        </a:xfrm>
        <a:prstGeom prst="rect">
          <a:avLst/>
        </a:prstGeom>
        <a:noFill/>
        <a:ln w="1">
          <a:noFill/>
          <a:miter lim="800000"/>
          <a:headEnd/>
          <a:tailEnd/>
        </a:ln>
      </xdr:spPr>
    </xdr:pic>
    <xdr:clientData/>
  </xdr:twoCellAnchor>
  <xdr:twoCellAnchor editAs="oneCell">
    <xdr:from>
      <xdr:col>1</xdr:col>
      <xdr:colOff>0</xdr:colOff>
      <xdr:row>631</xdr:row>
      <xdr:rowOff>0</xdr:rowOff>
    </xdr:from>
    <xdr:to>
      <xdr:col>1</xdr:col>
      <xdr:colOff>9525</xdr:colOff>
      <xdr:row>631</xdr:row>
      <xdr:rowOff>28575</xdr:rowOff>
    </xdr:to>
    <xdr:pic>
      <xdr:nvPicPr>
        <xdr:cNvPr id="1836" name="Picture 15">
          <a:extLst>
            <a:ext uri="{FF2B5EF4-FFF2-40B4-BE49-F238E27FC236}">
              <a16:creationId xmlns:a16="http://schemas.microsoft.com/office/drawing/2014/main" id="{00000000-0008-0000-AD00-00002C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67264620"/>
          <a:ext cx="9525" cy="28575"/>
        </a:xfrm>
        <a:prstGeom prst="rect">
          <a:avLst/>
        </a:prstGeom>
        <a:noFill/>
        <a:ln w="1">
          <a:noFill/>
          <a:miter lim="800000"/>
          <a:headEnd/>
          <a:tailEnd/>
        </a:ln>
      </xdr:spPr>
    </xdr:pic>
    <xdr:clientData/>
  </xdr:twoCellAnchor>
  <xdr:twoCellAnchor editAs="oneCell">
    <xdr:from>
      <xdr:col>0</xdr:col>
      <xdr:colOff>400050</xdr:colOff>
      <xdr:row>629</xdr:row>
      <xdr:rowOff>50800</xdr:rowOff>
    </xdr:from>
    <xdr:to>
      <xdr:col>0</xdr:col>
      <xdr:colOff>1815465</xdr:colOff>
      <xdr:row>629</xdr:row>
      <xdr:rowOff>1857375</xdr:rowOff>
    </xdr:to>
    <xdr:pic>
      <xdr:nvPicPr>
        <xdr:cNvPr id="1844" name="图片 1843">
          <a:extLst>
            <a:ext uri="{FF2B5EF4-FFF2-40B4-BE49-F238E27FC236}">
              <a16:creationId xmlns:a16="http://schemas.microsoft.com/office/drawing/2014/main" id="{00000000-0008-0000-AD00-000034070000}"/>
            </a:ext>
          </a:extLst>
        </xdr:cNvPr>
        <xdr:cNvPicPr>
          <a:picLocks noChangeAspect="1"/>
        </xdr:cNvPicPr>
      </xdr:nvPicPr>
      <xdr:blipFill>
        <a:blip xmlns:r="http://schemas.openxmlformats.org/officeDocument/2006/relationships" r:embed="rId481"/>
        <a:stretch>
          <a:fillRect/>
        </a:stretch>
      </xdr:blipFill>
      <xdr:spPr>
        <a:xfrm>
          <a:off x="400050" y="1163505420"/>
          <a:ext cx="1415415" cy="1806575"/>
        </a:xfrm>
        <a:prstGeom prst="rect">
          <a:avLst/>
        </a:prstGeom>
        <a:noFill/>
        <a:ln w="9525">
          <a:noFill/>
        </a:ln>
      </xdr:spPr>
    </xdr:pic>
    <xdr:clientData/>
  </xdr:twoCellAnchor>
  <xdr:twoCellAnchor editAs="oneCell">
    <xdr:from>
      <xdr:col>0</xdr:col>
      <xdr:colOff>257175</xdr:colOff>
      <xdr:row>630</xdr:row>
      <xdr:rowOff>41275</xdr:rowOff>
    </xdr:from>
    <xdr:to>
      <xdr:col>0</xdr:col>
      <xdr:colOff>1907540</xdr:colOff>
      <xdr:row>630</xdr:row>
      <xdr:rowOff>1857375</xdr:rowOff>
    </xdr:to>
    <xdr:pic>
      <xdr:nvPicPr>
        <xdr:cNvPr id="1845" name="图片 1844">
          <a:extLst>
            <a:ext uri="{FF2B5EF4-FFF2-40B4-BE49-F238E27FC236}">
              <a16:creationId xmlns:a16="http://schemas.microsoft.com/office/drawing/2014/main" id="{00000000-0008-0000-AD00-000035070000}"/>
            </a:ext>
          </a:extLst>
        </xdr:cNvPr>
        <xdr:cNvPicPr>
          <a:picLocks noChangeAspect="1"/>
        </xdr:cNvPicPr>
      </xdr:nvPicPr>
      <xdr:blipFill>
        <a:blip xmlns:r="http://schemas.openxmlformats.org/officeDocument/2006/relationships" r:embed="rId482"/>
        <a:stretch>
          <a:fillRect/>
        </a:stretch>
      </xdr:blipFill>
      <xdr:spPr>
        <a:xfrm>
          <a:off x="257175" y="1165400895"/>
          <a:ext cx="1650365" cy="1816100"/>
        </a:xfrm>
        <a:prstGeom prst="rect">
          <a:avLst/>
        </a:prstGeom>
        <a:noFill/>
        <a:ln w="9525">
          <a:noFill/>
        </a:ln>
      </xdr:spPr>
    </xdr:pic>
    <xdr:clientData/>
  </xdr:twoCellAnchor>
  <xdr:twoCellAnchor editAs="oneCell">
    <xdr:from>
      <xdr:col>0</xdr:col>
      <xdr:colOff>311150</xdr:colOff>
      <xdr:row>631</xdr:row>
      <xdr:rowOff>41275</xdr:rowOff>
    </xdr:from>
    <xdr:to>
      <xdr:col>0</xdr:col>
      <xdr:colOff>1927860</xdr:colOff>
      <xdr:row>631</xdr:row>
      <xdr:rowOff>1860550</xdr:rowOff>
    </xdr:to>
    <xdr:pic>
      <xdr:nvPicPr>
        <xdr:cNvPr id="1846" name="图片 1845">
          <a:extLst>
            <a:ext uri="{FF2B5EF4-FFF2-40B4-BE49-F238E27FC236}">
              <a16:creationId xmlns:a16="http://schemas.microsoft.com/office/drawing/2014/main" id="{00000000-0008-0000-AD00-000036070000}"/>
            </a:ext>
          </a:extLst>
        </xdr:cNvPr>
        <xdr:cNvPicPr>
          <a:picLocks noChangeAspect="1"/>
        </xdr:cNvPicPr>
      </xdr:nvPicPr>
      <xdr:blipFill>
        <a:blip xmlns:r="http://schemas.openxmlformats.org/officeDocument/2006/relationships" r:embed="rId483"/>
        <a:stretch>
          <a:fillRect/>
        </a:stretch>
      </xdr:blipFill>
      <xdr:spPr>
        <a:xfrm>
          <a:off x="311150" y="1167305895"/>
          <a:ext cx="1616710" cy="1819275"/>
        </a:xfrm>
        <a:prstGeom prst="rect">
          <a:avLst/>
        </a:prstGeom>
        <a:noFill/>
        <a:ln w="9525">
          <a:noFill/>
        </a:ln>
      </xdr:spPr>
    </xdr:pic>
    <xdr:clientData/>
  </xdr:twoCellAnchor>
  <xdr:twoCellAnchor editAs="oneCell">
    <xdr:from>
      <xdr:col>1</xdr:col>
      <xdr:colOff>0</xdr:colOff>
      <xdr:row>632</xdr:row>
      <xdr:rowOff>0</xdr:rowOff>
    </xdr:from>
    <xdr:to>
      <xdr:col>1</xdr:col>
      <xdr:colOff>9525</xdr:colOff>
      <xdr:row>632</xdr:row>
      <xdr:rowOff>28575</xdr:rowOff>
    </xdr:to>
    <xdr:pic>
      <xdr:nvPicPr>
        <xdr:cNvPr id="1854" name="Picture 15">
          <a:extLst>
            <a:ext uri="{FF2B5EF4-FFF2-40B4-BE49-F238E27FC236}">
              <a16:creationId xmlns:a16="http://schemas.microsoft.com/office/drawing/2014/main" id="{00000000-0008-0000-AD00-00003E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69169620"/>
          <a:ext cx="9525" cy="28575"/>
        </a:xfrm>
        <a:prstGeom prst="rect">
          <a:avLst/>
        </a:prstGeom>
        <a:noFill/>
        <a:ln w="1">
          <a:noFill/>
          <a:miter lim="800000"/>
          <a:headEnd/>
          <a:tailEnd/>
        </a:ln>
      </xdr:spPr>
    </xdr:pic>
    <xdr:clientData/>
  </xdr:twoCellAnchor>
  <xdr:twoCellAnchor editAs="oneCell">
    <xdr:from>
      <xdr:col>1</xdr:col>
      <xdr:colOff>0</xdr:colOff>
      <xdr:row>633</xdr:row>
      <xdr:rowOff>0</xdr:rowOff>
    </xdr:from>
    <xdr:to>
      <xdr:col>1</xdr:col>
      <xdr:colOff>9525</xdr:colOff>
      <xdr:row>633</xdr:row>
      <xdr:rowOff>28575</xdr:rowOff>
    </xdr:to>
    <xdr:pic>
      <xdr:nvPicPr>
        <xdr:cNvPr id="1874" name="Picture 15">
          <a:extLst>
            <a:ext uri="{FF2B5EF4-FFF2-40B4-BE49-F238E27FC236}">
              <a16:creationId xmlns:a16="http://schemas.microsoft.com/office/drawing/2014/main" id="{00000000-0008-0000-AD00-000052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71074620"/>
          <a:ext cx="9525" cy="28575"/>
        </a:xfrm>
        <a:prstGeom prst="rect">
          <a:avLst/>
        </a:prstGeom>
        <a:noFill/>
        <a:ln w="1">
          <a:noFill/>
          <a:miter lim="800000"/>
          <a:headEnd/>
          <a:tailEnd/>
        </a:ln>
      </xdr:spPr>
    </xdr:pic>
    <xdr:clientData/>
  </xdr:twoCellAnchor>
  <xdr:twoCellAnchor editAs="oneCell">
    <xdr:from>
      <xdr:col>0</xdr:col>
      <xdr:colOff>19050</xdr:colOff>
      <xdr:row>633</xdr:row>
      <xdr:rowOff>117475</xdr:rowOff>
    </xdr:from>
    <xdr:to>
      <xdr:col>0</xdr:col>
      <xdr:colOff>2118995</xdr:colOff>
      <xdr:row>633</xdr:row>
      <xdr:rowOff>1818640</xdr:rowOff>
    </xdr:to>
    <xdr:pic>
      <xdr:nvPicPr>
        <xdr:cNvPr id="1882" name="图片 1881">
          <a:extLst>
            <a:ext uri="{FF2B5EF4-FFF2-40B4-BE49-F238E27FC236}">
              <a16:creationId xmlns:a16="http://schemas.microsoft.com/office/drawing/2014/main" id="{00000000-0008-0000-AD00-00005A070000}"/>
            </a:ext>
          </a:extLst>
        </xdr:cNvPr>
        <xdr:cNvPicPr>
          <a:picLocks noChangeAspect="1"/>
        </xdr:cNvPicPr>
      </xdr:nvPicPr>
      <xdr:blipFill>
        <a:blip xmlns:r="http://schemas.openxmlformats.org/officeDocument/2006/relationships" r:embed="rId484"/>
        <a:stretch>
          <a:fillRect/>
        </a:stretch>
      </xdr:blipFill>
      <xdr:spPr>
        <a:xfrm>
          <a:off x="19050" y="1171192095"/>
          <a:ext cx="2099945" cy="1701165"/>
        </a:xfrm>
        <a:prstGeom prst="rect">
          <a:avLst/>
        </a:prstGeom>
        <a:noFill/>
        <a:ln w="9525">
          <a:noFill/>
        </a:ln>
      </xdr:spPr>
    </xdr:pic>
    <xdr:clientData/>
  </xdr:twoCellAnchor>
  <xdr:twoCellAnchor editAs="oneCell">
    <xdr:from>
      <xdr:col>0</xdr:col>
      <xdr:colOff>9525</xdr:colOff>
      <xdr:row>632</xdr:row>
      <xdr:rowOff>114300</xdr:rowOff>
    </xdr:from>
    <xdr:to>
      <xdr:col>0</xdr:col>
      <xdr:colOff>2112010</xdr:colOff>
      <xdr:row>632</xdr:row>
      <xdr:rowOff>1837690</xdr:rowOff>
    </xdr:to>
    <xdr:pic>
      <xdr:nvPicPr>
        <xdr:cNvPr id="1883" name="图片 1882">
          <a:extLst>
            <a:ext uri="{FF2B5EF4-FFF2-40B4-BE49-F238E27FC236}">
              <a16:creationId xmlns:a16="http://schemas.microsoft.com/office/drawing/2014/main" id="{00000000-0008-0000-AD00-00005B070000}"/>
            </a:ext>
          </a:extLst>
        </xdr:cNvPr>
        <xdr:cNvPicPr>
          <a:picLocks noChangeAspect="1"/>
        </xdr:cNvPicPr>
      </xdr:nvPicPr>
      <xdr:blipFill>
        <a:blip xmlns:r="http://schemas.openxmlformats.org/officeDocument/2006/relationships" r:embed="rId485"/>
        <a:stretch>
          <a:fillRect/>
        </a:stretch>
      </xdr:blipFill>
      <xdr:spPr>
        <a:xfrm>
          <a:off x="9525" y="1169283920"/>
          <a:ext cx="2102485" cy="1723390"/>
        </a:xfrm>
        <a:prstGeom prst="rect">
          <a:avLst/>
        </a:prstGeom>
        <a:noFill/>
        <a:ln w="9525">
          <a:noFill/>
        </a:ln>
      </xdr:spPr>
    </xdr:pic>
    <xdr:clientData/>
  </xdr:twoCellAnchor>
  <xdr:twoCellAnchor editAs="oneCell">
    <xdr:from>
      <xdr:col>1</xdr:col>
      <xdr:colOff>0</xdr:colOff>
      <xdr:row>634</xdr:row>
      <xdr:rowOff>0</xdr:rowOff>
    </xdr:from>
    <xdr:to>
      <xdr:col>1</xdr:col>
      <xdr:colOff>9525</xdr:colOff>
      <xdr:row>634</xdr:row>
      <xdr:rowOff>28575</xdr:rowOff>
    </xdr:to>
    <xdr:pic>
      <xdr:nvPicPr>
        <xdr:cNvPr id="1896" name="Picture 15">
          <a:extLst>
            <a:ext uri="{FF2B5EF4-FFF2-40B4-BE49-F238E27FC236}">
              <a16:creationId xmlns:a16="http://schemas.microsoft.com/office/drawing/2014/main" id="{00000000-0008-0000-AD00-000068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72979620"/>
          <a:ext cx="9525" cy="28575"/>
        </a:xfrm>
        <a:prstGeom prst="rect">
          <a:avLst/>
        </a:prstGeom>
        <a:noFill/>
        <a:ln w="1">
          <a:noFill/>
          <a:miter lim="800000"/>
          <a:headEnd/>
          <a:tailEnd/>
        </a:ln>
      </xdr:spPr>
    </xdr:pic>
    <xdr:clientData/>
  </xdr:twoCellAnchor>
  <xdr:twoCellAnchor editAs="oneCell">
    <xdr:from>
      <xdr:col>1</xdr:col>
      <xdr:colOff>0</xdr:colOff>
      <xdr:row>635</xdr:row>
      <xdr:rowOff>0</xdr:rowOff>
    </xdr:from>
    <xdr:to>
      <xdr:col>1</xdr:col>
      <xdr:colOff>9525</xdr:colOff>
      <xdr:row>635</xdr:row>
      <xdr:rowOff>28575</xdr:rowOff>
    </xdr:to>
    <xdr:pic>
      <xdr:nvPicPr>
        <xdr:cNvPr id="1916" name="Picture 15">
          <a:extLst>
            <a:ext uri="{FF2B5EF4-FFF2-40B4-BE49-F238E27FC236}">
              <a16:creationId xmlns:a16="http://schemas.microsoft.com/office/drawing/2014/main" id="{00000000-0008-0000-AD00-00007C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74884620"/>
          <a:ext cx="9525" cy="28575"/>
        </a:xfrm>
        <a:prstGeom prst="rect">
          <a:avLst/>
        </a:prstGeom>
        <a:noFill/>
        <a:ln w="1">
          <a:noFill/>
          <a:miter lim="800000"/>
          <a:headEnd/>
          <a:tailEnd/>
        </a:ln>
      </xdr:spPr>
    </xdr:pic>
    <xdr:clientData/>
  </xdr:twoCellAnchor>
  <xdr:twoCellAnchor editAs="oneCell">
    <xdr:from>
      <xdr:col>1</xdr:col>
      <xdr:colOff>0</xdr:colOff>
      <xdr:row>636</xdr:row>
      <xdr:rowOff>0</xdr:rowOff>
    </xdr:from>
    <xdr:to>
      <xdr:col>1</xdr:col>
      <xdr:colOff>9525</xdr:colOff>
      <xdr:row>636</xdr:row>
      <xdr:rowOff>28575</xdr:rowOff>
    </xdr:to>
    <xdr:pic>
      <xdr:nvPicPr>
        <xdr:cNvPr id="1942" name="Picture 15">
          <a:extLst>
            <a:ext uri="{FF2B5EF4-FFF2-40B4-BE49-F238E27FC236}">
              <a16:creationId xmlns:a16="http://schemas.microsoft.com/office/drawing/2014/main" id="{00000000-0008-0000-AD00-000096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76789620"/>
          <a:ext cx="9525" cy="28575"/>
        </a:xfrm>
        <a:prstGeom prst="rect">
          <a:avLst/>
        </a:prstGeom>
        <a:noFill/>
        <a:ln w="1">
          <a:noFill/>
          <a:miter lim="800000"/>
          <a:headEnd/>
          <a:tailEnd/>
        </a:ln>
      </xdr:spPr>
    </xdr:pic>
    <xdr:clientData/>
  </xdr:twoCellAnchor>
  <xdr:twoCellAnchor editAs="oneCell">
    <xdr:from>
      <xdr:col>0</xdr:col>
      <xdr:colOff>9525</xdr:colOff>
      <xdr:row>635</xdr:row>
      <xdr:rowOff>88900</xdr:rowOff>
    </xdr:from>
    <xdr:to>
      <xdr:col>0</xdr:col>
      <xdr:colOff>2113915</xdr:colOff>
      <xdr:row>635</xdr:row>
      <xdr:rowOff>1827530</xdr:rowOff>
    </xdr:to>
    <xdr:pic>
      <xdr:nvPicPr>
        <xdr:cNvPr id="1950" name="图片 1949">
          <a:extLst>
            <a:ext uri="{FF2B5EF4-FFF2-40B4-BE49-F238E27FC236}">
              <a16:creationId xmlns:a16="http://schemas.microsoft.com/office/drawing/2014/main" id="{00000000-0008-0000-AD00-00009E070000}"/>
            </a:ext>
          </a:extLst>
        </xdr:cNvPr>
        <xdr:cNvPicPr>
          <a:picLocks noChangeAspect="1"/>
        </xdr:cNvPicPr>
      </xdr:nvPicPr>
      <xdr:blipFill>
        <a:blip xmlns:r="http://schemas.openxmlformats.org/officeDocument/2006/relationships" r:embed="rId486"/>
        <a:stretch>
          <a:fillRect/>
        </a:stretch>
      </xdr:blipFill>
      <xdr:spPr>
        <a:xfrm>
          <a:off x="9525" y="1174973520"/>
          <a:ext cx="2104390" cy="1738630"/>
        </a:xfrm>
        <a:prstGeom prst="rect">
          <a:avLst/>
        </a:prstGeom>
        <a:noFill/>
        <a:ln w="9525">
          <a:noFill/>
        </a:ln>
      </xdr:spPr>
    </xdr:pic>
    <xdr:clientData/>
  </xdr:twoCellAnchor>
  <xdr:twoCellAnchor editAs="oneCell">
    <xdr:from>
      <xdr:col>0</xdr:col>
      <xdr:colOff>9525</xdr:colOff>
      <xdr:row>634</xdr:row>
      <xdr:rowOff>98425</xdr:rowOff>
    </xdr:from>
    <xdr:to>
      <xdr:col>0</xdr:col>
      <xdr:colOff>2117090</xdr:colOff>
      <xdr:row>634</xdr:row>
      <xdr:rowOff>1861185</xdr:rowOff>
    </xdr:to>
    <xdr:pic>
      <xdr:nvPicPr>
        <xdr:cNvPr id="1951" name="图片 1950">
          <a:extLst>
            <a:ext uri="{FF2B5EF4-FFF2-40B4-BE49-F238E27FC236}">
              <a16:creationId xmlns:a16="http://schemas.microsoft.com/office/drawing/2014/main" id="{00000000-0008-0000-AD00-00009F070000}"/>
            </a:ext>
          </a:extLst>
        </xdr:cNvPr>
        <xdr:cNvPicPr>
          <a:picLocks noChangeAspect="1"/>
        </xdr:cNvPicPr>
      </xdr:nvPicPr>
      <xdr:blipFill>
        <a:blip xmlns:r="http://schemas.openxmlformats.org/officeDocument/2006/relationships" r:embed="rId487"/>
        <a:stretch>
          <a:fillRect/>
        </a:stretch>
      </xdr:blipFill>
      <xdr:spPr>
        <a:xfrm>
          <a:off x="9525" y="1173078045"/>
          <a:ext cx="2107565" cy="1762760"/>
        </a:xfrm>
        <a:prstGeom prst="rect">
          <a:avLst/>
        </a:prstGeom>
        <a:noFill/>
        <a:ln w="9525">
          <a:noFill/>
        </a:ln>
      </xdr:spPr>
    </xdr:pic>
    <xdr:clientData/>
  </xdr:twoCellAnchor>
  <xdr:twoCellAnchor editAs="oneCell">
    <xdr:from>
      <xdr:col>0</xdr:col>
      <xdr:colOff>9525</xdr:colOff>
      <xdr:row>636</xdr:row>
      <xdr:rowOff>165100</xdr:rowOff>
    </xdr:from>
    <xdr:to>
      <xdr:col>0</xdr:col>
      <xdr:colOff>2129155</xdr:colOff>
      <xdr:row>636</xdr:row>
      <xdr:rowOff>1797685</xdr:rowOff>
    </xdr:to>
    <xdr:pic>
      <xdr:nvPicPr>
        <xdr:cNvPr id="1952" name="图片 1951">
          <a:extLst>
            <a:ext uri="{FF2B5EF4-FFF2-40B4-BE49-F238E27FC236}">
              <a16:creationId xmlns:a16="http://schemas.microsoft.com/office/drawing/2014/main" id="{00000000-0008-0000-AD00-0000A0070000}"/>
            </a:ext>
          </a:extLst>
        </xdr:cNvPr>
        <xdr:cNvPicPr>
          <a:picLocks noChangeAspect="1"/>
        </xdr:cNvPicPr>
      </xdr:nvPicPr>
      <xdr:blipFill>
        <a:blip xmlns:r="http://schemas.openxmlformats.org/officeDocument/2006/relationships" r:embed="rId488"/>
        <a:stretch>
          <a:fillRect/>
        </a:stretch>
      </xdr:blipFill>
      <xdr:spPr>
        <a:xfrm>
          <a:off x="9525" y="1176954720"/>
          <a:ext cx="2119630" cy="1632585"/>
        </a:xfrm>
        <a:prstGeom prst="rect">
          <a:avLst/>
        </a:prstGeom>
        <a:noFill/>
        <a:ln w="9525">
          <a:noFill/>
        </a:ln>
      </xdr:spPr>
    </xdr:pic>
    <xdr:clientData/>
  </xdr:twoCellAnchor>
  <xdr:twoCellAnchor editAs="oneCell">
    <xdr:from>
      <xdr:col>1</xdr:col>
      <xdr:colOff>0</xdr:colOff>
      <xdr:row>637</xdr:row>
      <xdr:rowOff>0</xdr:rowOff>
    </xdr:from>
    <xdr:to>
      <xdr:col>1</xdr:col>
      <xdr:colOff>9525</xdr:colOff>
      <xdr:row>637</xdr:row>
      <xdr:rowOff>28575</xdr:rowOff>
    </xdr:to>
    <xdr:pic>
      <xdr:nvPicPr>
        <xdr:cNvPr id="1965" name="Picture 15">
          <a:extLst>
            <a:ext uri="{FF2B5EF4-FFF2-40B4-BE49-F238E27FC236}">
              <a16:creationId xmlns:a16="http://schemas.microsoft.com/office/drawing/2014/main" id="{00000000-0008-0000-AD00-0000AD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78694620"/>
          <a:ext cx="9525" cy="28575"/>
        </a:xfrm>
        <a:prstGeom prst="rect">
          <a:avLst/>
        </a:prstGeom>
        <a:noFill/>
        <a:ln w="1">
          <a:noFill/>
          <a:miter lim="800000"/>
          <a:headEnd/>
          <a:tailEnd/>
        </a:ln>
      </xdr:spPr>
    </xdr:pic>
    <xdr:clientData/>
  </xdr:twoCellAnchor>
  <xdr:twoCellAnchor editAs="oneCell">
    <xdr:from>
      <xdr:col>1</xdr:col>
      <xdr:colOff>0</xdr:colOff>
      <xdr:row>638</xdr:row>
      <xdr:rowOff>0</xdr:rowOff>
    </xdr:from>
    <xdr:to>
      <xdr:col>1</xdr:col>
      <xdr:colOff>9525</xdr:colOff>
      <xdr:row>638</xdr:row>
      <xdr:rowOff>28575</xdr:rowOff>
    </xdr:to>
    <xdr:pic>
      <xdr:nvPicPr>
        <xdr:cNvPr id="1985" name="Picture 15">
          <a:extLst>
            <a:ext uri="{FF2B5EF4-FFF2-40B4-BE49-F238E27FC236}">
              <a16:creationId xmlns:a16="http://schemas.microsoft.com/office/drawing/2014/main" id="{00000000-0008-0000-AD00-0000C1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80599620"/>
          <a:ext cx="9525" cy="28575"/>
        </a:xfrm>
        <a:prstGeom prst="rect">
          <a:avLst/>
        </a:prstGeom>
        <a:noFill/>
        <a:ln w="1">
          <a:noFill/>
          <a:miter lim="800000"/>
          <a:headEnd/>
          <a:tailEnd/>
        </a:ln>
      </xdr:spPr>
    </xdr:pic>
    <xdr:clientData/>
  </xdr:twoCellAnchor>
  <xdr:twoCellAnchor editAs="oneCell">
    <xdr:from>
      <xdr:col>1</xdr:col>
      <xdr:colOff>0</xdr:colOff>
      <xdr:row>639</xdr:row>
      <xdr:rowOff>0</xdr:rowOff>
    </xdr:from>
    <xdr:to>
      <xdr:col>1</xdr:col>
      <xdr:colOff>9525</xdr:colOff>
      <xdr:row>639</xdr:row>
      <xdr:rowOff>28575</xdr:rowOff>
    </xdr:to>
    <xdr:pic>
      <xdr:nvPicPr>
        <xdr:cNvPr id="2005" name="Picture 15">
          <a:extLst>
            <a:ext uri="{FF2B5EF4-FFF2-40B4-BE49-F238E27FC236}">
              <a16:creationId xmlns:a16="http://schemas.microsoft.com/office/drawing/2014/main" id="{00000000-0008-0000-AD00-0000D5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82504620"/>
          <a:ext cx="9525" cy="28575"/>
        </a:xfrm>
        <a:prstGeom prst="rect">
          <a:avLst/>
        </a:prstGeom>
        <a:noFill/>
        <a:ln w="1">
          <a:noFill/>
          <a:miter lim="800000"/>
          <a:headEnd/>
          <a:tailEnd/>
        </a:ln>
      </xdr:spPr>
    </xdr:pic>
    <xdr:clientData/>
  </xdr:twoCellAnchor>
  <xdr:twoCellAnchor editAs="oneCell">
    <xdr:from>
      <xdr:col>1</xdr:col>
      <xdr:colOff>0</xdr:colOff>
      <xdr:row>640</xdr:row>
      <xdr:rowOff>0</xdr:rowOff>
    </xdr:from>
    <xdr:to>
      <xdr:col>1</xdr:col>
      <xdr:colOff>9525</xdr:colOff>
      <xdr:row>640</xdr:row>
      <xdr:rowOff>28575</xdr:rowOff>
    </xdr:to>
    <xdr:pic>
      <xdr:nvPicPr>
        <xdr:cNvPr id="2025" name="Picture 15">
          <a:extLst>
            <a:ext uri="{FF2B5EF4-FFF2-40B4-BE49-F238E27FC236}">
              <a16:creationId xmlns:a16="http://schemas.microsoft.com/office/drawing/2014/main" id="{00000000-0008-0000-AD00-0000E90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84409620"/>
          <a:ext cx="9525" cy="28575"/>
        </a:xfrm>
        <a:prstGeom prst="rect">
          <a:avLst/>
        </a:prstGeom>
        <a:noFill/>
        <a:ln w="1">
          <a:noFill/>
          <a:miter lim="800000"/>
          <a:headEnd/>
          <a:tailEnd/>
        </a:ln>
      </xdr:spPr>
    </xdr:pic>
    <xdr:clientData/>
  </xdr:twoCellAnchor>
  <xdr:twoCellAnchor editAs="oneCell">
    <xdr:from>
      <xdr:col>1</xdr:col>
      <xdr:colOff>0</xdr:colOff>
      <xdr:row>641</xdr:row>
      <xdr:rowOff>0</xdr:rowOff>
    </xdr:from>
    <xdr:to>
      <xdr:col>1</xdr:col>
      <xdr:colOff>9525</xdr:colOff>
      <xdr:row>641</xdr:row>
      <xdr:rowOff>28575</xdr:rowOff>
    </xdr:to>
    <xdr:pic>
      <xdr:nvPicPr>
        <xdr:cNvPr id="2051" name="Picture 15">
          <a:extLst>
            <a:ext uri="{FF2B5EF4-FFF2-40B4-BE49-F238E27FC236}">
              <a16:creationId xmlns:a16="http://schemas.microsoft.com/office/drawing/2014/main" id="{00000000-0008-0000-AD00-000003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86314620"/>
          <a:ext cx="9525" cy="28575"/>
        </a:xfrm>
        <a:prstGeom prst="rect">
          <a:avLst/>
        </a:prstGeom>
        <a:noFill/>
        <a:ln w="1">
          <a:noFill/>
          <a:miter lim="800000"/>
          <a:headEnd/>
          <a:tailEnd/>
        </a:ln>
      </xdr:spPr>
    </xdr:pic>
    <xdr:clientData/>
  </xdr:twoCellAnchor>
  <xdr:twoCellAnchor editAs="oneCell">
    <xdr:from>
      <xdr:col>0</xdr:col>
      <xdr:colOff>9525</xdr:colOff>
      <xdr:row>638</xdr:row>
      <xdr:rowOff>88265</xdr:rowOff>
    </xdr:from>
    <xdr:to>
      <xdr:col>0</xdr:col>
      <xdr:colOff>2139950</xdr:colOff>
      <xdr:row>638</xdr:row>
      <xdr:rowOff>1854200</xdr:rowOff>
    </xdr:to>
    <xdr:pic>
      <xdr:nvPicPr>
        <xdr:cNvPr id="2059" name="图片 2058">
          <a:extLst>
            <a:ext uri="{FF2B5EF4-FFF2-40B4-BE49-F238E27FC236}">
              <a16:creationId xmlns:a16="http://schemas.microsoft.com/office/drawing/2014/main" id="{00000000-0008-0000-AD00-00000B080000}"/>
            </a:ext>
          </a:extLst>
        </xdr:cNvPr>
        <xdr:cNvPicPr>
          <a:picLocks noChangeAspect="1"/>
        </xdr:cNvPicPr>
      </xdr:nvPicPr>
      <xdr:blipFill>
        <a:blip xmlns:r="http://schemas.openxmlformats.org/officeDocument/2006/relationships" r:embed="rId489"/>
        <a:stretch>
          <a:fillRect/>
        </a:stretch>
      </xdr:blipFill>
      <xdr:spPr>
        <a:xfrm>
          <a:off x="9525" y="1180687885"/>
          <a:ext cx="2130425" cy="1765935"/>
        </a:xfrm>
        <a:prstGeom prst="rect">
          <a:avLst/>
        </a:prstGeom>
        <a:noFill/>
        <a:ln w="9525">
          <a:noFill/>
        </a:ln>
      </xdr:spPr>
    </xdr:pic>
    <xdr:clientData/>
  </xdr:twoCellAnchor>
  <xdr:twoCellAnchor editAs="oneCell">
    <xdr:from>
      <xdr:col>0</xdr:col>
      <xdr:colOff>9525</xdr:colOff>
      <xdr:row>637</xdr:row>
      <xdr:rowOff>107950</xdr:rowOff>
    </xdr:from>
    <xdr:to>
      <xdr:col>0</xdr:col>
      <xdr:colOff>2156460</xdr:colOff>
      <xdr:row>637</xdr:row>
      <xdr:rowOff>1774825</xdr:rowOff>
    </xdr:to>
    <xdr:pic>
      <xdr:nvPicPr>
        <xdr:cNvPr id="2060" name="图片 2059">
          <a:extLst>
            <a:ext uri="{FF2B5EF4-FFF2-40B4-BE49-F238E27FC236}">
              <a16:creationId xmlns:a16="http://schemas.microsoft.com/office/drawing/2014/main" id="{00000000-0008-0000-AD00-00000C080000}"/>
            </a:ext>
          </a:extLst>
        </xdr:cNvPr>
        <xdr:cNvPicPr>
          <a:picLocks noChangeAspect="1"/>
        </xdr:cNvPicPr>
      </xdr:nvPicPr>
      <xdr:blipFill>
        <a:blip xmlns:r="http://schemas.openxmlformats.org/officeDocument/2006/relationships" r:embed="rId490"/>
        <a:stretch>
          <a:fillRect/>
        </a:stretch>
      </xdr:blipFill>
      <xdr:spPr>
        <a:xfrm>
          <a:off x="9525" y="1178802570"/>
          <a:ext cx="2146935" cy="1666875"/>
        </a:xfrm>
        <a:prstGeom prst="rect">
          <a:avLst/>
        </a:prstGeom>
        <a:noFill/>
        <a:ln w="9525">
          <a:noFill/>
        </a:ln>
      </xdr:spPr>
    </xdr:pic>
    <xdr:clientData/>
  </xdr:twoCellAnchor>
  <xdr:twoCellAnchor editAs="oneCell">
    <xdr:from>
      <xdr:col>0</xdr:col>
      <xdr:colOff>47625</xdr:colOff>
      <xdr:row>639</xdr:row>
      <xdr:rowOff>50800</xdr:rowOff>
    </xdr:from>
    <xdr:to>
      <xdr:col>0</xdr:col>
      <xdr:colOff>2144395</xdr:colOff>
      <xdr:row>639</xdr:row>
      <xdr:rowOff>1800225</xdr:rowOff>
    </xdr:to>
    <xdr:pic>
      <xdr:nvPicPr>
        <xdr:cNvPr id="2061" name="图片 2060">
          <a:extLst>
            <a:ext uri="{FF2B5EF4-FFF2-40B4-BE49-F238E27FC236}">
              <a16:creationId xmlns:a16="http://schemas.microsoft.com/office/drawing/2014/main" id="{00000000-0008-0000-AD00-00000D080000}"/>
            </a:ext>
          </a:extLst>
        </xdr:cNvPr>
        <xdr:cNvPicPr>
          <a:picLocks noChangeAspect="1"/>
        </xdr:cNvPicPr>
      </xdr:nvPicPr>
      <xdr:blipFill>
        <a:blip xmlns:r="http://schemas.openxmlformats.org/officeDocument/2006/relationships" r:embed="rId491"/>
        <a:stretch>
          <a:fillRect/>
        </a:stretch>
      </xdr:blipFill>
      <xdr:spPr>
        <a:xfrm>
          <a:off x="47625" y="1182555420"/>
          <a:ext cx="2096770" cy="1749425"/>
        </a:xfrm>
        <a:prstGeom prst="rect">
          <a:avLst/>
        </a:prstGeom>
        <a:noFill/>
        <a:ln w="9525">
          <a:noFill/>
        </a:ln>
      </xdr:spPr>
    </xdr:pic>
    <xdr:clientData/>
  </xdr:twoCellAnchor>
  <xdr:twoCellAnchor editAs="oneCell">
    <xdr:from>
      <xdr:col>0</xdr:col>
      <xdr:colOff>9525</xdr:colOff>
      <xdr:row>641</xdr:row>
      <xdr:rowOff>104775</xdr:rowOff>
    </xdr:from>
    <xdr:to>
      <xdr:col>0</xdr:col>
      <xdr:colOff>2137410</xdr:colOff>
      <xdr:row>641</xdr:row>
      <xdr:rowOff>1837690</xdr:rowOff>
    </xdr:to>
    <xdr:pic>
      <xdr:nvPicPr>
        <xdr:cNvPr id="2062" name="图片 2061">
          <a:extLst>
            <a:ext uri="{FF2B5EF4-FFF2-40B4-BE49-F238E27FC236}">
              <a16:creationId xmlns:a16="http://schemas.microsoft.com/office/drawing/2014/main" id="{00000000-0008-0000-AD00-00000E080000}"/>
            </a:ext>
          </a:extLst>
        </xdr:cNvPr>
        <xdr:cNvPicPr>
          <a:picLocks noChangeAspect="1"/>
        </xdr:cNvPicPr>
      </xdr:nvPicPr>
      <xdr:blipFill>
        <a:blip xmlns:r="http://schemas.openxmlformats.org/officeDocument/2006/relationships" r:embed="rId492"/>
        <a:stretch>
          <a:fillRect/>
        </a:stretch>
      </xdr:blipFill>
      <xdr:spPr>
        <a:xfrm>
          <a:off x="9525" y="1186419395"/>
          <a:ext cx="2127885" cy="1732915"/>
        </a:xfrm>
        <a:prstGeom prst="rect">
          <a:avLst/>
        </a:prstGeom>
        <a:noFill/>
        <a:ln w="9525">
          <a:noFill/>
        </a:ln>
      </xdr:spPr>
    </xdr:pic>
    <xdr:clientData/>
  </xdr:twoCellAnchor>
  <xdr:twoCellAnchor editAs="oneCell">
    <xdr:from>
      <xdr:col>1</xdr:col>
      <xdr:colOff>0</xdr:colOff>
      <xdr:row>642</xdr:row>
      <xdr:rowOff>0</xdr:rowOff>
    </xdr:from>
    <xdr:to>
      <xdr:col>1</xdr:col>
      <xdr:colOff>9525</xdr:colOff>
      <xdr:row>642</xdr:row>
      <xdr:rowOff>28575</xdr:rowOff>
    </xdr:to>
    <xdr:pic>
      <xdr:nvPicPr>
        <xdr:cNvPr id="2081" name="Picture 15">
          <a:extLst>
            <a:ext uri="{FF2B5EF4-FFF2-40B4-BE49-F238E27FC236}">
              <a16:creationId xmlns:a16="http://schemas.microsoft.com/office/drawing/2014/main" id="{00000000-0008-0000-AD00-000021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88219620"/>
          <a:ext cx="9525" cy="28575"/>
        </a:xfrm>
        <a:prstGeom prst="rect">
          <a:avLst/>
        </a:prstGeom>
        <a:noFill/>
        <a:ln w="1">
          <a:noFill/>
          <a:miter lim="800000"/>
          <a:headEnd/>
          <a:tailEnd/>
        </a:ln>
      </xdr:spPr>
    </xdr:pic>
    <xdr:clientData/>
  </xdr:twoCellAnchor>
  <xdr:twoCellAnchor editAs="oneCell">
    <xdr:from>
      <xdr:col>1</xdr:col>
      <xdr:colOff>0</xdr:colOff>
      <xdr:row>643</xdr:row>
      <xdr:rowOff>0</xdr:rowOff>
    </xdr:from>
    <xdr:to>
      <xdr:col>1</xdr:col>
      <xdr:colOff>9525</xdr:colOff>
      <xdr:row>643</xdr:row>
      <xdr:rowOff>28575</xdr:rowOff>
    </xdr:to>
    <xdr:pic>
      <xdr:nvPicPr>
        <xdr:cNvPr id="2101" name="Picture 15">
          <a:extLst>
            <a:ext uri="{FF2B5EF4-FFF2-40B4-BE49-F238E27FC236}">
              <a16:creationId xmlns:a16="http://schemas.microsoft.com/office/drawing/2014/main" id="{00000000-0008-0000-AD00-000035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0124620"/>
          <a:ext cx="9525" cy="28575"/>
        </a:xfrm>
        <a:prstGeom prst="rect">
          <a:avLst/>
        </a:prstGeom>
        <a:noFill/>
        <a:ln w="1">
          <a:noFill/>
          <a:miter lim="800000"/>
          <a:headEnd/>
          <a:tailEnd/>
        </a:ln>
      </xdr:spPr>
    </xdr:pic>
    <xdr:clientData/>
  </xdr:twoCellAnchor>
  <xdr:twoCellAnchor editAs="oneCell">
    <xdr:from>
      <xdr:col>1</xdr:col>
      <xdr:colOff>0</xdr:colOff>
      <xdr:row>645</xdr:row>
      <xdr:rowOff>0</xdr:rowOff>
    </xdr:from>
    <xdr:to>
      <xdr:col>1</xdr:col>
      <xdr:colOff>9525</xdr:colOff>
      <xdr:row>645</xdr:row>
      <xdr:rowOff>28575</xdr:rowOff>
    </xdr:to>
    <xdr:pic>
      <xdr:nvPicPr>
        <xdr:cNvPr id="2121" name="Picture 15">
          <a:extLst>
            <a:ext uri="{FF2B5EF4-FFF2-40B4-BE49-F238E27FC236}">
              <a16:creationId xmlns:a16="http://schemas.microsoft.com/office/drawing/2014/main" id="{00000000-0008-0000-AD00-000049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3934620"/>
          <a:ext cx="9525" cy="28575"/>
        </a:xfrm>
        <a:prstGeom prst="rect">
          <a:avLst/>
        </a:prstGeom>
        <a:noFill/>
        <a:ln w="1">
          <a:noFill/>
          <a:miter lim="800000"/>
          <a:headEnd/>
          <a:tailEnd/>
        </a:ln>
      </xdr:spPr>
    </xdr:pic>
    <xdr:clientData/>
  </xdr:twoCellAnchor>
  <xdr:twoCellAnchor editAs="oneCell">
    <xdr:from>
      <xdr:col>1</xdr:col>
      <xdr:colOff>0</xdr:colOff>
      <xdr:row>646</xdr:row>
      <xdr:rowOff>0</xdr:rowOff>
    </xdr:from>
    <xdr:to>
      <xdr:col>1</xdr:col>
      <xdr:colOff>9525</xdr:colOff>
      <xdr:row>646</xdr:row>
      <xdr:rowOff>28575</xdr:rowOff>
    </xdr:to>
    <xdr:pic>
      <xdr:nvPicPr>
        <xdr:cNvPr id="2141" name="Picture 15">
          <a:extLst>
            <a:ext uri="{FF2B5EF4-FFF2-40B4-BE49-F238E27FC236}">
              <a16:creationId xmlns:a16="http://schemas.microsoft.com/office/drawing/2014/main" id="{00000000-0008-0000-AD00-00005D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5839620"/>
          <a:ext cx="9525" cy="28575"/>
        </a:xfrm>
        <a:prstGeom prst="rect">
          <a:avLst/>
        </a:prstGeom>
        <a:noFill/>
        <a:ln w="1">
          <a:noFill/>
          <a:miter lim="800000"/>
          <a:headEnd/>
          <a:tailEnd/>
        </a:ln>
      </xdr:spPr>
    </xdr:pic>
    <xdr:clientData/>
  </xdr:twoCellAnchor>
  <xdr:twoCellAnchor editAs="oneCell">
    <xdr:from>
      <xdr:col>1</xdr:col>
      <xdr:colOff>0</xdr:colOff>
      <xdr:row>647</xdr:row>
      <xdr:rowOff>0</xdr:rowOff>
    </xdr:from>
    <xdr:to>
      <xdr:col>1</xdr:col>
      <xdr:colOff>9525</xdr:colOff>
      <xdr:row>647</xdr:row>
      <xdr:rowOff>28575</xdr:rowOff>
    </xdr:to>
    <xdr:pic>
      <xdr:nvPicPr>
        <xdr:cNvPr id="2167" name="Picture 15">
          <a:extLst>
            <a:ext uri="{FF2B5EF4-FFF2-40B4-BE49-F238E27FC236}">
              <a16:creationId xmlns:a16="http://schemas.microsoft.com/office/drawing/2014/main" id="{00000000-0008-0000-AD00-000077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7744620"/>
          <a:ext cx="9525" cy="28575"/>
        </a:xfrm>
        <a:prstGeom prst="rect">
          <a:avLst/>
        </a:prstGeom>
        <a:noFill/>
        <a:ln w="1">
          <a:noFill/>
          <a:miter lim="800000"/>
          <a:headEnd/>
          <a:tailEnd/>
        </a:ln>
      </xdr:spPr>
    </xdr:pic>
    <xdr:clientData/>
  </xdr:twoCellAnchor>
  <xdr:twoCellAnchor editAs="oneCell">
    <xdr:from>
      <xdr:col>1</xdr:col>
      <xdr:colOff>0</xdr:colOff>
      <xdr:row>644</xdr:row>
      <xdr:rowOff>0</xdr:rowOff>
    </xdr:from>
    <xdr:to>
      <xdr:col>1</xdr:col>
      <xdr:colOff>9525</xdr:colOff>
      <xdr:row>644</xdr:row>
      <xdr:rowOff>28575</xdr:rowOff>
    </xdr:to>
    <xdr:pic>
      <xdr:nvPicPr>
        <xdr:cNvPr id="2193" name="Picture 15">
          <a:extLst>
            <a:ext uri="{FF2B5EF4-FFF2-40B4-BE49-F238E27FC236}">
              <a16:creationId xmlns:a16="http://schemas.microsoft.com/office/drawing/2014/main" id="{00000000-0008-0000-AD00-000091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2029620"/>
          <a:ext cx="9525" cy="28575"/>
        </a:xfrm>
        <a:prstGeom prst="rect">
          <a:avLst/>
        </a:prstGeom>
        <a:noFill/>
        <a:ln w="1">
          <a:noFill/>
          <a:miter lim="800000"/>
          <a:headEnd/>
          <a:tailEnd/>
        </a:ln>
      </xdr:spPr>
    </xdr:pic>
    <xdr:clientData/>
  </xdr:twoCellAnchor>
  <xdr:twoCellAnchor editAs="oneCell">
    <xdr:from>
      <xdr:col>0</xdr:col>
      <xdr:colOff>9525</xdr:colOff>
      <xdr:row>642</xdr:row>
      <xdr:rowOff>107950</xdr:rowOff>
    </xdr:from>
    <xdr:to>
      <xdr:col>0</xdr:col>
      <xdr:colOff>2138045</xdr:colOff>
      <xdr:row>642</xdr:row>
      <xdr:rowOff>1839595</xdr:rowOff>
    </xdr:to>
    <xdr:pic>
      <xdr:nvPicPr>
        <xdr:cNvPr id="2213" name="图片 2212">
          <a:extLst>
            <a:ext uri="{FF2B5EF4-FFF2-40B4-BE49-F238E27FC236}">
              <a16:creationId xmlns:a16="http://schemas.microsoft.com/office/drawing/2014/main" id="{00000000-0008-0000-AD00-0000A5080000}"/>
            </a:ext>
          </a:extLst>
        </xdr:cNvPr>
        <xdr:cNvPicPr>
          <a:picLocks noChangeAspect="1"/>
        </xdr:cNvPicPr>
      </xdr:nvPicPr>
      <xdr:blipFill>
        <a:blip xmlns:r="http://schemas.openxmlformats.org/officeDocument/2006/relationships" r:embed="rId493"/>
        <a:stretch>
          <a:fillRect/>
        </a:stretch>
      </xdr:blipFill>
      <xdr:spPr>
        <a:xfrm>
          <a:off x="9525" y="1188327570"/>
          <a:ext cx="2128520" cy="1731645"/>
        </a:xfrm>
        <a:prstGeom prst="rect">
          <a:avLst/>
        </a:prstGeom>
        <a:noFill/>
        <a:ln w="9525">
          <a:noFill/>
        </a:ln>
      </xdr:spPr>
    </xdr:pic>
    <xdr:clientData/>
  </xdr:twoCellAnchor>
  <xdr:twoCellAnchor editAs="oneCell">
    <xdr:from>
      <xdr:col>0</xdr:col>
      <xdr:colOff>635</xdr:colOff>
      <xdr:row>643</xdr:row>
      <xdr:rowOff>59690</xdr:rowOff>
    </xdr:from>
    <xdr:to>
      <xdr:col>0</xdr:col>
      <xdr:colOff>2147570</xdr:colOff>
      <xdr:row>643</xdr:row>
      <xdr:rowOff>1765935</xdr:rowOff>
    </xdr:to>
    <xdr:pic>
      <xdr:nvPicPr>
        <xdr:cNvPr id="2214" name="图片 2213">
          <a:extLst>
            <a:ext uri="{FF2B5EF4-FFF2-40B4-BE49-F238E27FC236}">
              <a16:creationId xmlns:a16="http://schemas.microsoft.com/office/drawing/2014/main" id="{00000000-0008-0000-AD00-0000A6080000}"/>
            </a:ext>
          </a:extLst>
        </xdr:cNvPr>
        <xdr:cNvPicPr>
          <a:picLocks noChangeAspect="1"/>
        </xdr:cNvPicPr>
      </xdr:nvPicPr>
      <xdr:blipFill>
        <a:blip xmlns:r="http://schemas.openxmlformats.org/officeDocument/2006/relationships" r:embed="rId494"/>
        <a:stretch>
          <a:fillRect/>
        </a:stretch>
      </xdr:blipFill>
      <xdr:spPr>
        <a:xfrm>
          <a:off x="635" y="1190184310"/>
          <a:ext cx="2146935" cy="1706245"/>
        </a:xfrm>
        <a:prstGeom prst="rect">
          <a:avLst/>
        </a:prstGeom>
        <a:noFill/>
        <a:ln w="9525">
          <a:noFill/>
        </a:ln>
      </xdr:spPr>
    </xdr:pic>
    <xdr:clientData/>
  </xdr:twoCellAnchor>
  <xdr:twoCellAnchor editAs="oneCell">
    <xdr:from>
      <xdr:col>0</xdr:col>
      <xdr:colOff>9525</xdr:colOff>
      <xdr:row>644</xdr:row>
      <xdr:rowOff>107950</xdr:rowOff>
    </xdr:from>
    <xdr:to>
      <xdr:col>0</xdr:col>
      <xdr:colOff>2174875</xdr:colOff>
      <xdr:row>644</xdr:row>
      <xdr:rowOff>1818640</xdr:rowOff>
    </xdr:to>
    <xdr:pic>
      <xdr:nvPicPr>
        <xdr:cNvPr id="2215" name="图片 2214">
          <a:extLst>
            <a:ext uri="{FF2B5EF4-FFF2-40B4-BE49-F238E27FC236}">
              <a16:creationId xmlns:a16="http://schemas.microsoft.com/office/drawing/2014/main" id="{00000000-0008-0000-AD00-0000A7080000}"/>
            </a:ext>
          </a:extLst>
        </xdr:cNvPr>
        <xdr:cNvPicPr>
          <a:picLocks noChangeAspect="1"/>
        </xdr:cNvPicPr>
      </xdr:nvPicPr>
      <xdr:blipFill>
        <a:blip xmlns:r="http://schemas.openxmlformats.org/officeDocument/2006/relationships" r:embed="rId495"/>
        <a:stretch>
          <a:fillRect/>
        </a:stretch>
      </xdr:blipFill>
      <xdr:spPr>
        <a:xfrm>
          <a:off x="9525" y="1192137570"/>
          <a:ext cx="2165350" cy="1710690"/>
        </a:xfrm>
        <a:prstGeom prst="rect">
          <a:avLst/>
        </a:prstGeom>
        <a:noFill/>
        <a:ln w="9525">
          <a:noFill/>
        </a:ln>
      </xdr:spPr>
    </xdr:pic>
    <xdr:clientData/>
  </xdr:twoCellAnchor>
  <xdr:twoCellAnchor editAs="oneCell">
    <xdr:from>
      <xdr:col>0</xdr:col>
      <xdr:colOff>9525</xdr:colOff>
      <xdr:row>645</xdr:row>
      <xdr:rowOff>107950</xdr:rowOff>
    </xdr:from>
    <xdr:to>
      <xdr:col>0</xdr:col>
      <xdr:colOff>2150110</xdr:colOff>
      <xdr:row>645</xdr:row>
      <xdr:rowOff>1826260</xdr:rowOff>
    </xdr:to>
    <xdr:pic>
      <xdr:nvPicPr>
        <xdr:cNvPr id="2216" name="图片 2215">
          <a:extLst>
            <a:ext uri="{FF2B5EF4-FFF2-40B4-BE49-F238E27FC236}">
              <a16:creationId xmlns:a16="http://schemas.microsoft.com/office/drawing/2014/main" id="{00000000-0008-0000-AD00-0000A8080000}"/>
            </a:ext>
          </a:extLst>
        </xdr:cNvPr>
        <xdr:cNvPicPr>
          <a:picLocks noChangeAspect="1"/>
        </xdr:cNvPicPr>
      </xdr:nvPicPr>
      <xdr:blipFill>
        <a:blip xmlns:r="http://schemas.openxmlformats.org/officeDocument/2006/relationships" r:embed="rId496"/>
        <a:stretch>
          <a:fillRect/>
        </a:stretch>
      </xdr:blipFill>
      <xdr:spPr>
        <a:xfrm>
          <a:off x="9525" y="1194042570"/>
          <a:ext cx="2140585" cy="1718310"/>
        </a:xfrm>
        <a:prstGeom prst="rect">
          <a:avLst/>
        </a:prstGeom>
        <a:noFill/>
        <a:ln w="9525">
          <a:noFill/>
        </a:ln>
      </xdr:spPr>
    </xdr:pic>
    <xdr:clientData/>
  </xdr:twoCellAnchor>
  <xdr:twoCellAnchor editAs="oneCell">
    <xdr:from>
      <xdr:col>0</xdr:col>
      <xdr:colOff>9525</xdr:colOff>
      <xdr:row>646</xdr:row>
      <xdr:rowOff>107950</xdr:rowOff>
    </xdr:from>
    <xdr:to>
      <xdr:col>0</xdr:col>
      <xdr:colOff>2126615</xdr:colOff>
      <xdr:row>646</xdr:row>
      <xdr:rowOff>1805305</xdr:rowOff>
    </xdr:to>
    <xdr:pic>
      <xdr:nvPicPr>
        <xdr:cNvPr id="2217" name="图片 2216">
          <a:extLst>
            <a:ext uri="{FF2B5EF4-FFF2-40B4-BE49-F238E27FC236}">
              <a16:creationId xmlns:a16="http://schemas.microsoft.com/office/drawing/2014/main" id="{00000000-0008-0000-AD00-0000A9080000}"/>
            </a:ext>
          </a:extLst>
        </xdr:cNvPr>
        <xdr:cNvPicPr>
          <a:picLocks noChangeAspect="1"/>
        </xdr:cNvPicPr>
      </xdr:nvPicPr>
      <xdr:blipFill>
        <a:blip xmlns:r="http://schemas.openxmlformats.org/officeDocument/2006/relationships" r:embed="rId497"/>
        <a:stretch>
          <a:fillRect/>
        </a:stretch>
      </xdr:blipFill>
      <xdr:spPr>
        <a:xfrm>
          <a:off x="9525" y="1195947570"/>
          <a:ext cx="2117090" cy="1697355"/>
        </a:xfrm>
        <a:prstGeom prst="rect">
          <a:avLst/>
        </a:prstGeom>
        <a:noFill/>
        <a:ln w="9525">
          <a:noFill/>
        </a:ln>
      </xdr:spPr>
    </xdr:pic>
    <xdr:clientData/>
  </xdr:twoCellAnchor>
  <xdr:twoCellAnchor editAs="oneCell">
    <xdr:from>
      <xdr:col>0</xdr:col>
      <xdr:colOff>29845</xdr:colOff>
      <xdr:row>647</xdr:row>
      <xdr:rowOff>174625</xdr:rowOff>
    </xdr:from>
    <xdr:to>
      <xdr:col>0</xdr:col>
      <xdr:colOff>2136140</xdr:colOff>
      <xdr:row>647</xdr:row>
      <xdr:rowOff>1755140</xdr:rowOff>
    </xdr:to>
    <xdr:pic>
      <xdr:nvPicPr>
        <xdr:cNvPr id="2218" name="图片 2217">
          <a:extLst>
            <a:ext uri="{FF2B5EF4-FFF2-40B4-BE49-F238E27FC236}">
              <a16:creationId xmlns:a16="http://schemas.microsoft.com/office/drawing/2014/main" id="{00000000-0008-0000-AD00-0000AA080000}"/>
            </a:ext>
          </a:extLst>
        </xdr:cNvPr>
        <xdr:cNvPicPr>
          <a:picLocks noChangeAspect="1"/>
        </xdr:cNvPicPr>
      </xdr:nvPicPr>
      <xdr:blipFill>
        <a:blip xmlns:r="http://schemas.openxmlformats.org/officeDocument/2006/relationships" r:embed="rId498"/>
        <a:stretch>
          <a:fillRect/>
        </a:stretch>
      </xdr:blipFill>
      <xdr:spPr>
        <a:xfrm>
          <a:off x="29845" y="1197919245"/>
          <a:ext cx="2106295" cy="1580515"/>
        </a:xfrm>
        <a:prstGeom prst="rect">
          <a:avLst/>
        </a:prstGeom>
        <a:noFill/>
        <a:ln w="9525">
          <a:noFill/>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237" name="Picture 15">
          <a:extLst>
            <a:ext uri="{FF2B5EF4-FFF2-40B4-BE49-F238E27FC236}">
              <a16:creationId xmlns:a16="http://schemas.microsoft.com/office/drawing/2014/main" id="{00000000-0008-0000-AD00-0000BD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257" name="Picture 15">
          <a:extLst>
            <a:ext uri="{FF2B5EF4-FFF2-40B4-BE49-F238E27FC236}">
              <a16:creationId xmlns:a16="http://schemas.microsoft.com/office/drawing/2014/main" id="{00000000-0008-0000-AD00-0000D1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277" name="Picture 15">
          <a:extLst>
            <a:ext uri="{FF2B5EF4-FFF2-40B4-BE49-F238E27FC236}">
              <a16:creationId xmlns:a16="http://schemas.microsoft.com/office/drawing/2014/main" id="{00000000-0008-0000-AD00-0000E5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297" name="Picture 15">
          <a:extLst>
            <a:ext uri="{FF2B5EF4-FFF2-40B4-BE49-F238E27FC236}">
              <a16:creationId xmlns:a16="http://schemas.microsoft.com/office/drawing/2014/main" id="{00000000-0008-0000-AD00-0000F908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323" name="Picture 15">
          <a:extLst>
            <a:ext uri="{FF2B5EF4-FFF2-40B4-BE49-F238E27FC236}">
              <a16:creationId xmlns:a16="http://schemas.microsoft.com/office/drawing/2014/main" id="{00000000-0008-0000-AD00-00001309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753" name="Picture 15">
          <a:extLst>
            <a:ext uri="{FF2B5EF4-FFF2-40B4-BE49-F238E27FC236}">
              <a16:creationId xmlns:a16="http://schemas.microsoft.com/office/drawing/2014/main" id="{00000000-0008-0000-AD00-0000C10A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773" name="Picture 15">
          <a:extLst>
            <a:ext uri="{FF2B5EF4-FFF2-40B4-BE49-F238E27FC236}">
              <a16:creationId xmlns:a16="http://schemas.microsoft.com/office/drawing/2014/main" id="{00000000-0008-0000-AD00-0000D50A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809</xdr:row>
      <xdr:rowOff>0</xdr:rowOff>
    </xdr:from>
    <xdr:to>
      <xdr:col>1</xdr:col>
      <xdr:colOff>9525</xdr:colOff>
      <xdr:row>809</xdr:row>
      <xdr:rowOff>28575</xdr:rowOff>
    </xdr:to>
    <xdr:pic>
      <xdr:nvPicPr>
        <xdr:cNvPr id="2793" name="Picture 15">
          <a:extLst>
            <a:ext uri="{FF2B5EF4-FFF2-40B4-BE49-F238E27FC236}">
              <a16:creationId xmlns:a16="http://schemas.microsoft.com/office/drawing/2014/main" id="{00000000-0008-0000-AD00-0000E90A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5046401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859" name="Picture 15">
          <a:extLst>
            <a:ext uri="{FF2B5EF4-FFF2-40B4-BE49-F238E27FC236}">
              <a16:creationId xmlns:a16="http://schemas.microsoft.com/office/drawing/2014/main" id="{00000000-0008-0000-AD00-00002B0B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922" name="Picture 15">
          <a:extLst>
            <a:ext uri="{FF2B5EF4-FFF2-40B4-BE49-F238E27FC236}">
              <a16:creationId xmlns:a16="http://schemas.microsoft.com/office/drawing/2014/main" id="{00000000-0008-0000-AD00-00006A0B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942" name="Picture 15">
          <a:extLst>
            <a:ext uri="{FF2B5EF4-FFF2-40B4-BE49-F238E27FC236}">
              <a16:creationId xmlns:a16="http://schemas.microsoft.com/office/drawing/2014/main" id="{00000000-0008-0000-AD00-00007E0B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2980" name="Picture 15">
          <a:extLst>
            <a:ext uri="{FF2B5EF4-FFF2-40B4-BE49-F238E27FC236}">
              <a16:creationId xmlns:a16="http://schemas.microsoft.com/office/drawing/2014/main" id="{00000000-0008-0000-AD00-0000A40B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045" name="Picture 15">
          <a:extLst>
            <a:ext uri="{FF2B5EF4-FFF2-40B4-BE49-F238E27FC236}">
              <a16:creationId xmlns:a16="http://schemas.microsoft.com/office/drawing/2014/main" id="{00000000-0008-0000-AD00-0000E50B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065" name="Picture 15">
          <a:extLst>
            <a:ext uri="{FF2B5EF4-FFF2-40B4-BE49-F238E27FC236}">
              <a16:creationId xmlns:a16="http://schemas.microsoft.com/office/drawing/2014/main" id="{00000000-0008-0000-AD00-0000F90B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103" name="Picture 15">
          <a:extLst>
            <a:ext uri="{FF2B5EF4-FFF2-40B4-BE49-F238E27FC236}">
              <a16:creationId xmlns:a16="http://schemas.microsoft.com/office/drawing/2014/main" id="{00000000-0008-0000-AD00-00001F0C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165" name="Picture 15">
          <a:extLst>
            <a:ext uri="{FF2B5EF4-FFF2-40B4-BE49-F238E27FC236}">
              <a16:creationId xmlns:a16="http://schemas.microsoft.com/office/drawing/2014/main" id="{00000000-0008-0000-AD00-00005D0C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185" name="Picture 15">
          <a:extLst>
            <a:ext uri="{FF2B5EF4-FFF2-40B4-BE49-F238E27FC236}">
              <a16:creationId xmlns:a16="http://schemas.microsoft.com/office/drawing/2014/main" id="{00000000-0008-0000-AD00-0000710C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0</xdr:col>
      <xdr:colOff>19050</xdr:colOff>
      <xdr:row>640</xdr:row>
      <xdr:rowOff>139065</xdr:rowOff>
    </xdr:from>
    <xdr:to>
      <xdr:col>0</xdr:col>
      <xdr:colOff>2145665</xdr:colOff>
      <xdr:row>640</xdr:row>
      <xdr:rowOff>1780540</xdr:rowOff>
    </xdr:to>
    <xdr:pic>
      <xdr:nvPicPr>
        <xdr:cNvPr id="3228" name="图片 3227">
          <a:extLst>
            <a:ext uri="{FF2B5EF4-FFF2-40B4-BE49-F238E27FC236}">
              <a16:creationId xmlns:a16="http://schemas.microsoft.com/office/drawing/2014/main" id="{00000000-0008-0000-AD00-00009C0C0000}"/>
            </a:ext>
          </a:extLst>
        </xdr:cNvPr>
        <xdr:cNvPicPr>
          <a:picLocks noChangeAspect="1"/>
        </xdr:cNvPicPr>
      </xdr:nvPicPr>
      <xdr:blipFill>
        <a:blip xmlns:r="http://schemas.openxmlformats.org/officeDocument/2006/relationships" r:embed="rId499"/>
        <a:stretch>
          <a:fillRect/>
        </a:stretch>
      </xdr:blipFill>
      <xdr:spPr>
        <a:xfrm>
          <a:off x="19050" y="1184548685"/>
          <a:ext cx="2126615" cy="1641475"/>
        </a:xfrm>
        <a:prstGeom prst="rect">
          <a:avLst/>
        </a:prstGeom>
        <a:noFill/>
        <a:ln w="9525">
          <a:noFill/>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289" name="Picture 15">
          <a:extLst>
            <a:ext uri="{FF2B5EF4-FFF2-40B4-BE49-F238E27FC236}">
              <a16:creationId xmlns:a16="http://schemas.microsoft.com/office/drawing/2014/main" id="{00000000-0008-0000-AD00-0000D90C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309" name="Picture 15">
          <a:extLst>
            <a:ext uri="{FF2B5EF4-FFF2-40B4-BE49-F238E27FC236}">
              <a16:creationId xmlns:a16="http://schemas.microsoft.com/office/drawing/2014/main" id="{00000000-0008-0000-AD00-0000ED0C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347" name="Picture 15">
          <a:extLst>
            <a:ext uri="{FF2B5EF4-FFF2-40B4-BE49-F238E27FC236}">
              <a16:creationId xmlns:a16="http://schemas.microsoft.com/office/drawing/2014/main" id="{00000000-0008-0000-AD00-0000130D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409" name="Picture 15">
          <a:extLst>
            <a:ext uri="{FF2B5EF4-FFF2-40B4-BE49-F238E27FC236}">
              <a16:creationId xmlns:a16="http://schemas.microsoft.com/office/drawing/2014/main" id="{00000000-0008-0000-AD00-0000510D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429" name="Picture 15">
          <a:extLst>
            <a:ext uri="{FF2B5EF4-FFF2-40B4-BE49-F238E27FC236}">
              <a16:creationId xmlns:a16="http://schemas.microsoft.com/office/drawing/2014/main" id="{00000000-0008-0000-AD00-0000650D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488" name="Picture 15">
          <a:extLst>
            <a:ext uri="{FF2B5EF4-FFF2-40B4-BE49-F238E27FC236}">
              <a16:creationId xmlns:a16="http://schemas.microsoft.com/office/drawing/2014/main" id="{00000000-0008-0000-AD00-0000A00D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547" name="Picture 15">
          <a:extLst>
            <a:ext uri="{FF2B5EF4-FFF2-40B4-BE49-F238E27FC236}">
              <a16:creationId xmlns:a16="http://schemas.microsoft.com/office/drawing/2014/main" id="{00000000-0008-0000-AD00-0000DB0D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639" name="Picture 15">
          <a:extLst>
            <a:ext uri="{FF2B5EF4-FFF2-40B4-BE49-F238E27FC236}">
              <a16:creationId xmlns:a16="http://schemas.microsoft.com/office/drawing/2014/main" id="{00000000-0008-0000-AD00-0000370E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677" name="Picture 15">
          <a:extLst>
            <a:ext uri="{FF2B5EF4-FFF2-40B4-BE49-F238E27FC236}">
              <a16:creationId xmlns:a16="http://schemas.microsoft.com/office/drawing/2014/main" id="{00000000-0008-0000-AD00-00005D0E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805" name="Picture 15">
          <a:extLst>
            <a:ext uri="{FF2B5EF4-FFF2-40B4-BE49-F238E27FC236}">
              <a16:creationId xmlns:a16="http://schemas.microsoft.com/office/drawing/2014/main" id="{00000000-0008-0000-AD00-0000DD0E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648</xdr:row>
      <xdr:rowOff>0</xdr:rowOff>
    </xdr:from>
    <xdr:to>
      <xdr:col>1</xdr:col>
      <xdr:colOff>9525</xdr:colOff>
      <xdr:row>648</xdr:row>
      <xdr:rowOff>28575</xdr:rowOff>
    </xdr:to>
    <xdr:pic>
      <xdr:nvPicPr>
        <xdr:cNvPr id="3942" name="Picture 15">
          <a:extLst>
            <a:ext uri="{FF2B5EF4-FFF2-40B4-BE49-F238E27FC236}">
              <a16:creationId xmlns:a16="http://schemas.microsoft.com/office/drawing/2014/main" id="{00000000-0008-0000-AD00-0000660F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9649620"/>
          <a:ext cx="9525" cy="28575"/>
        </a:xfrm>
        <a:prstGeom prst="rect">
          <a:avLst/>
        </a:prstGeom>
        <a:noFill/>
        <a:ln w="1">
          <a:noFill/>
          <a:miter lim="800000"/>
          <a:headEnd/>
          <a:tailEnd/>
        </a:ln>
      </xdr:spPr>
    </xdr:pic>
    <xdr:clientData/>
  </xdr:twoCellAnchor>
  <xdr:twoCellAnchor editAs="oneCell">
    <xdr:from>
      <xdr:col>1</xdr:col>
      <xdr:colOff>0</xdr:colOff>
      <xdr:row>649</xdr:row>
      <xdr:rowOff>0</xdr:rowOff>
    </xdr:from>
    <xdr:to>
      <xdr:col>1</xdr:col>
      <xdr:colOff>9525</xdr:colOff>
      <xdr:row>649</xdr:row>
      <xdr:rowOff>28575</xdr:rowOff>
    </xdr:to>
    <xdr:pic>
      <xdr:nvPicPr>
        <xdr:cNvPr id="3962" name="Picture 15">
          <a:extLst>
            <a:ext uri="{FF2B5EF4-FFF2-40B4-BE49-F238E27FC236}">
              <a16:creationId xmlns:a16="http://schemas.microsoft.com/office/drawing/2014/main" id="{00000000-0008-0000-AD00-00007A0F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01554620"/>
          <a:ext cx="9525" cy="28575"/>
        </a:xfrm>
        <a:prstGeom prst="rect">
          <a:avLst/>
        </a:prstGeom>
        <a:noFill/>
        <a:ln w="1">
          <a:noFill/>
          <a:miter lim="800000"/>
          <a:headEnd/>
          <a:tailEnd/>
        </a:ln>
      </xdr:spPr>
    </xdr:pic>
    <xdr:clientData/>
  </xdr:twoCellAnchor>
  <xdr:twoCellAnchor editAs="oneCell">
    <xdr:from>
      <xdr:col>1</xdr:col>
      <xdr:colOff>0</xdr:colOff>
      <xdr:row>656</xdr:row>
      <xdr:rowOff>0</xdr:rowOff>
    </xdr:from>
    <xdr:to>
      <xdr:col>1</xdr:col>
      <xdr:colOff>9525</xdr:colOff>
      <xdr:row>656</xdr:row>
      <xdr:rowOff>28575</xdr:rowOff>
    </xdr:to>
    <xdr:pic>
      <xdr:nvPicPr>
        <xdr:cNvPr id="4000" name="Picture 15">
          <a:extLst>
            <a:ext uri="{FF2B5EF4-FFF2-40B4-BE49-F238E27FC236}">
              <a16:creationId xmlns:a16="http://schemas.microsoft.com/office/drawing/2014/main" id="{00000000-0008-0000-AD00-0000A00F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4889620"/>
          <a:ext cx="9525" cy="28575"/>
        </a:xfrm>
        <a:prstGeom prst="rect">
          <a:avLst/>
        </a:prstGeom>
        <a:noFill/>
        <a:ln w="1">
          <a:noFill/>
          <a:miter lim="800000"/>
          <a:headEnd/>
          <a:tailEnd/>
        </a:ln>
      </xdr:spPr>
    </xdr:pic>
    <xdr:clientData/>
  </xdr:twoCellAnchor>
  <xdr:twoCellAnchor editAs="oneCell">
    <xdr:from>
      <xdr:col>1</xdr:col>
      <xdr:colOff>0</xdr:colOff>
      <xdr:row>656</xdr:row>
      <xdr:rowOff>0</xdr:rowOff>
    </xdr:from>
    <xdr:to>
      <xdr:col>1</xdr:col>
      <xdr:colOff>9525</xdr:colOff>
      <xdr:row>656</xdr:row>
      <xdr:rowOff>28575</xdr:rowOff>
    </xdr:to>
    <xdr:pic>
      <xdr:nvPicPr>
        <xdr:cNvPr id="4062" name="Picture 15">
          <a:extLst>
            <a:ext uri="{FF2B5EF4-FFF2-40B4-BE49-F238E27FC236}">
              <a16:creationId xmlns:a16="http://schemas.microsoft.com/office/drawing/2014/main" id="{00000000-0008-0000-AD00-0000DE0F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4889620"/>
          <a:ext cx="9525" cy="28575"/>
        </a:xfrm>
        <a:prstGeom prst="rect">
          <a:avLst/>
        </a:prstGeom>
        <a:noFill/>
        <a:ln w="1">
          <a:noFill/>
          <a:miter lim="800000"/>
          <a:headEnd/>
          <a:tailEnd/>
        </a:ln>
      </xdr:spPr>
    </xdr:pic>
    <xdr:clientData/>
  </xdr:twoCellAnchor>
  <xdr:twoCellAnchor editAs="oneCell">
    <xdr:from>
      <xdr:col>1</xdr:col>
      <xdr:colOff>0</xdr:colOff>
      <xdr:row>656</xdr:row>
      <xdr:rowOff>0</xdr:rowOff>
    </xdr:from>
    <xdr:to>
      <xdr:col>1</xdr:col>
      <xdr:colOff>9525</xdr:colOff>
      <xdr:row>656</xdr:row>
      <xdr:rowOff>28575</xdr:rowOff>
    </xdr:to>
    <xdr:pic>
      <xdr:nvPicPr>
        <xdr:cNvPr id="4082" name="Picture 15">
          <a:extLst>
            <a:ext uri="{FF2B5EF4-FFF2-40B4-BE49-F238E27FC236}">
              <a16:creationId xmlns:a16="http://schemas.microsoft.com/office/drawing/2014/main" id="{00000000-0008-0000-AD00-0000F20F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4889620"/>
          <a:ext cx="9525" cy="28575"/>
        </a:xfrm>
        <a:prstGeom prst="rect">
          <a:avLst/>
        </a:prstGeom>
        <a:noFill/>
        <a:ln w="1">
          <a:noFill/>
          <a:miter lim="800000"/>
          <a:headEnd/>
          <a:tailEnd/>
        </a:ln>
      </xdr:spPr>
    </xdr:pic>
    <xdr:clientData/>
  </xdr:twoCellAnchor>
  <xdr:twoCellAnchor editAs="oneCell">
    <xdr:from>
      <xdr:col>1</xdr:col>
      <xdr:colOff>0</xdr:colOff>
      <xdr:row>656</xdr:row>
      <xdr:rowOff>0</xdr:rowOff>
    </xdr:from>
    <xdr:to>
      <xdr:col>1</xdr:col>
      <xdr:colOff>9525</xdr:colOff>
      <xdr:row>656</xdr:row>
      <xdr:rowOff>28575</xdr:rowOff>
    </xdr:to>
    <xdr:pic>
      <xdr:nvPicPr>
        <xdr:cNvPr id="4138" name="Picture 15">
          <a:extLst>
            <a:ext uri="{FF2B5EF4-FFF2-40B4-BE49-F238E27FC236}">
              <a16:creationId xmlns:a16="http://schemas.microsoft.com/office/drawing/2014/main" id="{00000000-0008-0000-AD00-00002A1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4889620"/>
          <a:ext cx="9525" cy="28575"/>
        </a:xfrm>
        <a:prstGeom prst="rect">
          <a:avLst/>
        </a:prstGeom>
        <a:noFill/>
        <a:ln w="1">
          <a:noFill/>
          <a:miter lim="800000"/>
          <a:headEnd/>
          <a:tailEnd/>
        </a:ln>
      </xdr:spPr>
    </xdr:pic>
    <xdr:clientData/>
  </xdr:twoCellAnchor>
  <xdr:twoCellAnchor editAs="oneCell">
    <xdr:from>
      <xdr:col>1</xdr:col>
      <xdr:colOff>0</xdr:colOff>
      <xdr:row>656</xdr:row>
      <xdr:rowOff>0</xdr:rowOff>
    </xdr:from>
    <xdr:to>
      <xdr:col>1</xdr:col>
      <xdr:colOff>9525</xdr:colOff>
      <xdr:row>656</xdr:row>
      <xdr:rowOff>28575</xdr:rowOff>
    </xdr:to>
    <xdr:pic>
      <xdr:nvPicPr>
        <xdr:cNvPr id="4332" name="Picture 15">
          <a:extLst>
            <a:ext uri="{FF2B5EF4-FFF2-40B4-BE49-F238E27FC236}">
              <a16:creationId xmlns:a16="http://schemas.microsoft.com/office/drawing/2014/main" id="{00000000-0008-0000-AD00-0000EC1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4889620"/>
          <a:ext cx="9525" cy="28575"/>
        </a:xfrm>
        <a:prstGeom prst="rect">
          <a:avLst/>
        </a:prstGeom>
        <a:noFill/>
        <a:ln w="1">
          <a:noFill/>
          <a:miter lim="800000"/>
          <a:headEnd/>
          <a:tailEnd/>
        </a:ln>
      </xdr:spPr>
    </xdr:pic>
    <xdr:clientData/>
  </xdr:twoCellAnchor>
  <xdr:twoCellAnchor editAs="oneCell">
    <xdr:from>
      <xdr:col>1</xdr:col>
      <xdr:colOff>0</xdr:colOff>
      <xdr:row>657</xdr:row>
      <xdr:rowOff>0</xdr:rowOff>
    </xdr:from>
    <xdr:to>
      <xdr:col>1</xdr:col>
      <xdr:colOff>9525</xdr:colOff>
      <xdr:row>657</xdr:row>
      <xdr:rowOff>28575</xdr:rowOff>
    </xdr:to>
    <xdr:pic>
      <xdr:nvPicPr>
        <xdr:cNvPr id="4352" name="Picture 15">
          <a:extLst>
            <a:ext uri="{FF2B5EF4-FFF2-40B4-BE49-F238E27FC236}">
              <a16:creationId xmlns:a16="http://schemas.microsoft.com/office/drawing/2014/main" id="{00000000-0008-0000-AD00-00000011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6794620"/>
          <a:ext cx="9525" cy="28575"/>
        </a:xfrm>
        <a:prstGeom prst="rect">
          <a:avLst/>
        </a:prstGeom>
        <a:noFill/>
        <a:ln w="1">
          <a:noFill/>
          <a:miter lim="800000"/>
          <a:headEnd/>
          <a:tailEnd/>
        </a:ln>
      </xdr:spPr>
    </xdr:pic>
    <xdr:clientData/>
  </xdr:twoCellAnchor>
  <xdr:twoCellAnchor editAs="oneCell">
    <xdr:from>
      <xdr:col>1</xdr:col>
      <xdr:colOff>0</xdr:colOff>
      <xdr:row>658</xdr:row>
      <xdr:rowOff>0</xdr:rowOff>
    </xdr:from>
    <xdr:to>
      <xdr:col>1</xdr:col>
      <xdr:colOff>9525</xdr:colOff>
      <xdr:row>658</xdr:row>
      <xdr:rowOff>28575</xdr:rowOff>
    </xdr:to>
    <xdr:pic>
      <xdr:nvPicPr>
        <xdr:cNvPr id="4390" name="Picture 15">
          <a:extLst>
            <a:ext uri="{FF2B5EF4-FFF2-40B4-BE49-F238E27FC236}">
              <a16:creationId xmlns:a16="http://schemas.microsoft.com/office/drawing/2014/main" id="{00000000-0008-0000-AD00-00002611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8699620"/>
          <a:ext cx="9525" cy="28575"/>
        </a:xfrm>
        <a:prstGeom prst="rect">
          <a:avLst/>
        </a:prstGeom>
        <a:noFill/>
        <a:ln w="1">
          <a:noFill/>
          <a:miter lim="800000"/>
          <a:headEnd/>
          <a:tailEnd/>
        </a:ln>
      </xdr:spPr>
    </xdr:pic>
    <xdr:clientData/>
  </xdr:twoCellAnchor>
  <xdr:twoCellAnchor editAs="oneCell">
    <xdr:from>
      <xdr:col>1</xdr:col>
      <xdr:colOff>0</xdr:colOff>
      <xdr:row>659</xdr:row>
      <xdr:rowOff>0</xdr:rowOff>
    </xdr:from>
    <xdr:to>
      <xdr:col>1</xdr:col>
      <xdr:colOff>9525</xdr:colOff>
      <xdr:row>659</xdr:row>
      <xdr:rowOff>28575</xdr:rowOff>
    </xdr:to>
    <xdr:pic>
      <xdr:nvPicPr>
        <xdr:cNvPr id="4452" name="Picture 15">
          <a:extLst>
            <a:ext uri="{FF2B5EF4-FFF2-40B4-BE49-F238E27FC236}">
              <a16:creationId xmlns:a16="http://schemas.microsoft.com/office/drawing/2014/main" id="{00000000-0008-0000-AD00-00006411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20604620"/>
          <a:ext cx="9525" cy="28575"/>
        </a:xfrm>
        <a:prstGeom prst="rect">
          <a:avLst/>
        </a:prstGeom>
        <a:noFill/>
        <a:ln w="1">
          <a:noFill/>
          <a:miter lim="800000"/>
          <a:headEnd/>
          <a:tailEnd/>
        </a:ln>
      </xdr:spPr>
    </xdr:pic>
    <xdr:clientData/>
  </xdr:twoCellAnchor>
  <xdr:twoCellAnchor editAs="oneCell">
    <xdr:from>
      <xdr:col>1</xdr:col>
      <xdr:colOff>0</xdr:colOff>
      <xdr:row>660</xdr:row>
      <xdr:rowOff>0</xdr:rowOff>
    </xdr:from>
    <xdr:to>
      <xdr:col>1</xdr:col>
      <xdr:colOff>9525</xdr:colOff>
      <xdr:row>660</xdr:row>
      <xdr:rowOff>28575</xdr:rowOff>
    </xdr:to>
    <xdr:pic>
      <xdr:nvPicPr>
        <xdr:cNvPr id="4472" name="Picture 15">
          <a:extLst>
            <a:ext uri="{FF2B5EF4-FFF2-40B4-BE49-F238E27FC236}">
              <a16:creationId xmlns:a16="http://schemas.microsoft.com/office/drawing/2014/main" id="{00000000-0008-0000-AD00-00007811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22509620"/>
          <a:ext cx="9525" cy="28575"/>
        </a:xfrm>
        <a:prstGeom prst="rect">
          <a:avLst/>
        </a:prstGeom>
        <a:noFill/>
        <a:ln w="1">
          <a:noFill/>
          <a:miter lim="800000"/>
          <a:headEnd/>
          <a:tailEnd/>
        </a:ln>
      </xdr:spPr>
    </xdr:pic>
    <xdr:clientData/>
  </xdr:twoCellAnchor>
  <xdr:twoCellAnchor editAs="oneCell">
    <xdr:from>
      <xdr:col>0</xdr:col>
      <xdr:colOff>9525</xdr:colOff>
      <xdr:row>659</xdr:row>
      <xdr:rowOff>107950</xdr:rowOff>
    </xdr:from>
    <xdr:to>
      <xdr:col>0</xdr:col>
      <xdr:colOff>2132330</xdr:colOff>
      <xdr:row>659</xdr:row>
      <xdr:rowOff>1821815</xdr:rowOff>
    </xdr:to>
    <xdr:pic>
      <xdr:nvPicPr>
        <xdr:cNvPr id="4528" name="图片 4527">
          <a:extLst>
            <a:ext uri="{FF2B5EF4-FFF2-40B4-BE49-F238E27FC236}">
              <a16:creationId xmlns:a16="http://schemas.microsoft.com/office/drawing/2014/main" id="{00000000-0008-0000-AD00-0000B0110000}"/>
            </a:ext>
          </a:extLst>
        </xdr:cNvPr>
        <xdr:cNvPicPr>
          <a:picLocks noChangeAspect="1"/>
        </xdr:cNvPicPr>
      </xdr:nvPicPr>
      <xdr:blipFill>
        <a:blip xmlns:r="http://schemas.openxmlformats.org/officeDocument/2006/relationships" r:embed="rId500"/>
        <a:stretch>
          <a:fillRect/>
        </a:stretch>
      </xdr:blipFill>
      <xdr:spPr>
        <a:xfrm>
          <a:off x="9525" y="1220712570"/>
          <a:ext cx="2122805" cy="1713865"/>
        </a:xfrm>
        <a:prstGeom prst="rect">
          <a:avLst/>
        </a:prstGeom>
        <a:noFill/>
        <a:ln w="9525">
          <a:noFill/>
        </a:ln>
      </xdr:spPr>
    </xdr:pic>
    <xdr:clientData/>
  </xdr:twoCellAnchor>
  <xdr:twoCellAnchor editAs="oneCell">
    <xdr:from>
      <xdr:col>0</xdr:col>
      <xdr:colOff>9525</xdr:colOff>
      <xdr:row>660</xdr:row>
      <xdr:rowOff>80645</xdr:rowOff>
    </xdr:from>
    <xdr:to>
      <xdr:col>0</xdr:col>
      <xdr:colOff>2125345</xdr:colOff>
      <xdr:row>660</xdr:row>
      <xdr:rowOff>1856740</xdr:rowOff>
    </xdr:to>
    <xdr:pic>
      <xdr:nvPicPr>
        <xdr:cNvPr id="4529" name="图片 4528">
          <a:extLst>
            <a:ext uri="{FF2B5EF4-FFF2-40B4-BE49-F238E27FC236}">
              <a16:creationId xmlns:a16="http://schemas.microsoft.com/office/drawing/2014/main" id="{00000000-0008-0000-AD00-0000B1110000}"/>
            </a:ext>
          </a:extLst>
        </xdr:cNvPr>
        <xdr:cNvPicPr>
          <a:picLocks noChangeAspect="1"/>
        </xdr:cNvPicPr>
      </xdr:nvPicPr>
      <xdr:blipFill>
        <a:blip xmlns:r="http://schemas.openxmlformats.org/officeDocument/2006/relationships" r:embed="rId501"/>
        <a:stretch>
          <a:fillRect/>
        </a:stretch>
      </xdr:blipFill>
      <xdr:spPr>
        <a:xfrm>
          <a:off x="9525" y="1222590265"/>
          <a:ext cx="2115820" cy="1776095"/>
        </a:xfrm>
        <a:prstGeom prst="rect">
          <a:avLst/>
        </a:prstGeom>
        <a:noFill/>
        <a:ln w="9525">
          <a:noFill/>
        </a:ln>
      </xdr:spPr>
    </xdr:pic>
    <xdr:clientData/>
  </xdr:twoCellAnchor>
  <xdr:twoCellAnchor editAs="oneCell">
    <xdr:from>
      <xdr:col>0</xdr:col>
      <xdr:colOff>76200</xdr:colOff>
      <xdr:row>657</xdr:row>
      <xdr:rowOff>79375</xdr:rowOff>
    </xdr:from>
    <xdr:to>
      <xdr:col>0</xdr:col>
      <xdr:colOff>2122170</xdr:colOff>
      <xdr:row>657</xdr:row>
      <xdr:rowOff>1819275</xdr:rowOff>
    </xdr:to>
    <xdr:pic>
      <xdr:nvPicPr>
        <xdr:cNvPr id="4530" name="图片 4529">
          <a:extLst>
            <a:ext uri="{FF2B5EF4-FFF2-40B4-BE49-F238E27FC236}">
              <a16:creationId xmlns:a16="http://schemas.microsoft.com/office/drawing/2014/main" id="{00000000-0008-0000-AD00-0000B2110000}"/>
            </a:ext>
          </a:extLst>
        </xdr:cNvPr>
        <xdr:cNvPicPr>
          <a:picLocks noChangeAspect="1"/>
        </xdr:cNvPicPr>
      </xdr:nvPicPr>
      <xdr:blipFill>
        <a:blip xmlns:r="http://schemas.openxmlformats.org/officeDocument/2006/relationships" r:embed="rId502"/>
        <a:stretch>
          <a:fillRect/>
        </a:stretch>
      </xdr:blipFill>
      <xdr:spPr>
        <a:xfrm>
          <a:off x="76200" y="1216873995"/>
          <a:ext cx="2045970" cy="1739900"/>
        </a:xfrm>
        <a:prstGeom prst="rect">
          <a:avLst/>
        </a:prstGeom>
        <a:noFill/>
        <a:ln w="9525">
          <a:noFill/>
        </a:ln>
      </xdr:spPr>
    </xdr:pic>
    <xdr:clientData/>
  </xdr:twoCellAnchor>
  <xdr:twoCellAnchor editAs="oneCell">
    <xdr:from>
      <xdr:col>0</xdr:col>
      <xdr:colOff>9525</xdr:colOff>
      <xdr:row>658</xdr:row>
      <xdr:rowOff>127000</xdr:rowOff>
    </xdr:from>
    <xdr:to>
      <xdr:col>0</xdr:col>
      <xdr:colOff>2126615</xdr:colOff>
      <xdr:row>658</xdr:row>
      <xdr:rowOff>1755775</xdr:rowOff>
    </xdr:to>
    <xdr:pic>
      <xdr:nvPicPr>
        <xdr:cNvPr id="4531" name="图片 4530">
          <a:extLst>
            <a:ext uri="{FF2B5EF4-FFF2-40B4-BE49-F238E27FC236}">
              <a16:creationId xmlns:a16="http://schemas.microsoft.com/office/drawing/2014/main" id="{00000000-0008-0000-AD00-0000B3110000}"/>
            </a:ext>
          </a:extLst>
        </xdr:cNvPr>
        <xdr:cNvPicPr>
          <a:picLocks noChangeAspect="1"/>
        </xdr:cNvPicPr>
      </xdr:nvPicPr>
      <xdr:blipFill>
        <a:blip xmlns:r="http://schemas.openxmlformats.org/officeDocument/2006/relationships" r:embed="rId503"/>
        <a:stretch>
          <a:fillRect/>
        </a:stretch>
      </xdr:blipFill>
      <xdr:spPr>
        <a:xfrm>
          <a:off x="9525" y="1218826620"/>
          <a:ext cx="2117090" cy="1628775"/>
        </a:xfrm>
        <a:prstGeom prst="rect">
          <a:avLst/>
        </a:prstGeom>
        <a:noFill/>
        <a:ln w="9525">
          <a:noFill/>
        </a:ln>
      </xdr:spPr>
    </xdr:pic>
    <xdr:clientData/>
  </xdr:twoCellAnchor>
  <xdr:twoCellAnchor editAs="oneCell">
    <xdr:from>
      <xdr:col>0</xdr:col>
      <xdr:colOff>9525</xdr:colOff>
      <xdr:row>656</xdr:row>
      <xdr:rowOff>136525</xdr:rowOff>
    </xdr:from>
    <xdr:to>
      <xdr:col>0</xdr:col>
      <xdr:colOff>2130425</xdr:colOff>
      <xdr:row>656</xdr:row>
      <xdr:rowOff>1767840</xdr:rowOff>
    </xdr:to>
    <xdr:pic>
      <xdr:nvPicPr>
        <xdr:cNvPr id="4532" name="图片 4531">
          <a:extLst>
            <a:ext uri="{FF2B5EF4-FFF2-40B4-BE49-F238E27FC236}">
              <a16:creationId xmlns:a16="http://schemas.microsoft.com/office/drawing/2014/main" id="{00000000-0008-0000-AD00-0000B4110000}"/>
            </a:ext>
          </a:extLst>
        </xdr:cNvPr>
        <xdr:cNvPicPr>
          <a:picLocks noChangeAspect="1"/>
        </xdr:cNvPicPr>
      </xdr:nvPicPr>
      <xdr:blipFill>
        <a:blip xmlns:r="http://schemas.openxmlformats.org/officeDocument/2006/relationships" r:embed="rId504"/>
        <a:stretch>
          <a:fillRect/>
        </a:stretch>
      </xdr:blipFill>
      <xdr:spPr>
        <a:xfrm>
          <a:off x="9525" y="1215026145"/>
          <a:ext cx="2120900" cy="1631315"/>
        </a:xfrm>
        <a:prstGeom prst="rect">
          <a:avLst/>
        </a:prstGeom>
        <a:noFill/>
        <a:ln w="9525">
          <a:noFill/>
        </a:ln>
      </xdr:spPr>
    </xdr:pic>
    <xdr:clientData/>
  </xdr:twoCellAnchor>
  <xdr:twoCellAnchor editAs="oneCell">
    <xdr:from>
      <xdr:col>1</xdr:col>
      <xdr:colOff>0</xdr:colOff>
      <xdr:row>661</xdr:row>
      <xdr:rowOff>0</xdr:rowOff>
    </xdr:from>
    <xdr:to>
      <xdr:col>1</xdr:col>
      <xdr:colOff>9525</xdr:colOff>
      <xdr:row>661</xdr:row>
      <xdr:rowOff>28575</xdr:rowOff>
    </xdr:to>
    <xdr:pic>
      <xdr:nvPicPr>
        <xdr:cNvPr id="4719" name="Picture 15">
          <a:extLst>
            <a:ext uri="{FF2B5EF4-FFF2-40B4-BE49-F238E27FC236}">
              <a16:creationId xmlns:a16="http://schemas.microsoft.com/office/drawing/2014/main" id="{00000000-0008-0000-AD00-00006F12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24414620"/>
          <a:ext cx="9525" cy="28575"/>
        </a:xfrm>
        <a:prstGeom prst="rect">
          <a:avLst/>
        </a:prstGeom>
        <a:noFill/>
        <a:ln w="1">
          <a:noFill/>
          <a:miter lim="800000"/>
          <a:headEnd/>
          <a:tailEnd/>
        </a:ln>
      </xdr:spPr>
    </xdr:pic>
    <xdr:clientData/>
  </xdr:twoCellAnchor>
  <xdr:twoCellAnchor editAs="oneCell">
    <xdr:from>
      <xdr:col>1</xdr:col>
      <xdr:colOff>0</xdr:colOff>
      <xdr:row>662</xdr:row>
      <xdr:rowOff>0</xdr:rowOff>
    </xdr:from>
    <xdr:to>
      <xdr:col>1</xdr:col>
      <xdr:colOff>9525</xdr:colOff>
      <xdr:row>662</xdr:row>
      <xdr:rowOff>28575</xdr:rowOff>
    </xdr:to>
    <xdr:pic>
      <xdr:nvPicPr>
        <xdr:cNvPr id="4739" name="Picture 15">
          <a:extLst>
            <a:ext uri="{FF2B5EF4-FFF2-40B4-BE49-F238E27FC236}">
              <a16:creationId xmlns:a16="http://schemas.microsoft.com/office/drawing/2014/main" id="{00000000-0008-0000-AD00-00008312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26319620"/>
          <a:ext cx="9525" cy="28575"/>
        </a:xfrm>
        <a:prstGeom prst="rect">
          <a:avLst/>
        </a:prstGeom>
        <a:noFill/>
        <a:ln w="1">
          <a:noFill/>
          <a:miter lim="800000"/>
          <a:headEnd/>
          <a:tailEnd/>
        </a:ln>
      </xdr:spPr>
    </xdr:pic>
    <xdr:clientData/>
  </xdr:twoCellAnchor>
  <xdr:twoCellAnchor editAs="oneCell">
    <xdr:from>
      <xdr:col>1</xdr:col>
      <xdr:colOff>0</xdr:colOff>
      <xdr:row>663</xdr:row>
      <xdr:rowOff>0</xdr:rowOff>
    </xdr:from>
    <xdr:to>
      <xdr:col>1</xdr:col>
      <xdr:colOff>9525</xdr:colOff>
      <xdr:row>663</xdr:row>
      <xdr:rowOff>28575</xdr:rowOff>
    </xdr:to>
    <xdr:pic>
      <xdr:nvPicPr>
        <xdr:cNvPr id="4777" name="Picture 15">
          <a:extLst>
            <a:ext uri="{FF2B5EF4-FFF2-40B4-BE49-F238E27FC236}">
              <a16:creationId xmlns:a16="http://schemas.microsoft.com/office/drawing/2014/main" id="{00000000-0008-0000-AD00-0000A912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28224620"/>
          <a:ext cx="9525" cy="28575"/>
        </a:xfrm>
        <a:prstGeom prst="rect">
          <a:avLst/>
        </a:prstGeom>
        <a:noFill/>
        <a:ln w="1">
          <a:noFill/>
          <a:miter lim="800000"/>
          <a:headEnd/>
          <a:tailEnd/>
        </a:ln>
      </xdr:spPr>
    </xdr:pic>
    <xdr:clientData/>
  </xdr:twoCellAnchor>
  <xdr:twoCellAnchor editAs="oneCell">
    <xdr:from>
      <xdr:col>1</xdr:col>
      <xdr:colOff>0</xdr:colOff>
      <xdr:row>664</xdr:row>
      <xdr:rowOff>0</xdr:rowOff>
    </xdr:from>
    <xdr:to>
      <xdr:col>1</xdr:col>
      <xdr:colOff>9525</xdr:colOff>
      <xdr:row>664</xdr:row>
      <xdr:rowOff>28575</xdr:rowOff>
    </xdr:to>
    <xdr:pic>
      <xdr:nvPicPr>
        <xdr:cNvPr id="4839" name="Picture 15">
          <a:extLst>
            <a:ext uri="{FF2B5EF4-FFF2-40B4-BE49-F238E27FC236}">
              <a16:creationId xmlns:a16="http://schemas.microsoft.com/office/drawing/2014/main" id="{00000000-0008-0000-AD00-0000E712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30129620"/>
          <a:ext cx="9525" cy="28575"/>
        </a:xfrm>
        <a:prstGeom prst="rect">
          <a:avLst/>
        </a:prstGeom>
        <a:noFill/>
        <a:ln w="1">
          <a:noFill/>
          <a:miter lim="800000"/>
          <a:headEnd/>
          <a:tailEnd/>
        </a:ln>
      </xdr:spPr>
    </xdr:pic>
    <xdr:clientData/>
  </xdr:twoCellAnchor>
  <xdr:twoCellAnchor editAs="oneCell">
    <xdr:from>
      <xdr:col>1</xdr:col>
      <xdr:colOff>0</xdr:colOff>
      <xdr:row>668</xdr:row>
      <xdr:rowOff>0</xdr:rowOff>
    </xdr:from>
    <xdr:to>
      <xdr:col>1</xdr:col>
      <xdr:colOff>9525</xdr:colOff>
      <xdr:row>668</xdr:row>
      <xdr:rowOff>28575</xdr:rowOff>
    </xdr:to>
    <xdr:pic>
      <xdr:nvPicPr>
        <xdr:cNvPr id="4859" name="Picture 15">
          <a:extLst>
            <a:ext uri="{FF2B5EF4-FFF2-40B4-BE49-F238E27FC236}">
              <a16:creationId xmlns:a16="http://schemas.microsoft.com/office/drawing/2014/main" id="{00000000-0008-0000-AD00-0000FB12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37749620"/>
          <a:ext cx="9525" cy="28575"/>
        </a:xfrm>
        <a:prstGeom prst="rect">
          <a:avLst/>
        </a:prstGeom>
        <a:noFill/>
        <a:ln w="1">
          <a:noFill/>
          <a:miter lim="800000"/>
          <a:headEnd/>
          <a:tailEnd/>
        </a:ln>
      </xdr:spPr>
    </xdr:pic>
    <xdr:clientData/>
  </xdr:twoCellAnchor>
  <xdr:twoCellAnchor editAs="oneCell">
    <xdr:from>
      <xdr:col>0</xdr:col>
      <xdr:colOff>9525</xdr:colOff>
      <xdr:row>661</xdr:row>
      <xdr:rowOff>136525</xdr:rowOff>
    </xdr:from>
    <xdr:to>
      <xdr:col>0</xdr:col>
      <xdr:colOff>2137410</xdr:colOff>
      <xdr:row>661</xdr:row>
      <xdr:rowOff>1764665</xdr:rowOff>
    </xdr:to>
    <xdr:pic>
      <xdr:nvPicPr>
        <xdr:cNvPr id="4915" name="图片 4914">
          <a:extLst>
            <a:ext uri="{FF2B5EF4-FFF2-40B4-BE49-F238E27FC236}">
              <a16:creationId xmlns:a16="http://schemas.microsoft.com/office/drawing/2014/main" id="{00000000-0008-0000-AD00-000033130000}"/>
            </a:ext>
          </a:extLst>
        </xdr:cNvPr>
        <xdr:cNvPicPr>
          <a:picLocks noChangeAspect="1"/>
        </xdr:cNvPicPr>
      </xdr:nvPicPr>
      <xdr:blipFill>
        <a:blip xmlns:r="http://schemas.openxmlformats.org/officeDocument/2006/relationships" r:embed="rId505"/>
        <a:stretch>
          <a:fillRect/>
        </a:stretch>
      </xdr:blipFill>
      <xdr:spPr>
        <a:xfrm>
          <a:off x="9525" y="1224551145"/>
          <a:ext cx="2127885" cy="1628140"/>
        </a:xfrm>
        <a:prstGeom prst="rect">
          <a:avLst/>
        </a:prstGeom>
        <a:noFill/>
        <a:ln w="9525">
          <a:noFill/>
        </a:ln>
      </xdr:spPr>
    </xdr:pic>
    <xdr:clientData/>
  </xdr:twoCellAnchor>
  <xdr:twoCellAnchor editAs="oneCell">
    <xdr:from>
      <xdr:col>0</xdr:col>
      <xdr:colOff>9525</xdr:colOff>
      <xdr:row>662</xdr:row>
      <xdr:rowOff>165100</xdr:rowOff>
    </xdr:from>
    <xdr:to>
      <xdr:col>0</xdr:col>
      <xdr:colOff>2123440</xdr:colOff>
      <xdr:row>662</xdr:row>
      <xdr:rowOff>1736725</xdr:rowOff>
    </xdr:to>
    <xdr:pic>
      <xdr:nvPicPr>
        <xdr:cNvPr id="4916" name="图片 4915">
          <a:extLst>
            <a:ext uri="{FF2B5EF4-FFF2-40B4-BE49-F238E27FC236}">
              <a16:creationId xmlns:a16="http://schemas.microsoft.com/office/drawing/2014/main" id="{00000000-0008-0000-AD00-000034130000}"/>
            </a:ext>
          </a:extLst>
        </xdr:cNvPr>
        <xdr:cNvPicPr>
          <a:picLocks noChangeAspect="1"/>
        </xdr:cNvPicPr>
      </xdr:nvPicPr>
      <xdr:blipFill>
        <a:blip xmlns:r="http://schemas.openxmlformats.org/officeDocument/2006/relationships" r:embed="rId506"/>
        <a:stretch>
          <a:fillRect/>
        </a:stretch>
      </xdr:blipFill>
      <xdr:spPr>
        <a:xfrm>
          <a:off x="9525" y="1226484720"/>
          <a:ext cx="2113915" cy="1571625"/>
        </a:xfrm>
        <a:prstGeom prst="rect">
          <a:avLst/>
        </a:prstGeom>
        <a:noFill/>
        <a:ln w="9525">
          <a:noFill/>
        </a:ln>
      </xdr:spPr>
    </xdr:pic>
    <xdr:clientData/>
  </xdr:twoCellAnchor>
  <xdr:twoCellAnchor editAs="oneCell">
    <xdr:from>
      <xdr:col>0</xdr:col>
      <xdr:colOff>9525</xdr:colOff>
      <xdr:row>663</xdr:row>
      <xdr:rowOff>155575</xdr:rowOff>
    </xdr:from>
    <xdr:to>
      <xdr:col>0</xdr:col>
      <xdr:colOff>2143125</xdr:colOff>
      <xdr:row>663</xdr:row>
      <xdr:rowOff>1802765</xdr:rowOff>
    </xdr:to>
    <xdr:pic>
      <xdr:nvPicPr>
        <xdr:cNvPr id="4917" name="图片 4916">
          <a:extLst>
            <a:ext uri="{FF2B5EF4-FFF2-40B4-BE49-F238E27FC236}">
              <a16:creationId xmlns:a16="http://schemas.microsoft.com/office/drawing/2014/main" id="{00000000-0008-0000-AD00-000035130000}"/>
            </a:ext>
          </a:extLst>
        </xdr:cNvPr>
        <xdr:cNvPicPr>
          <a:picLocks noChangeAspect="1"/>
        </xdr:cNvPicPr>
      </xdr:nvPicPr>
      <xdr:blipFill>
        <a:blip xmlns:r="http://schemas.openxmlformats.org/officeDocument/2006/relationships" r:embed="rId507"/>
        <a:stretch>
          <a:fillRect/>
        </a:stretch>
      </xdr:blipFill>
      <xdr:spPr>
        <a:xfrm>
          <a:off x="9525" y="1228380195"/>
          <a:ext cx="2133600" cy="1647190"/>
        </a:xfrm>
        <a:prstGeom prst="rect">
          <a:avLst/>
        </a:prstGeom>
        <a:noFill/>
        <a:ln w="9525">
          <a:noFill/>
        </a:ln>
      </xdr:spPr>
    </xdr:pic>
    <xdr:clientData/>
  </xdr:twoCellAnchor>
  <xdr:twoCellAnchor editAs="oneCell">
    <xdr:from>
      <xdr:col>1</xdr:col>
      <xdr:colOff>0</xdr:colOff>
      <xdr:row>665</xdr:row>
      <xdr:rowOff>0</xdr:rowOff>
    </xdr:from>
    <xdr:to>
      <xdr:col>1</xdr:col>
      <xdr:colOff>9525</xdr:colOff>
      <xdr:row>665</xdr:row>
      <xdr:rowOff>28575</xdr:rowOff>
    </xdr:to>
    <xdr:pic>
      <xdr:nvPicPr>
        <xdr:cNvPr id="4978" name="Picture 15">
          <a:extLst>
            <a:ext uri="{FF2B5EF4-FFF2-40B4-BE49-F238E27FC236}">
              <a16:creationId xmlns:a16="http://schemas.microsoft.com/office/drawing/2014/main" id="{00000000-0008-0000-AD00-0000721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32034620"/>
          <a:ext cx="9525" cy="28575"/>
        </a:xfrm>
        <a:prstGeom prst="rect">
          <a:avLst/>
        </a:prstGeom>
        <a:noFill/>
        <a:ln w="1">
          <a:noFill/>
          <a:miter lim="800000"/>
          <a:headEnd/>
          <a:tailEnd/>
        </a:ln>
      </xdr:spPr>
    </xdr:pic>
    <xdr:clientData/>
  </xdr:twoCellAnchor>
  <xdr:twoCellAnchor editAs="oneCell">
    <xdr:from>
      <xdr:col>1</xdr:col>
      <xdr:colOff>0</xdr:colOff>
      <xdr:row>666</xdr:row>
      <xdr:rowOff>0</xdr:rowOff>
    </xdr:from>
    <xdr:to>
      <xdr:col>1</xdr:col>
      <xdr:colOff>9525</xdr:colOff>
      <xdr:row>666</xdr:row>
      <xdr:rowOff>28575</xdr:rowOff>
    </xdr:to>
    <xdr:pic>
      <xdr:nvPicPr>
        <xdr:cNvPr id="4998" name="Picture 15">
          <a:extLst>
            <a:ext uri="{FF2B5EF4-FFF2-40B4-BE49-F238E27FC236}">
              <a16:creationId xmlns:a16="http://schemas.microsoft.com/office/drawing/2014/main" id="{00000000-0008-0000-AD00-0000861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33939620"/>
          <a:ext cx="9525" cy="28575"/>
        </a:xfrm>
        <a:prstGeom prst="rect">
          <a:avLst/>
        </a:prstGeom>
        <a:noFill/>
        <a:ln w="1">
          <a:noFill/>
          <a:miter lim="800000"/>
          <a:headEnd/>
          <a:tailEnd/>
        </a:ln>
      </xdr:spPr>
    </xdr:pic>
    <xdr:clientData/>
  </xdr:twoCellAnchor>
  <xdr:twoCellAnchor editAs="oneCell">
    <xdr:from>
      <xdr:col>1</xdr:col>
      <xdr:colOff>0</xdr:colOff>
      <xdr:row>667</xdr:row>
      <xdr:rowOff>0</xdr:rowOff>
    </xdr:from>
    <xdr:to>
      <xdr:col>1</xdr:col>
      <xdr:colOff>9525</xdr:colOff>
      <xdr:row>667</xdr:row>
      <xdr:rowOff>28575</xdr:rowOff>
    </xdr:to>
    <xdr:pic>
      <xdr:nvPicPr>
        <xdr:cNvPr id="5072" name="Picture 15">
          <a:extLst>
            <a:ext uri="{FF2B5EF4-FFF2-40B4-BE49-F238E27FC236}">
              <a16:creationId xmlns:a16="http://schemas.microsoft.com/office/drawing/2014/main" id="{00000000-0008-0000-AD00-0000D01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35844620"/>
          <a:ext cx="9525" cy="28575"/>
        </a:xfrm>
        <a:prstGeom prst="rect">
          <a:avLst/>
        </a:prstGeom>
        <a:noFill/>
        <a:ln w="1">
          <a:noFill/>
          <a:miter lim="800000"/>
          <a:headEnd/>
          <a:tailEnd/>
        </a:ln>
      </xdr:spPr>
    </xdr:pic>
    <xdr:clientData/>
  </xdr:twoCellAnchor>
  <xdr:twoCellAnchor editAs="oneCell">
    <xdr:from>
      <xdr:col>0</xdr:col>
      <xdr:colOff>9525</xdr:colOff>
      <xdr:row>667</xdr:row>
      <xdr:rowOff>66675</xdr:rowOff>
    </xdr:from>
    <xdr:to>
      <xdr:col>0</xdr:col>
      <xdr:colOff>2111375</xdr:colOff>
      <xdr:row>667</xdr:row>
      <xdr:rowOff>1847215</xdr:rowOff>
    </xdr:to>
    <xdr:pic>
      <xdr:nvPicPr>
        <xdr:cNvPr id="5128" name="图片 5127">
          <a:extLst>
            <a:ext uri="{FF2B5EF4-FFF2-40B4-BE49-F238E27FC236}">
              <a16:creationId xmlns:a16="http://schemas.microsoft.com/office/drawing/2014/main" id="{00000000-0008-0000-AD00-000008140000}"/>
            </a:ext>
          </a:extLst>
        </xdr:cNvPr>
        <xdr:cNvPicPr>
          <a:picLocks noChangeAspect="1"/>
        </xdr:cNvPicPr>
      </xdr:nvPicPr>
      <xdr:blipFill>
        <a:blip xmlns:r="http://schemas.openxmlformats.org/officeDocument/2006/relationships" r:embed="rId508"/>
        <a:stretch>
          <a:fillRect/>
        </a:stretch>
      </xdr:blipFill>
      <xdr:spPr>
        <a:xfrm>
          <a:off x="9525" y="1235911295"/>
          <a:ext cx="2101850" cy="1780540"/>
        </a:xfrm>
        <a:prstGeom prst="rect">
          <a:avLst/>
        </a:prstGeom>
        <a:noFill/>
        <a:ln w="9525">
          <a:noFill/>
        </a:ln>
      </xdr:spPr>
    </xdr:pic>
    <xdr:clientData/>
  </xdr:twoCellAnchor>
  <xdr:twoCellAnchor editAs="oneCell">
    <xdr:from>
      <xdr:col>0</xdr:col>
      <xdr:colOff>635</xdr:colOff>
      <xdr:row>666</xdr:row>
      <xdr:rowOff>161925</xdr:rowOff>
    </xdr:from>
    <xdr:to>
      <xdr:col>0</xdr:col>
      <xdr:colOff>2134235</xdr:colOff>
      <xdr:row>666</xdr:row>
      <xdr:rowOff>1744980</xdr:rowOff>
    </xdr:to>
    <xdr:pic>
      <xdr:nvPicPr>
        <xdr:cNvPr id="5129" name="图片 5128">
          <a:extLst>
            <a:ext uri="{FF2B5EF4-FFF2-40B4-BE49-F238E27FC236}">
              <a16:creationId xmlns:a16="http://schemas.microsoft.com/office/drawing/2014/main" id="{00000000-0008-0000-AD00-000009140000}"/>
            </a:ext>
          </a:extLst>
        </xdr:cNvPr>
        <xdr:cNvPicPr>
          <a:picLocks noChangeAspect="1"/>
        </xdr:cNvPicPr>
      </xdr:nvPicPr>
      <xdr:blipFill>
        <a:blip xmlns:r="http://schemas.openxmlformats.org/officeDocument/2006/relationships" r:embed="rId509"/>
        <a:stretch>
          <a:fillRect/>
        </a:stretch>
      </xdr:blipFill>
      <xdr:spPr>
        <a:xfrm>
          <a:off x="635" y="1234101545"/>
          <a:ext cx="2133600" cy="1583055"/>
        </a:xfrm>
        <a:prstGeom prst="rect">
          <a:avLst/>
        </a:prstGeom>
        <a:noFill/>
        <a:ln w="9525">
          <a:noFill/>
        </a:ln>
      </xdr:spPr>
    </xdr:pic>
    <xdr:clientData/>
  </xdr:twoCellAnchor>
  <xdr:twoCellAnchor editAs="oneCell">
    <xdr:from>
      <xdr:col>0</xdr:col>
      <xdr:colOff>9525</xdr:colOff>
      <xdr:row>665</xdr:row>
      <xdr:rowOff>123825</xdr:rowOff>
    </xdr:from>
    <xdr:to>
      <xdr:col>0</xdr:col>
      <xdr:colOff>2132330</xdr:colOff>
      <xdr:row>665</xdr:row>
      <xdr:rowOff>1771015</xdr:rowOff>
    </xdr:to>
    <xdr:pic>
      <xdr:nvPicPr>
        <xdr:cNvPr id="5130" name="图片 5129">
          <a:extLst>
            <a:ext uri="{FF2B5EF4-FFF2-40B4-BE49-F238E27FC236}">
              <a16:creationId xmlns:a16="http://schemas.microsoft.com/office/drawing/2014/main" id="{00000000-0008-0000-AD00-00000A140000}"/>
            </a:ext>
          </a:extLst>
        </xdr:cNvPr>
        <xdr:cNvPicPr>
          <a:picLocks noChangeAspect="1"/>
        </xdr:cNvPicPr>
      </xdr:nvPicPr>
      <xdr:blipFill>
        <a:blip xmlns:r="http://schemas.openxmlformats.org/officeDocument/2006/relationships" r:embed="rId510"/>
        <a:stretch>
          <a:fillRect/>
        </a:stretch>
      </xdr:blipFill>
      <xdr:spPr>
        <a:xfrm>
          <a:off x="9525" y="1232158445"/>
          <a:ext cx="2122805" cy="1647190"/>
        </a:xfrm>
        <a:prstGeom prst="rect">
          <a:avLst/>
        </a:prstGeom>
        <a:noFill/>
        <a:ln w="9525">
          <a:noFill/>
        </a:ln>
      </xdr:spPr>
    </xdr:pic>
    <xdr:clientData/>
  </xdr:twoCellAnchor>
  <xdr:twoCellAnchor editAs="oneCell">
    <xdr:from>
      <xdr:col>0</xdr:col>
      <xdr:colOff>38100</xdr:colOff>
      <xdr:row>664</xdr:row>
      <xdr:rowOff>38100</xdr:rowOff>
    </xdr:from>
    <xdr:to>
      <xdr:col>0</xdr:col>
      <xdr:colOff>2145030</xdr:colOff>
      <xdr:row>664</xdr:row>
      <xdr:rowOff>1876425</xdr:rowOff>
    </xdr:to>
    <xdr:pic>
      <xdr:nvPicPr>
        <xdr:cNvPr id="5131" name="图片 5130">
          <a:extLst>
            <a:ext uri="{FF2B5EF4-FFF2-40B4-BE49-F238E27FC236}">
              <a16:creationId xmlns:a16="http://schemas.microsoft.com/office/drawing/2014/main" id="{00000000-0008-0000-AD00-00000B140000}"/>
            </a:ext>
          </a:extLst>
        </xdr:cNvPr>
        <xdr:cNvPicPr>
          <a:picLocks noChangeAspect="1"/>
        </xdr:cNvPicPr>
      </xdr:nvPicPr>
      <xdr:blipFill>
        <a:blip xmlns:r="http://schemas.openxmlformats.org/officeDocument/2006/relationships" r:embed="rId511"/>
        <a:stretch>
          <a:fillRect/>
        </a:stretch>
      </xdr:blipFill>
      <xdr:spPr>
        <a:xfrm>
          <a:off x="38100" y="1230167720"/>
          <a:ext cx="2106930" cy="1838325"/>
        </a:xfrm>
        <a:prstGeom prst="rect">
          <a:avLst/>
        </a:prstGeom>
        <a:noFill/>
        <a:ln w="9525">
          <a:noFill/>
        </a:ln>
      </xdr:spPr>
    </xdr:pic>
    <xdr:clientData/>
  </xdr:twoCellAnchor>
  <xdr:twoCellAnchor editAs="oneCell">
    <xdr:from>
      <xdr:col>0</xdr:col>
      <xdr:colOff>9525</xdr:colOff>
      <xdr:row>668</xdr:row>
      <xdr:rowOff>82550</xdr:rowOff>
    </xdr:from>
    <xdr:to>
      <xdr:col>0</xdr:col>
      <xdr:colOff>2128520</xdr:colOff>
      <xdr:row>668</xdr:row>
      <xdr:rowOff>1734185</xdr:rowOff>
    </xdr:to>
    <xdr:pic>
      <xdr:nvPicPr>
        <xdr:cNvPr id="5132" name="图片 5131">
          <a:extLst>
            <a:ext uri="{FF2B5EF4-FFF2-40B4-BE49-F238E27FC236}">
              <a16:creationId xmlns:a16="http://schemas.microsoft.com/office/drawing/2014/main" id="{00000000-0008-0000-AD00-00000C140000}"/>
            </a:ext>
          </a:extLst>
        </xdr:cNvPr>
        <xdr:cNvPicPr>
          <a:picLocks noChangeAspect="1"/>
        </xdr:cNvPicPr>
      </xdr:nvPicPr>
      <xdr:blipFill>
        <a:blip xmlns:r="http://schemas.openxmlformats.org/officeDocument/2006/relationships" r:embed="rId512"/>
        <a:stretch>
          <a:fillRect/>
        </a:stretch>
      </xdr:blipFill>
      <xdr:spPr>
        <a:xfrm>
          <a:off x="9525" y="1237832170"/>
          <a:ext cx="2118995" cy="1651635"/>
        </a:xfrm>
        <a:prstGeom prst="rect">
          <a:avLst/>
        </a:prstGeom>
        <a:noFill/>
        <a:ln w="9525">
          <a:noFill/>
        </a:ln>
      </xdr:spPr>
    </xdr:pic>
    <xdr:clientData/>
  </xdr:twoCellAnchor>
  <xdr:twoCellAnchor editAs="oneCell">
    <xdr:from>
      <xdr:col>1</xdr:col>
      <xdr:colOff>0</xdr:colOff>
      <xdr:row>672</xdr:row>
      <xdr:rowOff>0</xdr:rowOff>
    </xdr:from>
    <xdr:to>
      <xdr:col>1</xdr:col>
      <xdr:colOff>9525</xdr:colOff>
      <xdr:row>672</xdr:row>
      <xdr:rowOff>28575</xdr:rowOff>
    </xdr:to>
    <xdr:pic>
      <xdr:nvPicPr>
        <xdr:cNvPr id="5377" name="Picture 15">
          <a:extLst>
            <a:ext uri="{FF2B5EF4-FFF2-40B4-BE49-F238E27FC236}">
              <a16:creationId xmlns:a16="http://schemas.microsoft.com/office/drawing/2014/main" id="{00000000-0008-0000-AD00-0000011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45369620"/>
          <a:ext cx="9525" cy="28575"/>
        </a:xfrm>
        <a:prstGeom prst="rect">
          <a:avLst/>
        </a:prstGeom>
        <a:noFill/>
        <a:ln w="1">
          <a:noFill/>
          <a:miter lim="800000"/>
          <a:headEnd/>
          <a:tailEnd/>
        </a:ln>
      </xdr:spPr>
    </xdr:pic>
    <xdr:clientData/>
  </xdr:twoCellAnchor>
  <xdr:twoCellAnchor editAs="oneCell">
    <xdr:from>
      <xdr:col>1</xdr:col>
      <xdr:colOff>0</xdr:colOff>
      <xdr:row>673</xdr:row>
      <xdr:rowOff>0</xdr:rowOff>
    </xdr:from>
    <xdr:to>
      <xdr:col>1</xdr:col>
      <xdr:colOff>9525</xdr:colOff>
      <xdr:row>673</xdr:row>
      <xdr:rowOff>28575</xdr:rowOff>
    </xdr:to>
    <xdr:pic>
      <xdr:nvPicPr>
        <xdr:cNvPr id="5397" name="Picture 15">
          <a:extLst>
            <a:ext uri="{FF2B5EF4-FFF2-40B4-BE49-F238E27FC236}">
              <a16:creationId xmlns:a16="http://schemas.microsoft.com/office/drawing/2014/main" id="{00000000-0008-0000-AD00-0000151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47274620"/>
          <a:ext cx="9525" cy="28575"/>
        </a:xfrm>
        <a:prstGeom prst="rect">
          <a:avLst/>
        </a:prstGeom>
        <a:noFill/>
        <a:ln w="1">
          <a:noFill/>
          <a:miter lim="800000"/>
          <a:headEnd/>
          <a:tailEnd/>
        </a:ln>
      </xdr:spPr>
    </xdr:pic>
    <xdr:clientData/>
  </xdr:twoCellAnchor>
  <xdr:twoCellAnchor editAs="oneCell">
    <xdr:from>
      <xdr:col>1</xdr:col>
      <xdr:colOff>0</xdr:colOff>
      <xdr:row>671</xdr:row>
      <xdr:rowOff>0</xdr:rowOff>
    </xdr:from>
    <xdr:to>
      <xdr:col>1</xdr:col>
      <xdr:colOff>9525</xdr:colOff>
      <xdr:row>671</xdr:row>
      <xdr:rowOff>28575</xdr:rowOff>
    </xdr:to>
    <xdr:pic>
      <xdr:nvPicPr>
        <xdr:cNvPr id="5453" name="Picture 15">
          <a:extLst>
            <a:ext uri="{FF2B5EF4-FFF2-40B4-BE49-F238E27FC236}">
              <a16:creationId xmlns:a16="http://schemas.microsoft.com/office/drawing/2014/main" id="{00000000-0008-0000-AD00-00004D1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43464620"/>
          <a:ext cx="9525" cy="28575"/>
        </a:xfrm>
        <a:prstGeom prst="rect">
          <a:avLst/>
        </a:prstGeom>
        <a:noFill/>
        <a:ln w="1">
          <a:noFill/>
          <a:miter lim="800000"/>
          <a:headEnd/>
          <a:tailEnd/>
        </a:ln>
      </xdr:spPr>
    </xdr:pic>
    <xdr:clientData/>
  </xdr:twoCellAnchor>
  <xdr:twoCellAnchor editAs="oneCell">
    <xdr:from>
      <xdr:col>0</xdr:col>
      <xdr:colOff>635</xdr:colOff>
      <xdr:row>671</xdr:row>
      <xdr:rowOff>209550</xdr:rowOff>
    </xdr:from>
    <xdr:to>
      <xdr:col>0</xdr:col>
      <xdr:colOff>2138680</xdr:colOff>
      <xdr:row>671</xdr:row>
      <xdr:rowOff>1698625</xdr:rowOff>
    </xdr:to>
    <xdr:pic>
      <xdr:nvPicPr>
        <xdr:cNvPr id="5491" name="图片 5490">
          <a:extLst>
            <a:ext uri="{FF2B5EF4-FFF2-40B4-BE49-F238E27FC236}">
              <a16:creationId xmlns:a16="http://schemas.microsoft.com/office/drawing/2014/main" id="{00000000-0008-0000-AD00-000073150000}"/>
            </a:ext>
          </a:extLst>
        </xdr:cNvPr>
        <xdr:cNvPicPr>
          <a:picLocks noChangeAspect="1"/>
        </xdr:cNvPicPr>
      </xdr:nvPicPr>
      <xdr:blipFill>
        <a:blip xmlns:r="http://schemas.openxmlformats.org/officeDocument/2006/relationships" r:embed="rId513"/>
        <a:stretch>
          <a:fillRect/>
        </a:stretch>
      </xdr:blipFill>
      <xdr:spPr>
        <a:xfrm>
          <a:off x="635" y="1243674170"/>
          <a:ext cx="2138045" cy="1489075"/>
        </a:xfrm>
        <a:prstGeom prst="rect">
          <a:avLst/>
        </a:prstGeom>
        <a:noFill/>
        <a:ln w="9525">
          <a:noFill/>
        </a:ln>
      </xdr:spPr>
    </xdr:pic>
    <xdr:clientData/>
  </xdr:twoCellAnchor>
  <xdr:twoCellAnchor editAs="oneCell">
    <xdr:from>
      <xdr:col>0</xdr:col>
      <xdr:colOff>635</xdr:colOff>
      <xdr:row>669</xdr:row>
      <xdr:rowOff>193675</xdr:rowOff>
    </xdr:from>
    <xdr:to>
      <xdr:col>0</xdr:col>
      <xdr:colOff>2157730</xdr:colOff>
      <xdr:row>669</xdr:row>
      <xdr:rowOff>1869440</xdr:rowOff>
    </xdr:to>
    <xdr:pic>
      <xdr:nvPicPr>
        <xdr:cNvPr id="5492" name="图片 5491">
          <a:extLst>
            <a:ext uri="{FF2B5EF4-FFF2-40B4-BE49-F238E27FC236}">
              <a16:creationId xmlns:a16="http://schemas.microsoft.com/office/drawing/2014/main" id="{00000000-0008-0000-AD00-000074150000}"/>
            </a:ext>
          </a:extLst>
        </xdr:cNvPr>
        <xdr:cNvPicPr>
          <a:picLocks noChangeAspect="1"/>
        </xdr:cNvPicPr>
      </xdr:nvPicPr>
      <xdr:blipFill>
        <a:blip xmlns:r="http://schemas.openxmlformats.org/officeDocument/2006/relationships" r:embed="rId514"/>
        <a:stretch>
          <a:fillRect/>
        </a:stretch>
      </xdr:blipFill>
      <xdr:spPr>
        <a:xfrm>
          <a:off x="635" y="1239848295"/>
          <a:ext cx="2157095" cy="1675765"/>
        </a:xfrm>
        <a:prstGeom prst="rect">
          <a:avLst/>
        </a:prstGeom>
        <a:noFill/>
        <a:ln w="9525">
          <a:noFill/>
        </a:ln>
      </xdr:spPr>
    </xdr:pic>
    <xdr:clientData/>
  </xdr:twoCellAnchor>
  <xdr:twoCellAnchor editAs="oneCell">
    <xdr:from>
      <xdr:col>1</xdr:col>
      <xdr:colOff>0</xdr:colOff>
      <xdr:row>674</xdr:row>
      <xdr:rowOff>0</xdr:rowOff>
    </xdr:from>
    <xdr:to>
      <xdr:col>1</xdr:col>
      <xdr:colOff>9525</xdr:colOff>
      <xdr:row>674</xdr:row>
      <xdr:rowOff>28575</xdr:rowOff>
    </xdr:to>
    <xdr:pic>
      <xdr:nvPicPr>
        <xdr:cNvPr id="5512" name="Picture 15">
          <a:extLst>
            <a:ext uri="{FF2B5EF4-FFF2-40B4-BE49-F238E27FC236}">
              <a16:creationId xmlns:a16="http://schemas.microsoft.com/office/drawing/2014/main" id="{00000000-0008-0000-AD00-0000881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49179620"/>
          <a:ext cx="9525" cy="28575"/>
        </a:xfrm>
        <a:prstGeom prst="rect">
          <a:avLst/>
        </a:prstGeom>
        <a:noFill/>
        <a:ln w="1">
          <a:noFill/>
          <a:miter lim="800000"/>
          <a:headEnd/>
          <a:tailEnd/>
        </a:ln>
      </xdr:spPr>
    </xdr:pic>
    <xdr:clientData/>
  </xdr:twoCellAnchor>
  <xdr:twoCellAnchor editAs="oneCell">
    <xdr:from>
      <xdr:col>0</xdr:col>
      <xdr:colOff>9525</xdr:colOff>
      <xdr:row>674</xdr:row>
      <xdr:rowOff>126365</xdr:rowOff>
    </xdr:from>
    <xdr:to>
      <xdr:col>0</xdr:col>
      <xdr:colOff>2137410</xdr:colOff>
      <xdr:row>674</xdr:row>
      <xdr:rowOff>1736090</xdr:rowOff>
    </xdr:to>
    <xdr:pic>
      <xdr:nvPicPr>
        <xdr:cNvPr id="5550" name="图片 5549">
          <a:extLst>
            <a:ext uri="{FF2B5EF4-FFF2-40B4-BE49-F238E27FC236}">
              <a16:creationId xmlns:a16="http://schemas.microsoft.com/office/drawing/2014/main" id="{00000000-0008-0000-AD00-0000AE150000}"/>
            </a:ext>
          </a:extLst>
        </xdr:cNvPr>
        <xdr:cNvPicPr>
          <a:picLocks noChangeAspect="1"/>
        </xdr:cNvPicPr>
      </xdr:nvPicPr>
      <xdr:blipFill>
        <a:blip xmlns:r="http://schemas.openxmlformats.org/officeDocument/2006/relationships" r:embed="rId515"/>
        <a:stretch>
          <a:fillRect/>
        </a:stretch>
      </xdr:blipFill>
      <xdr:spPr>
        <a:xfrm>
          <a:off x="9525" y="1249305985"/>
          <a:ext cx="2127885" cy="1609725"/>
        </a:xfrm>
        <a:prstGeom prst="rect">
          <a:avLst/>
        </a:prstGeom>
        <a:noFill/>
        <a:ln w="9525">
          <a:noFill/>
        </a:ln>
      </xdr:spPr>
    </xdr:pic>
    <xdr:clientData/>
  </xdr:twoCellAnchor>
  <xdr:twoCellAnchor editAs="oneCell">
    <xdr:from>
      <xdr:col>1</xdr:col>
      <xdr:colOff>0</xdr:colOff>
      <xdr:row>681</xdr:row>
      <xdr:rowOff>0</xdr:rowOff>
    </xdr:from>
    <xdr:to>
      <xdr:col>1</xdr:col>
      <xdr:colOff>9525</xdr:colOff>
      <xdr:row>681</xdr:row>
      <xdr:rowOff>28575</xdr:rowOff>
    </xdr:to>
    <xdr:pic>
      <xdr:nvPicPr>
        <xdr:cNvPr id="5569" name="Picture 15">
          <a:extLst>
            <a:ext uri="{FF2B5EF4-FFF2-40B4-BE49-F238E27FC236}">
              <a16:creationId xmlns:a16="http://schemas.microsoft.com/office/drawing/2014/main" id="{00000000-0008-0000-AD00-0000C115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62514620"/>
          <a:ext cx="9525" cy="28575"/>
        </a:xfrm>
        <a:prstGeom prst="rect">
          <a:avLst/>
        </a:prstGeom>
        <a:noFill/>
        <a:ln w="1">
          <a:noFill/>
          <a:miter lim="800000"/>
          <a:headEnd/>
          <a:tailEnd/>
        </a:ln>
      </xdr:spPr>
    </xdr:pic>
    <xdr:clientData/>
  </xdr:twoCellAnchor>
  <xdr:twoCellAnchor editAs="oneCell">
    <xdr:from>
      <xdr:col>0</xdr:col>
      <xdr:colOff>152400</xdr:colOff>
      <xdr:row>681</xdr:row>
      <xdr:rowOff>41275</xdr:rowOff>
    </xdr:from>
    <xdr:to>
      <xdr:col>0</xdr:col>
      <xdr:colOff>2072005</xdr:colOff>
      <xdr:row>681</xdr:row>
      <xdr:rowOff>1862455</xdr:rowOff>
    </xdr:to>
    <xdr:pic>
      <xdr:nvPicPr>
        <xdr:cNvPr id="5955" name="图片 5954">
          <a:extLst>
            <a:ext uri="{FF2B5EF4-FFF2-40B4-BE49-F238E27FC236}">
              <a16:creationId xmlns:a16="http://schemas.microsoft.com/office/drawing/2014/main" id="{00000000-0008-0000-AD00-000043170000}"/>
            </a:ext>
          </a:extLst>
        </xdr:cNvPr>
        <xdr:cNvPicPr>
          <a:picLocks noChangeAspect="1"/>
        </xdr:cNvPicPr>
      </xdr:nvPicPr>
      <xdr:blipFill>
        <a:blip xmlns:r="http://schemas.openxmlformats.org/officeDocument/2006/relationships" r:embed="rId159"/>
        <a:stretch>
          <a:fillRect/>
        </a:stretch>
      </xdr:blipFill>
      <xdr:spPr>
        <a:xfrm>
          <a:off x="152400" y="1262555895"/>
          <a:ext cx="1919605" cy="1821180"/>
        </a:xfrm>
        <a:prstGeom prst="rect">
          <a:avLst/>
        </a:prstGeom>
        <a:noFill/>
        <a:ln w="9525">
          <a:noFill/>
        </a:ln>
      </xdr:spPr>
    </xdr:pic>
    <xdr:clientData/>
  </xdr:twoCellAnchor>
  <xdr:twoCellAnchor editAs="oneCell">
    <xdr:from>
      <xdr:col>0</xdr:col>
      <xdr:colOff>152400</xdr:colOff>
      <xdr:row>682</xdr:row>
      <xdr:rowOff>69850</xdr:rowOff>
    </xdr:from>
    <xdr:to>
      <xdr:col>0</xdr:col>
      <xdr:colOff>2072005</xdr:colOff>
      <xdr:row>682</xdr:row>
      <xdr:rowOff>1857375</xdr:rowOff>
    </xdr:to>
    <xdr:pic>
      <xdr:nvPicPr>
        <xdr:cNvPr id="5956" name="图片 5955">
          <a:extLst>
            <a:ext uri="{FF2B5EF4-FFF2-40B4-BE49-F238E27FC236}">
              <a16:creationId xmlns:a16="http://schemas.microsoft.com/office/drawing/2014/main" id="{00000000-0008-0000-AD00-000044170000}"/>
            </a:ext>
          </a:extLst>
        </xdr:cNvPr>
        <xdr:cNvPicPr>
          <a:picLocks noChangeAspect="1"/>
        </xdr:cNvPicPr>
      </xdr:nvPicPr>
      <xdr:blipFill>
        <a:blip xmlns:r="http://schemas.openxmlformats.org/officeDocument/2006/relationships" r:embed="rId160"/>
        <a:stretch>
          <a:fillRect/>
        </a:stretch>
      </xdr:blipFill>
      <xdr:spPr>
        <a:xfrm>
          <a:off x="152400" y="1264489470"/>
          <a:ext cx="1919605" cy="1787525"/>
        </a:xfrm>
        <a:prstGeom prst="rect">
          <a:avLst/>
        </a:prstGeom>
        <a:noFill/>
        <a:ln w="9525">
          <a:noFill/>
        </a:ln>
      </xdr:spPr>
    </xdr:pic>
    <xdr:clientData/>
  </xdr:twoCellAnchor>
  <xdr:twoCellAnchor editAs="oneCell">
    <xdr:from>
      <xdr:col>0</xdr:col>
      <xdr:colOff>104775</xdr:colOff>
      <xdr:row>683</xdr:row>
      <xdr:rowOff>60325</xdr:rowOff>
    </xdr:from>
    <xdr:to>
      <xdr:col>0</xdr:col>
      <xdr:colOff>2108200</xdr:colOff>
      <xdr:row>683</xdr:row>
      <xdr:rowOff>1829435</xdr:rowOff>
    </xdr:to>
    <xdr:pic>
      <xdr:nvPicPr>
        <xdr:cNvPr id="5957" name="图片 5956">
          <a:extLst>
            <a:ext uri="{FF2B5EF4-FFF2-40B4-BE49-F238E27FC236}">
              <a16:creationId xmlns:a16="http://schemas.microsoft.com/office/drawing/2014/main" id="{00000000-0008-0000-AD00-000045170000}"/>
            </a:ext>
          </a:extLst>
        </xdr:cNvPr>
        <xdr:cNvPicPr>
          <a:picLocks noChangeAspect="1"/>
        </xdr:cNvPicPr>
      </xdr:nvPicPr>
      <xdr:blipFill>
        <a:blip xmlns:r="http://schemas.openxmlformats.org/officeDocument/2006/relationships" r:embed="rId161"/>
        <a:stretch>
          <a:fillRect/>
        </a:stretch>
      </xdr:blipFill>
      <xdr:spPr>
        <a:xfrm>
          <a:off x="104775" y="1266384945"/>
          <a:ext cx="2003425" cy="1769110"/>
        </a:xfrm>
        <a:prstGeom prst="rect">
          <a:avLst/>
        </a:prstGeom>
        <a:noFill/>
        <a:ln w="9525">
          <a:noFill/>
        </a:ln>
      </xdr:spPr>
    </xdr:pic>
    <xdr:clientData/>
  </xdr:twoCellAnchor>
  <xdr:twoCellAnchor editAs="oneCell">
    <xdr:from>
      <xdr:col>0</xdr:col>
      <xdr:colOff>28575</xdr:colOff>
      <xdr:row>685</xdr:row>
      <xdr:rowOff>155575</xdr:rowOff>
    </xdr:from>
    <xdr:to>
      <xdr:col>0</xdr:col>
      <xdr:colOff>2139315</xdr:colOff>
      <xdr:row>685</xdr:row>
      <xdr:rowOff>1745615</xdr:rowOff>
    </xdr:to>
    <xdr:pic>
      <xdr:nvPicPr>
        <xdr:cNvPr id="5958" name="图片 5957">
          <a:extLst>
            <a:ext uri="{FF2B5EF4-FFF2-40B4-BE49-F238E27FC236}">
              <a16:creationId xmlns:a16="http://schemas.microsoft.com/office/drawing/2014/main" id="{00000000-0008-0000-AD00-000046170000}"/>
            </a:ext>
          </a:extLst>
        </xdr:cNvPr>
        <xdr:cNvPicPr>
          <a:picLocks noChangeAspect="1"/>
        </xdr:cNvPicPr>
      </xdr:nvPicPr>
      <xdr:blipFill>
        <a:blip xmlns:r="http://schemas.openxmlformats.org/officeDocument/2006/relationships" r:embed="rId516"/>
        <a:stretch>
          <a:fillRect/>
        </a:stretch>
      </xdr:blipFill>
      <xdr:spPr>
        <a:xfrm>
          <a:off x="28575" y="1270290195"/>
          <a:ext cx="2110740" cy="1590040"/>
        </a:xfrm>
        <a:prstGeom prst="rect">
          <a:avLst/>
        </a:prstGeom>
        <a:noFill/>
        <a:ln w="9525">
          <a:noFill/>
        </a:ln>
      </xdr:spPr>
    </xdr:pic>
    <xdr:clientData/>
  </xdr:twoCellAnchor>
  <xdr:twoCellAnchor editAs="oneCell">
    <xdr:from>
      <xdr:col>0</xdr:col>
      <xdr:colOff>38100</xdr:colOff>
      <xdr:row>684</xdr:row>
      <xdr:rowOff>203200</xdr:rowOff>
    </xdr:from>
    <xdr:to>
      <xdr:col>0</xdr:col>
      <xdr:colOff>2132330</xdr:colOff>
      <xdr:row>684</xdr:row>
      <xdr:rowOff>1781175</xdr:rowOff>
    </xdr:to>
    <xdr:pic>
      <xdr:nvPicPr>
        <xdr:cNvPr id="5959" name="图片 5958">
          <a:extLst>
            <a:ext uri="{FF2B5EF4-FFF2-40B4-BE49-F238E27FC236}">
              <a16:creationId xmlns:a16="http://schemas.microsoft.com/office/drawing/2014/main" id="{00000000-0008-0000-AD00-000047170000}"/>
            </a:ext>
          </a:extLst>
        </xdr:cNvPr>
        <xdr:cNvPicPr>
          <a:picLocks noChangeAspect="1"/>
        </xdr:cNvPicPr>
      </xdr:nvPicPr>
      <xdr:blipFill>
        <a:blip xmlns:r="http://schemas.openxmlformats.org/officeDocument/2006/relationships" r:embed="rId517"/>
        <a:stretch>
          <a:fillRect/>
        </a:stretch>
      </xdr:blipFill>
      <xdr:spPr>
        <a:xfrm>
          <a:off x="38100" y="1268432820"/>
          <a:ext cx="2094230" cy="1577975"/>
        </a:xfrm>
        <a:prstGeom prst="rect">
          <a:avLst/>
        </a:prstGeom>
        <a:noFill/>
        <a:ln w="9525">
          <a:noFill/>
        </a:ln>
      </xdr:spPr>
    </xdr:pic>
    <xdr:clientData/>
  </xdr:twoCellAnchor>
  <xdr:twoCellAnchor editAs="oneCell">
    <xdr:from>
      <xdr:col>0</xdr:col>
      <xdr:colOff>47625</xdr:colOff>
      <xdr:row>688</xdr:row>
      <xdr:rowOff>203200</xdr:rowOff>
    </xdr:from>
    <xdr:to>
      <xdr:col>0</xdr:col>
      <xdr:colOff>2140585</xdr:colOff>
      <xdr:row>688</xdr:row>
      <xdr:rowOff>1793240</xdr:rowOff>
    </xdr:to>
    <xdr:pic>
      <xdr:nvPicPr>
        <xdr:cNvPr id="5960" name="图片 5959">
          <a:extLst>
            <a:ext uri="{FF2B5EF4-FFF2-40B4-BE49-F238E27FC236}">
              <a16:creationId xmlns:a16="http://schemas.microsoft.com/office/drawing/2014/main" id="{00000000-0008-0000-AD00-000048170000}"/>
            </a:ext>
          </a:extLst>
        </xdr:cNvPr>
        <xdr:cNvPicPr>
          <a:picLocks noChangeAspect="1"/>
        </xdr:cNvPicPr>
      </xdr:nvPicPr>
      <xdr:blipFill>
        <a:blip xmlns:r="http://schemas.openxmlformats.org/officeDocument/2006/relationships" r:embed="rId518"/>
        <a:stretch>
          <a:fillRect/>
        </a:stretch>
      </xdr:blipFill>
      <xdr:spPr>
        <a:xfrm>
          <a:off x="47625" y="1276052820"/>
          <a:ext cx="2092960" cy="1590040"/>
        </a:xfrm>
        <a:prstGeom prst="rect">
          <a:avLst/>
        </a:prstGeom>
        <a:noFill/>
        <a:ln w="9525">
          <a:noFill/>
        </a:ln>
      </xdr:spPr>
    </xdr:pic>
    <xdr:clientData/>
  </xdr:twoCellAnchor>
  <xdr:twoCellAnchor editAs="oneCell">
    <xdr:from>
      <xdr:col>0</xdr:col>
      <xdr:colOff>47625</xdr:colOff>
      <xdr:row>689</xdr:row>
      <xdr:rowOff>203200</xdr:rowOff>
    </xdr:from>
    <xdr:to>
      <xdr:col>0</xdr:col>
      <xdr:colOff>2129790</xdr:colOff>
      <xdr:row>689</xdr:row>
      <xdr:rowOff>1642110</xdr:rowOff>
    </xdr:to>
    <xdr:pic>
      <xdr:nvPicPr>
        <xdr:cNvPr id="5961" name="图片 5960">
          <a:extLst>
            <a:ext uri="{FF2B5EF4-FFF2-40B4-BE49-F238E27FC236}">
              <a16:creationId xmlns:a16="http://schemas.microsoft.com/office/drawing/2014/main" id="{00000000-0008-0000-AD00-000049170000}"/>
            </a:ext>
          </a:extLst>
        </xdr:cNvPr>
        <xdr:cNvPicPr>
          <a:picLocks noChangeAspect="1"/>
        </xdr:cNvPicPr>
      </xdr:nvPicPr>
      <xdr:blipFill>
        <a:blip xmlns:r="http://schemas.openxmlformats.org/officeDocument/2006/relationships" r:embed="rId519"/>
        <a:stretch>
          <a:fillRect/>
        </a:stretch>
      </xdr:blipFill>
      <xdr:spPr>
        <a:xfrm>
          <a:off x="47625" y="1277957820"/>
          <a:ext cx="2082165" cy="1438910"/>
        </a:xfrm>
        <a:prstGeom prst="rect">
          <a:avLst/>
        </a:prstGeom>
        <a:noFill/>
        <a:ln w="9525">
          <a:noFill/>
        </a:ln>
      </xdr:spPr>
    </xdr:pic>
    <xdr:clientData/>
  </xdr:twoCellAnchor>
  <xdr:twoCellAnchor editAs="oneCell">
    <xdr:from>
      <xdr:col>0</xdr:col>
      <xdr:colOff>28575</xdr:colOff>
      <xdr:row>687</xdr:row>
      <xdr:rowOff>165100</xdr:rowOff>
    </xdr:from>
    <xdr:to>
      <xdr:col>0</xdr:col>
      <xdr:colOff>2136140</xdr:colOff>
      <xdr:row>687</xdr:row>
      <xdr:rowOff>1746885</xdr:rowOff>
    </xdr:to>
    <xdr:pic>
      <xdr:nvPicPr>
        <xdr:cNvPr id="5962" name="图片 5961">
          <a:extLst>
            <a:ext uri="{FF2B5EF4-FFF2-40B4-BE49-F238E27FC236}">
              <a16:creationId xmlns:a16="http://schemas.microsoft.com/office/drawing/2014/main" id="{00000000-0008-0000-AD00-00004A170000}"/>
            </a:ext>
          </a:extLst>
        </xdr:cNvPr>
        <xdr:cNvPicPr>
          <a:picLocks noChangeAspect="1"/>
        </xdr:cNvPicPr>
      </xdr:nvPicPr>
      <xdr:blipFill>
        <a:blip xmlns:r="http://schemas.openxmlformats.org/officeDocument/2006/relationships" r:embed="rId520"/>
        <a:stretch>
          <a:fillRect/>
        </a:stretch>
      </xdr:blipFill>
      <xdr:spPr>
        <a:xfrm>
          <a:off x="28575" y="1274109720"/>
          <a:ext cx="2107565" cy="1581785"/>
        </a:xfrm>
        <a:prstGeom prst="rect">
          <a:avLst/>
        </a:prstGeom>
        <a:noFill/>
        <a:ln w="9525">
          <a:noFill/>
        </a:ln>
      </xdr:spPr>
    </xdr:pic>
    <xdr:clientData/>
  </xdr:twoCellAnchor>
  <xdr:twoCellAnchor editAs="oneCell">
    <xdr:from>
      <xdr:col>0</xdr:col>
      <xdr:colOff>38100</xdr:colOff>
      <xdr:row>686</xdr:row>
      <xdr:rowOff>184150</xdr:rowOff>
    </xdr:from>
    <xdr:to>
      <xdr:col>0</xdr:col>
      <xdr:colOff>2141855</xdr:colOff>
      <xdr:row>686</xdr:row>
      <xdr:rowOff>1762125</xdr:rowOff>
    </xdr:to>
    <xdr:pic>
      <xdr:nvPicPr>
        <xdr:cNvPr id="5963" name="图片 5962">
          <a:extLst>
            <a:ext uri="{FF2B5EF4-FFF2-40B4-BE49-F238E27FC236}">
              <a16:creationId xmlns:a16="http://schemas.microsoft.com/office/drawing/2014/main" id="{00000000-0008-0000-AD00-00004B170000}"/>
            </a:ext>
          </a:extLst>
        </xdr:cNvPr>
        <xdr:cNvPicPr>
          <a:picLocks noChangeAspect="1"/>
        </xdr:cNvPicPr>
      </xdr:nvPicPr>
      <xdr:blipFill>
        <a:blip xmlns:r="http://schemas.openxmlformats.org/officeDocument/2006/relationships" r:embed="rId521"/>
        <a:stretch>
          <a:fillRect/>
        </a:stretch>
      </xdr:blipFill>
      <xdr:spPr>
        <a:xfrm>
          <a:off x="38100" y="1272223770"/>
          <a:ext cx="2103755" cy="1577975"/>
        </a:xfrm>
        <a:prstGeom prst="rect">
          <a:avLst/>
        </a:prstGeom>
        <a:noFill/>
        <a:ln w="9525">
          <a:noFill/>
        </a:ln>
      </xdr:spPr>
    </xdr:pic>
    <xdr:clientData/>
  </xdr:twoCellAnchor>
  <xdr:twoCellAnchor editAs="oneCell">
    <xdr:from>
      <xdr:col>0</xdr:col>
      <xdr:colOff>57150</xdr:colOff>
      <xdr:row>690</xdr:row>
      <xdr:rowOff>88900</xdr:rowOff>
    </xdr:from>
    <xdr:to>
      <xdr:col>0</xdr:col>
      <xdr:colOff>2125980</xdr:colOff>
      <xdr:row>690</xdr:row>
      <xdr:rowOff>1805305</xdr:rowOff>
    </xdr:to>
    <xdr:pic>
      <xdr:nvPicPr>
        <xdr:cNvPr id="5968" name="图片 5967">
          <a:extLst>
            <a:ext uri="{FF2B5EF4-FFF2-40B4-BE49-F238E27FC236}">
              <a16:creationId xmlns:a16="http://schemas.microsoft.com/office/drawing/2014/main" id="{00000000-0008-0000-AD00-000050170000}"/>
            </a:ext>
          </a:extLst>
        </xdr:cNvPr>
        <xdr:cNvPicPr>
          <a:picLocks noChangeAspect="1"/>
        </xdr:cNvPicPr>
      </xdr:nvPicPr>
      <xdr:blipFill>
        <a:blip xmlns:r="http://schemas.openxmlformats.org/officeDocument/2006/relationships" r:embed="rId522"/>
        <a:stretch>
          <a:fillRect/>
        </a:stretch>
      </xdr:blipFill>
      <xdr:spPr>
        <a:xfrm>
          <a:off x="57150" y="1279748520"/>
          <a:ext cx="2068830" cy="1716405"/>
        </a:xfrm>
        <a:prstGeom prst="rect">
          <a:avLst/>
        </a:prstGeom>
        <a:noFill/>
        <a:ln w="9525">
          <a:noFill/>
        </a:ln>
      </xdr:spPr>
    </xdr:pic>
    <xdr:clientData/>
  </xdr:twoCellAnchor>
  <xdr:twoCellAnchor editAs="oneCell">
    <xdr:from>
      <xdr:col>0</xdr:col>
      <xdr:colOff>28575</xdr:colOff>
      <xdr:row>691</xdr:row>
      <xdr:rowOff>179705</xdr:rowOff>
    </xdr:from>
    <xdr:to>
      <xdr:col>0</xdr:col>
      <xdr:colOff>2119630</xdr:colOff>
      <xdr:row>691</xdr:row>
      <xdr:rowOff>1776730</xdr:rowOff>
    </xdr:to>
    <xdr:pic>
      <xdr:nvPicPr>
        <xdr:cNvPr id="5969" name="图片 5968">
          <a:extLst>
            <a:ext uri="{FF2B5EF4-FFF2-40B4-BE49-F238E27FC236}">
              <a16:creationId xmlns:a16="http://schemas.microsoft.com/office/drawing/2014/main" id="{00000000-0008-0000-AD00-000051170000}"/>
            </a:ext>
          </a:extLst>
        </xdr:cNvPr>
        <xdr:cNvPicPr>
          <a:picLocks noChangeAspect="1"/>
        </xdr:cNvPicPr>
      </xdr:nvPicPr>
      <xdr:blipFill>
        <a:blip xmlns:r="http://schemas.openxmlformats.org/officeDocument/2006/relationships" r:embed="rId523"/>
        <a:stretch>
          <a:fillRect/>
        </a:stretch>
      </xdr:blipFill>
      <xdr:spPr>
        <a:xfrm>
          <a:off x="28575" y="1281744325"/>
          <a:ext cx="2091055" cy="1597025"/>
        </a:xfrm>
        <a:prstGeom prst="rect">
          <a:avLst/>
        </a:prstGeom>
        <a:noFill/>
        <a:ln w="9525">
          <a:noFill/>
        </a:ln>
      </xdr:spPr>
    </xdr:pic>
    <xdr:clientData/>
  </xdr:twoCellAnchor>
  <xdr:twoCellAnchor editAs="oneCell">
    <xdr:from>
      <xdr:col>0</xdr:col>
      <xdr:colOff>28575</xdr:colOff>
      <xdr:row>692</xdr:row>
      <xdr:rowOff>155575</xdr:rowOff>
    </xdr:from>
    <xdr:to>
      <xdr:col>0</xdr:col>
      <xdr:colOff>2101850</xdr:colOff>
      <xdr:row>692</xdr:row>
      <xdr:rowOff>1830705</xdr:rowOff>
    </xdr:to>
    <xdr:pic>
      <xdr:nvPicPr>
        <xdr:cNvPr id="5970" name="图片 5969">
          <a:extLst>
            <a:ext uri="{FF2B5EF4-FFF2-40B4-BE49-F238E27FC236}">
              <a16:creationId xmlns:a16="http://schemas.microsoft.com/office/drawing/2014/main" id="{00000000-0008-0000-AD00-000052170000}"/>
            </a:ext>
          </a:extLst>
        </xdr:cNvPr>
        <xdr:cNvPicPr>
          <a:picLocks noChangeAspect="1"/>
        </xdr:cNvPicPr>
      </xdr:nvPicPr>
      <xdr:blipFill>
        <a:blip xmlns:r="http://schemas.openxmlformats.org/officeDocument/2006/relationships" r:embed="rId524"/>
        <a:stretch>
          <a:fillRect/>
        </a:stretch>
      </xdr:blipFill>
      <xdr:spPr>
        <a:xfrm>
          <a:off x="28575" y="1283625195"/>
          <a:ext cx="2073275" cy="1675130"/>
        </a:xfrm>
        <a:prstGeom prst="rect">
          <a:avLst/>
        </a:prstGeom>
        <a:noFill/>
        <a:ln w="9525">
          <a:noFill/>
        </a:ln>
      </xdr:spPr>
    </xdr:pic>
    <xdr:clientData/>
  </xdr:twoCellAnchor>
  <xdr:twoCellAnchor editAs="oneCell">
    <xdr:from>
      <xdr:col>0</xdr:col>
      <xdr:colOff>19050</xdr:colOff>
      <xdr:row>693</xdr:row>
      <xdr:rowOff>89535</xdr:rowOff>
    </xdr:from>
    <xdr:to>
      <xdr:col>0</xdr:col>
      <xdr:colOff>2129790</xdr:colOff>
      <xdr:row>693</xdr:row>
      <xdr:rowOff>1809750</xdr:rowOff>
    </xdr:to>
    <xdr:pic>
      <xdr:nvPicPr>
        <xdr:cNvPr id="5971" name="图片 5970">
          <a:extLst>
            <a:ext uri="{FF2B5EF4-FFF2-40B4-BE49-F238E27FC236}">
              <a16:creationId xmlns:a16="http://schemas.microsoft.com/office/drawing/2014/main" id="{00000000-0008-0000-AD00-000053170000}"/>
            </a:ext>
          </a:extLst>
        </xdr:cNvPr>
        <xdr:cNvPicPr>
          <a:picLocks noChangeAspect="1"/>
        </xdr:cNvPicPr>
      </xdr:nvPicPr>
      <xdr:blipFill>
        <a:blip xmlns:r="http://schemas.openxmlformats.org/officeDocument/2006/relationships" r:embed="rId525"/>
        <a:stretch>
          <a:fillRect/>
        </a:stretch>
      </xdr:blipFill>
      <xdr:spPr>
        <a:xfrm>
          <a:off x="19050" y="1285464155"/>
          <a:ext cx="2110740" cy="1720215"/>
        </a:xfrm>
        <a:prstGeom prst="rect">
          <a:avLst/>
        </a:prstGeom>
        <a:noFill/>
        <a:ln w="9525">
          <a:noFill/>
        </a:ln>
      </xdr:spPr>
    </xdr:pic>
    <xdr:clientData/>
  </xdr:twoCellAnchor>
  <xdr:twoCellAnchor editAs="oneCell">
    <xdr:from>
      <xdr:col>0</xdr:col>
      <xdr:colOff>9525</xdr:colOff>
      <xdr:row>694</xdr:row>
      <xdr:rowOff>203200</xdr:rowOff>
    </xdr:from>
    <xdr:to>
      <xdr:col>0</xdr:col>
      <xdr:colOff>2113915</xdr:colOff>
      <xdr:row>694</xdr:row>
      <xdr:rowOff>1822450</xdr:rowOff>
    </xdr:to>
    <xdr:pic>
      <xdr:nvPicPr>
        <xdr:cNvPr id="5972" name="图片 5971">
          <a:extLst>
            <a:ext uri="{FF2B5EF4-FFF2-40B4-BE49-F238E27FC236}">
              <a16:creationId xmlns:a16="http://schemas.microsoft.com/office/drawing/2014/main" id="{00000000-0008-0000-AD00-000054170000}"/>
            </a:ext>
          </a:extLst>
        </xdr:cNvPr>
        <xdr:cNvPicPr>
          <a:picLocks noChangeAspect="1"/>
        </xdr:cNvPicPr>
      </xdr:nvPicPr>
      <xdr:blipFill>
        <a:blip xmlns:r="http://schemas.openxmlformats.org/officeDocument/2006/relationships" r:embed="rId526"/>
        <a:stretch>
          <a:fillRect/>
        </a:stretch>
      </xdr:blipFill>
      <xdr:spPr>
        <a:xfrm>
          <a:off x="9525" y="1287482820"/>
          <a:ext cx="2104390" cy="1619250"/>
        </a:xfrm>
        <a:prstGeom prst="rect">
          <a:avLst/>
        </a:prstGeom>
        <a:noFill/>
        <a:ln w="9525">
          <a:noFill/>
        </a:ln>
      </xdr:spPr>
    </xdr:pic>
    <xdr:clientData/>
  </xdr:twoCellAnchor>
  <xdr:twoCellAnchor editAs="oneCell">
    <xdr:from>
      <xdr:col>0</xdr:col>
      <xdr:colOff>76200</xdr:colOff>
      <xdr:row>695</xdr:row>
      <xdr:rowOff>69850</xdr:rowOff>
    </xdr:from>
    <xdr:to>
      <xdr:col>0</xdr:col>
      <xdr:colOff>2146935</xdr:colOff>
      <xdr:row>695</xdr:row>
      <xdr:rowOff>1835785</xdr:rowOff>
    </xdr:to>
    <xdr:pic>
      <xdr:nvPicPr>
        <xdr:cNvPr id="5973" name="图片 5972">
          <a:extLst>
            <a:ext uri="{FF2B5EF4-FFF2-40B4-BE49-F238E27FC236}">
              <a16:creationId xmlns:a16="http://schemas.microsoft.com/office/drawing/2014/main" id="{00000000-0008-0000-AD00-000055170000}"/>
            </a:ext>
          </a:extLst>
        </xdr:cNvPr>
        <xdr:cNvPicPr>
          <a:picLocks noChangeAspect="1"/>
        </xdr:cNvPicPr>
      </xdr:nvPicPr>
      <xdr:blipFill>
        <a:blip xmlns:r="http://schemas.openxmlformats.org/officeDocument/2006/relationships" r:embed="rId527"/>
        <a:stretch>
          <a:fillRect/>
        </a:stretch>
      </xdr:blipFill>
      <xdr:spPr>
        <a:xfrm>
          <a:off x="76200" y="1289254470"/>
          <a:ext cx="2070735" cy="1765935"/>
        </a:xfrm>
        <a:prstGeom prst="rect">
          <a:avLst/>
        </a:prstGeom>
        <a:noFill/>
        <a:ln w="9525">
          <a:noFill/>
        </a:ln>
      </xdr:spPr>
    </xdr:pic>
    <xdr:clientData/>
  </xdr:twoCellAnchor>
  <xdr:twoCellAnchor editAs="oneCell">
    <xdr:from>
      <xdr:col>0</xdr:col>
      <xdr:colOff>9525</xdr:colOff>
      <xdr:row>696</xdr:row>
      <xdr:rowOff>127000</xdr:rowOff>
    </xdr:from>
    <xdr:to>
      <xdr:col>0</xdr:col>
      <xdr:colOff>2136775</xdr:colOff>
      <xdr:row>696</xdr:row>
      <xdr:rowOff>1862455</xdr:rowOff>
    </xdr:to>
    <xdr:pic>
      <xdr:nvPicPr>
        <xdr:cNvPr id="5974" name="图片 5973">
          <a:extLst>
            <a:ext uri="{FF2B5EF4-FFF2-40B4-BE49-F238E27FC236}">
              <a16:creationId xmlns:a16="http://schemas.microsoft.com/office/drawing/2014/main" id="{00000000-0008-0000-AD00-000056170000}"/>
            </a:ext>
          </a:extLst>
        </xdr:cNvPr>
        <xdr:cNvPicPr>
          <a:picLocks noChangeAspect="1"/>
        </xdr:cNvPicPr>
      </xdr:nvPicPr>
      <xdr:blipFill>
        <a:blip xmlns:r="http://schemas.openxmlformats.org/officeDocument/2006/relationships" r:embed="rId528"/>
        <a:stretch>
          <a:fillRect/>
        </a:stretch>
      </xdr:blipFill>
      <xdr:spPr>
        <a:xfrm>
          <a:off x="9525" y="1291216620"/>
          <a:ext cx="2127250" cy="1735455"/>
        </a:xfrm>
        <a:prstGeom prst="rect">
          <a:avLst/>
        </a:prstGeom>
        <a:noFill/>
        <a:ln w="9525">
          <a:noFill/>
        </a:ln>
      </xdr:spPr>
    </xdr:pic>
    <xdr:clientData/>
  </xdr:twoCellAnchor>
  <xdr:twoCellAnchor editAs="oneCell">
    <xdr:from>
      <xdr:col>0</xdr:col>
      <xdr:colOff>19050</xdr:colOff>
      <xdr:row>697</xdr:row>
      <xdr:rowOff>98425</xdr:rowOff>
    </xdr:from>
    <xdr:to>
      <xdr:col>0</xdr:col>
      <xdr:colOff>2129155</xdr:colOff>
      <xdr:row>697</xdr:row>
      <xdr:rowOff>1795780</xdr:rowOff>
    </xdr:to>
    <xdr:pic>
      <xdr:nvPicPr>
        <xdr:cNvPr id="5975" name="图片 5974">
          <a:extLst>
            <a:ext uri="{FF2B5EF4-FFF2-40B4-BE49-F238E27FC236}">
              <a16:creationId xmlns:a16="http://schemas.microsoft.com/office/drawing/2014/main" id="{00000000-0008-0000-AD00-000057170000}"/>
            </a:ext>
          </a:extLst>
        </xdr:cNvPr>
        <xdr:cNvPicPr>
          <a:picLocks noChangeAspect="1"/>
        </xdr:cNvPicPr>
      </xdr:nvPicPr>
      <xdr:blipFill>
        <a:blip xmlns:r="http://schemas.openxmlformats.org/officeDocument/2006/relationships" r:embed="rId529"/>
        <a:stretch>
          <a:fillRect/>
        </a:stretch>
      </xdr:blipFill>
      <xdr:spPr>
        <a:xfrm>
          <a:off x="19050" y="1293093045"/>
          <a:ext cx="2110105" cy="1697355"/>
        </a:xfrm>
        <a:prstGeom prst="rect">
          <a:avLst/>
        </a:prstGeom>
        <a:noFill/>
        <a:ln w="9525">
          <a:noFill/>
        </a:ln>
      </xdr:spPr>
    </xdr:pic>
    <xdr:clientData/>
  </xdr:twoCellAnchor>
  <xdr:twoCellAnchor editAs="oneCell">
    <xdr:from>
      <xdr:col>0</xdr:col>
      <xdr:colOff>9525</xdr:colOff>
      <xdr:row>698</xdr:row>
      <xdr:rowOff>88265</xdr:rowOff>
    </xdr:from>
    <xdr:to>
      <xdr:col>0</xdr:col>
      <xdr:colOff>2140585</xdr:colOff>
      <xdr:row>698</xdr:row>
      <xdr:rowOff>1835785</xdr:rowOff>
    </xdr:to>
    <xdr:pic>
      <xdr:nvPicPr>
        <xdr:cNvPr id="5976" name="图片 5975">
          <a:extLst>
            <a:ext uri="{FF2B5EF4-FFF2-40B4-BE49-F238E27FC236}">
              <a16:creationId xmlns:a16="http://schemas.microsoft.com/office/drawing/2014/main" id="{00000000-0008-0000-AD00-000058170000}"/>
            </a:ext>
          </a:extLst>
        </xdr:cNvPr>
        <xdr:cNvPicPr>
          <a:picLocks noChangeAspect="1"/>
        </xdr:cNvPicPr>
      </xdr:nvPicPr>
      <xdr:blipFill>
        <a:blip xmlns:r="http://schemas.openxmlformats.org/officeDocument/2006/relationships" r:embed="rId530"/>
        <a:stretch>
          <a:fillRect/>
        </a:stretch>
      </xdr:blipFill>
      <xdr:spPr>
        <a:xfrm>
          <a:off x="9525" y="1294987885"/>
          <a:ext cx="2131060" cy="1747520"/>
        </a:xfrm>
        <a:prstGeom prst="rect">
          <a:avLst/>
        </a:prstGeom>
        <a:noFill/>
        <a:ln w="9525">
          <a:noFill/>
        </a:ln>
      </xdr:spPr>
    </xdr:pic>
    <xdr:clientData/>
  </xdr:twoCellAnchor>
  <xdr:twoCellAnchor editAs="oneCell">
    <xdr:from>
      <xdr:col>0</xdr:col>
      <xdr:colOff>28575</xdr:colOff>
      <xdr:row>699</xdr:row>
      <xdr:rowOff>41275</xdr:rowOff>
    </xdr:from>
    <xdr:to>
      <xdr:col>0</xdr:col>
      <xdr:colOff>2134235</xdr:colOff>
      <xdr:row>699</xdr:row>
      <xdr:rowOff>1781175</xdr:rowOff>
    </xdr:to>
    <xdr:pic>
      <xdr:nvPicPr>
        <xdr:cNvPr id="5977" name="图片 5976">
          <a:extLst>
            <a:ext uri="{FF2B5EF4-FFF2-40B4-BE49-F238E27FC236}">
              <a16:creationId xmlns:a16="http://schemas.microsoft.com/office/drawing/2014/main" id="{00000000-0008-0000-AD00-000059170000}"/>
            </a:ext>
          </a:extLst>
        </xdr:cNvPr>
        <xdr:cNvPicPr>
          <a:picLocks noChangeAspect="1"/>
        </xdr:cNvPicPr>
      </xdr:nvPicPr>
      <xdr:blipFill>
        <a:blip xmlns:r="http://schemas.openxmlformats.org/officeDocument/2006/relationships" r:embed="rId531"/>
        <a:stretch>
          <a:fillRect/>
        </a:stretch>
      </xdr:blipFill>
      <xdr:spPr>
        <a:xfrm>
          <a:off x="28575" y="1296845895"/>
          <a:ext cx="2105660" cy="1739900"/>
        </a:xfrm>
        <a:prstGeom prst="rect">
          <a:avLst/>
        </a:prstGeom>
        <a:noFill/>
        <a:ln w="9525">
          <a:noFill/>
        </a:ln>
      </xdr:spPr>
    </xdr:pic>
    <xdr:clientData/>
  </xdr:twoCellAnchor>
  <xdr:twoCellAnchor editAs="oneCell">
    <xdr:from>
      <xdr:col>0</xdr:col>
      <xdr:colOff>9525</xdr:colOff>
      <xdr:row>701</xdr:row>
      <xdr:rowOff>107950</xdr:rowOff>
    </xdr:from>
    <xdr:to>
      <xdr:col>0</xdr:col>
      <xdr:colOff>2136140</xdr:colOff>
      <xdr:row>701</xdr:row>
      <xdr:rowOff>1838325</xdr:rowOff>
    </xdr:to>
    <xdr:pic>
      <xdr:nvPicPr>
        <xdr:cNvPr id="5978" name="图片 5977">
          <a:extLst>
            <a:ext uri="{FF2B5EF4-FFF2-40B4-BE49-F238E27FC236}">
              <a16:creationId xmlns:a16="http://schemas.microsoft.com/office/drawing/2014/main" id="{00000000-0008-0000-AD00-00005A170000}"/>
            </a:ext>
          </a:extLst>
        </xdr:cNvPr>
        <xdr:cNvPicPr>
          <a:picLocks noChangeAspect="1"/>
        </xdr:cNvPicPr>
      </xdr:nvPicPr>
      <xdr:blipFill>
        <a:blip xmlns:r="http://schemas.openxmlformats.org/officeDocument/2006/relationships" r:embed="rId532"/>
        <a:stretch>
          <a:fillRect/>
        </a:stretch>
      </xdr:blipFill>
      <xdr:spPr>
        <a:xfrm>
          <a:off x="9525" y="1300722570"/>
          <a:ext cx="2126615" cy="1730375"/>
        </a:xfrm>
        <a:prstGeom prst="rect">
          <a:avLst/>
        </a:prstGeom>
        <a:noFill/>
        <a:ln w="9525">
          <a:noFill/>
        </a:ln>
      </xdr:spPr>
    </xdr:pic>
    <xdr:clientData/>
  </xdr:twoCellAnchor>
  <xdr:twoCellAnchor editAs="oneCell">
    <xdr:from>
      <xdr:col>0</xdr:col>
      <xdr:colOff>47625</xdr:colOff>
      <xdr:row>700</xdr:row>
      <xdr:rowOff>88900</xdr:rowOff>
    </xdr:from>
    <xdr:to>
      <xdr:col>0</xdr:col>
      <xdr:colOff>2147570</xdr:colOff>
      <xdr:row>700</xdr:row>
      <xdr:rowOff>1848485</xdr:rowOff>
    </xdr:to>
    <xdr:pic>
      <xdr:nvPicPr>
        <xdr:cNvPr id="5979" name="图片 5978">
          <a:extLst>
            <a:ext uri="{FF2B5EF4-FFF2-40B4-BE49-F238E27FC236}">
              <a16:creationId xmlns:a16="http://schemas.microsoft.com/office/drawing/2014/main" id="{00000000-0008-0000-AD00-00005B170000}"/>
            </a:ext>
          </a:extLst>
        </xdr:cNvPr>
        <xdr:cNvPicPr>
          <a:picLocks noChangeAspect="1"/>
        </xdr:cNvPicPr>
      </xdr:nvPicPr>
      <xdr:blipFill>
        <a:blip xmlns:r="http://schemas.openxmlformats.org/officeDocument/2006/relationships" r:embed="rId533"/>
        <a:stretch>
          <a:fillRect/>
        </a:stretch>
      </xdr:blipFill>
      <xdr:spPr>
        <a:xfrm>
          <a:off x="47625" y="1298798520"/>
          <a:ext cx="2099945" cy="1759585"/>
        </a:xfrm>
        <a:prstGeom prst="rect">
          <a:avLst/>
        </a:prstGeom>
        <a:noFill/>
        <a:ln w="9525">
          <a:noFill/>
        </a:ln>
      </xdr:spPr>
    </xdr:pic>
    <xdr:clientData/>
  </xdr:twoCellAnchor>
  <xdr:twoCellAnchor editAs="oneCell">
    <xdr:from>
      <xdr:col>0</xdr:col>
      <xdr:colOff>57150</xdr:colOff>
      <xdr:row>705</xdr:row>
      <xdr:rowOff>79375</xdr:rowOff>
    </xdr:from>
    <xdr:to>
      <xdr:col>0</xdr:col>
      <xdr:colOff>2124710</xdr:colOff>
      <xdr:row>705</xdr:row>
      <xdr:rowOff>1812925</xdr:rowOff>
    </xdr:to>
    <xdr:pic>
      <xdr:nvPicPr>
        <xdr:cNvPr id="5980" name="图片 5979">
          <a:extLst>
            <a:ext uri="{FF2B5EF4-FFF2-40B4-BE49-F238E27FC236}">
              <a16:creationId xmlns:a16="http://schemas.microsoft.com/office/drawing/2014/main" id="{00000000-0008-0000-AD00-00005C170000}"/>
            </a:ext>
          </a:extLst>
        </xdr:cNvPr>
        <xdr:cNvPicPr>
          <a:picLocks noChangeAspect="1"/>
        </xdr:cNvPicPr>
      </xdr:nvPicPr>
      <xdr:blipFill>
        <a:blip xmlns:r="http://schemas.openxmlformats.org/officeDocument/2006/relationships" r:embed="rId534"/>
        <a:stretch>
          <a:fillRect/>
        </a:stretch>
      </xdr:blipFill>
      <xdr:spPr>
        <a:xfrm>
          <a:off x="57150" y="1308313995"/>
          <a:ext cx="2067560" cy="1733550"/>
        </a:xfrm>
        <a:prstGeom prst="rect">
          <a:avLst/>
        </a:prstGeom>
        <a:noFill/>
        <a:ln w="9525">
          <a:noFill/>
        </a:ln>
      </xdr:spPr>
    </xdr:pic>
    <xdr:clientData/>
  </xdr:twoCellAnchor>
  <xdr:twoCellAnchor editAs="oneCell">
    <xdr:from>
      <xdr:col>0</xdr:col>
      <xdr:colOff>9525</xdr:colOff>
      <xdr:row>706</xdr:row>
      <xdr:rowOff>136525</xdr:rowOff>
    </xdr:from>
    <xdr:to>
      <xdr:col>0</xdr:col>
      <xdr:colOff>2140585</xdr:colOff>
      <xdr:row>706</xdr:row>
      <xdr:rowOff>1822450</xdr:rowOff>
    </xdr:to>
    <xdr:pic>
      <xdr:nvPicPr>
        <xdr:cNvPr id="5981" name="图片 5980">
          <a:extLst>
            <a:ext uri="{FF2B5EF4-FFF2-40B4-BE49-F238E27FC236}">
              <a16:creationId xmlns:a16="http://schemas.microsoft.com/office/drawing/2014/main" id="{00000000-0008-0000-AD00-00005D170000}"/>
            </a:ext>
          </a:extLst>
        </xdr:cNvPr>
        <xdr:cNvPicPr>
          <a:picLocks noChangeAspect="1"/>
        </xdr:cNvPicPr>
      </xdr:nvPicPr>
      <xdr:blipFill>
        <a:blip xmlns:r="http://schemas.openxmlformats.org/officeDocument/2006/relationships" r:embed="rId535"/>
        <a:stretch>
          <a:fillRect/>
        </a:stretch>
      </xdr:blipFill>
      <xdr:spPr>
        <a:xfrm>
          <a:off x="9525" y="1310276145"/>
          <a:ext cx="2131060" cy="1685925"/>
        </a:xfrm>
        <a:prstGeom prst="rect">
          <a:avLst/>
        </a:prstGeom>
        <a:noFill/>
        <a:ln w="9525">
          <a:noFill/>
        </a:ln>
      </xdr:spPr>
    </xdr:pic>
    <xdr:clientData/>
  </xdr:twoCellAnchor>
  <xdr:twoCellAnchor editAs="oneCell">
    <xdr:from>
      <xdr:col>0</xdr:col>
      <xdr:colOff>9525</xdr:colOff>
      <xdr:row>702</xdr:row>
      <xdr:rowOff>50800</xdr:rowOff>
    </xdr:from>
    <xdr:to>
      <xdr:col>0</xdr:col>
      <xdr:colOff>2138045</xdr:colOff>
      <xdr:row>702</xdr:row>
      <xdr:rowOff>1818005</xdr:rowOff>
    </xdr:to>
    <xdr:pic>
      <xdr:nvPicPr>
        <xdr:cNvPr id="5982" name="图片 5981">
          <a:extLst>
            <a:ext uri="{FF2B5EF4-FFF2-40B4-BE49-F238E27FC236}">
              <a16:creationId xmlns:a16="http://schemas.microsoft.com/office/drawing/2014/main" id="{00000000-0008-0000-AD00-00005E170000}"/>
            </a:ext>
          </a:extLst>
        </xdr:cNvPr>
        <xdr:cNvPicPr>
          <a:picLocks noChangeAspect="1"/>
        </xdr:cNvPicPr>
      </xdr:nvPicPr>
      <xdr:blipFill>
        <a:blip xmlns:r="http://schemas.openxmlformats.org/officeDocument/2006/relationships" r:embed="rId536"/>
        <a:stretch>
          <a:fillRect/>
        </a:stretch>
      </xdr:blipFill>
      <xdr:spPr>
        <a:xfrm>
          <a:off x="9525" y="1302570420"/>
          <a:ext cx="2128520" cy="1767205"/>
        </a:xfrm>
        <a:prstGeom prst="rect">
          <a:avLst/>
        </a:prstGeom>
        <a:noFill/>
        <a:ln w="9525">
          <a:noFill/>
        </a:ln>
      </xdr:spPr>
    </xdr:pic>
    <xdr:clientData/>
  </xdr:twoCellAnchor>
  <xdr:twoCellAnchor editAs="oneCell">
    <xdr:from>
      <xdr:col>0</xdr:col>
      <xdr:colOff>9525</xdr:colOff>
      <xdr:row>703</xdr:row>
      <xdr:rowOff>125730</xdr:rowOff>
    </xdr:from>
    <xdr:to>
      <xdr:col>0</xdr:col>
      <xdr:colOff>2131060</xdr:colOff>
      <xdr:row>703</xdr:row>
      <xdr:rowOff>1832610</xdr:rowOff>
    </xdr:to>
    <xdr:pic>
      <xdr:nvPicPr>
        <xdr:cNvPr id="5983" name="图片 5982">
          <a:extLst>
            <a:ext uri="{FF2B5EF4-FFF2-40B4-BE49-F238E27FC236}">
              <a16:creationId xmlns:a16="http://schemas.microsoft.com/office/drawing/2014/main" id="{00000000-0008-0000-AD00-00005F170000}"/>
            </a:ext>
          </a:extLst>
        </xdr:cNvPr>
        <xdr:cNvPicPr>
          <a:picLocks noChangeAspect="1"/>
        </xdr:cNvPicPr>
      </xdr:nvPicPr>
      <xdr:blipFill>
        <a:blip xmlns:r="http://schemas.openxmlformats.org/officeDocument/2006/relationships" r:embed="rId537"/>
        <a:stretch>
          <a:fillRect/>
        </a:stretch>
      </xdr:blipFill>
      <xdr:spPr>
        <a:xfrm>
          <a:off x="9525" y="1304550350"/>
          <a:ext cx="2121535" cy="1706880"/>
        </a:xfrm>
        <a:prstGeom prst="rect">
          <a:avLst/>
        </a:prstGeom>
        <a:noFill/>
        <a:ln w="9525">
          <a:noFill/>
        </a:ln>
      </xdr:spPr>
    </xdr:pic>
    <xdr:clientData/>
  </xdr:twoCellAnchor>
  <xdr:twoCellAnchor editAs="oneCell">
    <xdr:from>
      <xdr:col>0</xdr:col>
      <xdr:colOff>9525</xdr:colOff>
      <xdr:row>704</xdr:row>
      <xdr:rowOff>98425</xdr:rowOff>
    </xdr:from>
    <xdr:to>
      <xdr:col>0</xdr:col>
      <xdr:colOff>2131060</xdr:colOff>
      <xdr:row>704</xdr:row>
      <xdr:rowOff>1829435</xdr:rowOff>
    </xdr:to>
    <xdr:pic>
      <xdr:nvPicPr>
        <xdr:cNvPr id="5984" name="图片 5983">
          <a:extLst>
            <a:ext uri="{FF2B5EF4-FFF2-40B4-BE49-F238E27FC236}">
              <a16:creationId xmlns:a16="http://schemas.microsoft.com/office/drawing/2014/main" id="{00000000-0008-0000-AD00-000060170000}"/>
            </a:ext>
          </a:extLst>
        </xdr:cNvPr>
        <xdr:cNvPicPr>
          <a:picLocks noChangeAspect="1"/>
        </xdr:cNvPicPr>
      </xdr:nvPicPr>
      <xdr:blipFill>
        <a:blip xmlns:r="http://schemas.openxmlformats.org/officeDocument/2006/relationships" r:embed="rId538"/>
        <a:stretch>
          <a:fillRect/>
        </a:stretch>
      </xdr:blipFill>
      <xdr:spPr>
        <a:xfrm>
          <a:off x="9525" y="1306428045"/>
          <a:ext cx="2121535" cy="1731010"/>
        </a:xfrm>
        <a:prstGeom prst="rect">
          <a:avLst/>
        </a:prstGeom>
        <a:noFill/>
        <a:ln w="9525">
          <a:noFill/>
        </a:ln>
      </xdr:spPr>
    </xdr:pic>
    <xdr:clientData/>
  </xdr:twoCellAnchor>
  <xdr:twoCellAnchor editAs="oneCell">
    <xdr:from>
      <xdr:col>0</xdr:col>
      <xdr:colOff>9525</xdr:colOff>
      <xdr:row>707</xdr:row>
      <xdr:rowOff>79375</xdr:rowOff>
    </xdr:from>
    <xdr:to>
      <xdr:col>0</xdr:col>
      <xdr:colOff>2115185</xdr:colOff>
      <xdr:row>707</xdr:row>
      <xdr:rowOff>1866265</xdr:rowOff>
    </xdr:to>
    <xdr:pic>
      <xdr:nvPicPr>
        <xdr:cNvPr id="5985" name="图片 5984">
          <a:extLst>
            <a:ext uri="{FF2B5EF4-FFF2-40B4-BE49-F238E27FC236}">
              <a16:creationId xmlns:a16="http://schemas.microsoft.com/office/drawing/2014/main" id="{00000000-0008-0000-AD00-000061170000}"/>
            </a:ext>
          </a:extLst>
        </xdr:cNvPr>
        <xdr:cNvPicPr>
          <a:picLocks noChangeAspect="1"/>
        </xdr:cNvPicPr>
      </xdr:nvPicPr>
      <xdr:blipFill>
        <a:blip xmlns:r="http://schemas.openxmlformats.org/officeDocument/2006/relationships" r:embed="rId539"/>
        <a:stretch>
          <a:fillRect/>
        </a:stretch>
      </xdr:blipFill>
      <xdr:spPr>
        <a:xfrm>
          <a:off x="9525" y="1312123995"/>
          <a:ext cx="2105660" cy="1786890"/>
        </a:xfrm>
        <a:prstGeom prst="rect">
          <a:avLst/>
        </a:prstGeom>
        <a:noFill/>
        <a:ln w="9525">
          <a:noFill/>
        </a:ln>
      </xdr:spPr>
    </xdr:pic>
    <xdr:clientData/>
  </xdr:twoCellAnchor>
  <xdr:twoCellAnchor editAs="oneCell">
    <xdr:from>
      <xdr:col>0</xdr:col>
      <xdr:colOff>9525</xdr:colOff>
      <xdr:row>708</xdr:row>
      <xdr:rowOff>88900</xdr:rowOff>
    </xdr:from>
    <xdr:to>
      <xdr:col>0</xdr:col>
      <xdr:colOff>2124710</xdr:colOff>
      <xdr:row>708</xdr:row>
      <xdr:rowOff>1872615</xdr:rowOff>
    </xdr:to>
    <xdr:pic>
      <xdr:nvPicPr>
        <xdr:cNvPr id="5986" name="图片 5985">
          <a:extLst>
            <a:ext uri="{FF2B5EF4-FFF2-40B4-BE49-F238E27FC236}">
              <a16:creationId xmlns:a16="http://schemas.microsoft.com/office/drawing/2014/main" id="{00000000-0008-0000-AD00-000062170000}"/>
            </a:ext>
          </a:extLst>
        </xdr:cNvPr>
        <xdr:cNvPicPr>
          <a:picLocks noChangeAspect="1"/>
        </xdr:cNvPicPr>
      </xdr:nvPicPr>
      <xdr:blipFill>
        <a:blip xmlns:r="http://schemas.openxmlformats.org/officeDocument/2006/relationships" r:embed="rId540"/>
        <a:stretch>
          <a:fillRect/>
        </a:stretch>
      </xdr:blipFill>
      <xdr:spPr>
        <a:xfrm>
          <a:off x="9525" y="1314038520"/>
          <a:ext cx="2115185" cy="1783715"/>
        </a:xfrm>
        <a:prstGeom prst="rect">
          <a:avLst/>
        </a:prstGeom>
        <a:noFill/>
        <a:ln w="9525">
          <a:noFill/>
        </a:ln>
      </xdr:spPr>
    </xdr:pic>
    <xdr:clientData/>
  </xdr:twoCellAnchor>
  <xdr:twoCellAnchor editAs="oneCell">
    <xdr:from>
      <xdr:col>0</xdr:col>
      <xdr:colOff>9525</xdr:colOff>
      <xdr:row>709</xdr:row>
      <xdr:rowOff>98425</xdr:rowOff>
    </xdr:from>
    <xdr:to>
      <xdr:col>0</xdr:col>
      <xdr:colOff>2152015</xdr:colOff>
      <xdr:row>709</xdr:row>
      <xdr:rowOff>1858010</xdr:rowOff>
    </xdr:to>
    <xdr:pic>
      <xdr:nvPicPr>
        <xdr:cNvPr id="5987" name="图片 5986">
          <a:extLst>
            <a:ext uri="{FF2B5EF4-FFF2-40B4-BE49-F238E27FC236}">
              <a16:creationId xmlns:a16="http://schemas.microsoft.com/office/drawing/2014/main" id="{00000000-0008-0000-AD00-000063170000}"/>
            </a:ext>
          </a:extLst>
        </xdr:cNvPr>
        <xdr:cNvPicPr>
          <a:picLocks noChangeAspect="1"/>
        </xdr:cNvPicPr>
      </xdr:nvPicPr>
      <xdr:blipFill>
        <a:blip xmlns:r="http://schemas.openxmlformats.org/officeDocument/2006/relationships" r:embed="rId541"/>
        <a:stretch>
          <a:fillRect/>
        </a:stretch>
      </xdr:blipFill>
      <xdr:spPr>
        <a:xfrm>
          <a:off x="9525" y="1315953045"/>
          <a:ext cx="2142490" cy="1759585"/>
        </a:xfrm>
        <a:prstGeom prst="rect">
          <a:avLst/>
        </a:prstGeom>
        <a:noFill/>
        <a:ln w="9525">
          <a:noFill/>
        </a:ln>
      </xdr:spPr>
    </xdr:pic>
    <xdr:clientData/>
  </xdr:twoCellAnchor>
  <xdr:twoCellAnchor editAs="oneCell">
    <xdr:from>
      <xdr:col>0</xdr:col>
      <xdr:colOff>19050</xdr:colOff>
      <xdr:row>712</xdr:row>
      <xdr:rowOff>69850</xdr:rowOff>
    </xdr:from>
    <xdr:to>
      <xdr:col>0</xdr:col>
      <xdr:colOff>2136140</xdr:colOff>
      <xdr:row>712</xdr:row>
      <xdr:rowOff>1840865</xdr:rowOff>
    </xdr:to>
    <xdr:pic>
      <xdr:nvPicPr>
        <xdr:cNvPr id="5988" name="图片 5987">
          <a:extLst>
            <a:ext uri="{FF2B5EF4-FFF2-40B4-BE49-F238E27FC236}">
              <a16:creationId xmlns:a16="http://schemas.microsoft.com/office/drawing/2014/main" id="{00000000-0008-0000-AD00-000064170000}"/>
            </a:ext>
          </a:extLst>
        </xdr:cNvPr>
        <xdr:cNvPicPr>
          <a:picLocks noChangeAspect="1"/>
        </xdr:cNvPicPr>
      </xdr:nvPicPr>
      <xdr:blipFill>
        <a:blip xmlns:r="http://schemas.openxmlformats.org/officeDocument/2006/relationships" r:embed="rId542"/>
        <a:stretch>
          <a:fillRect/>
        </a:stretch>
      </xdr:blipFill>
      <xdr:spPr>
        <a:xfrm>
          <a:off x="19050" y="1321639470"/>
          <a:ext cx="2117090" cy="1771015"/>
        </a:xfrm>
        <a:prstGeom prst="rect">
          <a:avLst/>
        </a:prstGeom>
        <a:noFill/>
        <a:ln w="9525">
          <a:noFill/>
        </a:ln>
      </xdr:spPr>
    </xdr:pic>
    <xdr:clientData/>
  </xdr:twoCellAnchor>
  <xdr:twoCellAnchor editAs="oneCell">
    <xdr:from>
      <xdr:col>0</xdr:col>
      <xdr:colOff>9525</xdr:colOff>
      <xdr:row>711</xdr:row>
      <xdr:rowOff>88900</xdr:rowOff>
    </xdr:from>
    <xdr:to>
      <xdr:col>0</xdr:col>
      <xdr:colOff>2103755</xdr:colOff>
      <xdr:row>711</xdr:row>
      <xdr:rowOff>1856105</xdr:rowOff>
    </xdr:to>
    <xdr:pic>
      <xdr:nvPicPr>
        <xdr:cNvPr id="5989" name="图片 5988">
          <a:extLst>
            <a:ext uri="{FF2B5EF4-FFF2-40B4-BE49-F238E27FC236}">
              <a16:creationId xmlns:a16="http://schemas.microsoft.com/office/drawing/2014/main" id="{00000000-0008-0000-AD00-000065170000}"/>
            </a:ext>
          </a:extLst>
        </xdr:cNvPr>
        <xdr:cNvPicPr>
          <a:picLocks noChangeAspect="1"/>
        </xdr:cNvPicPr>
      </xdr:nvPicPr>
      <xdr:blipFill>
        <a:blip xmlns:r="http://schemas.openxmlformats.org/officeDocument/2006/relationships" r:embed="rId543"/>
        <a:stretch>
          <a:fillRect/>
        </a:stretch>
      </xdr:blipFill>
      <xdr:spPr>
        <a:xfrm>
          <a:off x="9525" y="1319753520"/>
          <a:ext cx="2094230" cy="1767205"/>
        </a:xfrm>
        <a:prstGeom prst="rect">
          <a:avLst/>
        </a:prstGeom>
        <a:noFill/>
        <a:ln w="9525">
          <a:noFill/>
        </a:ln>
      </xdr:spPr>
    </xdr:pic>
    <xdr:clientData/>
  </xdr:twoCellAnchor>
  <xdr:twoCellAnchor editAs="oneCell">
    <xdr:from>
      <xdr:col>0</xdr:col>
      <xdr:colOff>9525</xdr:colOff>
      <xdr:row>710</xdr:row>
      <xdr:rowOff>88900</xdr:rowOff>
    </xdr:from>
    <xdr:to>
      <xdr:col>0</xdr:col>
      <xdr:colOff>2136140</xdr:colOff>
      <xdr:row>710</xdr:row>
      <xdr:rowOff>1867535</xdr:rowOff>
    </xdr:to>
    <xdr:pic>
      <xdr:nvPicPr>
        <xdr:cNvPr id="5990" name="图片 5989">
          <a:extLst>
            <a:ext uri="{FF2B5EF4-FFF2-40B4-BE49-F238E27FC236}">
              <a16:creationId xmlns:a16="http://schemas.microsoft.com/office/drawing/2014/main" id="{00000000-0008-0000-AD00-000066170000}"/>
            </a:ext>
          </a:extLst>
        </xdr:cNvPr>
        <xdr:cNvPicPr>
          <a:picLocks noChangeAspect="1"/>
        </xdr:cNvPicPr>
      </xdr:nvPicPr>
      <xdr:blipFill>
        <a:blip xmlns:r="http://schemas.openxmlformats.org/officeDocument/2006/relationships" r:embed="rId544"/>
        <a:stretch>
          <a:fillRect/>
        </a:stretch>
      </xdr:blipFill>
      <xdr:spPr>
        <a:xfrm>
          <a:off x="9525" y="1317848520"/>
          <a:ext cx="2126615" cy="1778635"/>
        </a:xfrm>
        <a:prstGeom prst="rect">
          <a:avLst/>
        </a:prstGeom>
        <a:noFill/>
        <a:ln w="9525">
          <a:noFill/>
        </a:ln>
      </xdr:spPr>
    </xdr:pic>
    <xdr:clientData/>
  </xdr:twoCellAnchor>
  <xdr:twoCellAnchor editAs="oneCell">
    <xdr:from>
      <xdr:col>0</xdr:col>
      <xdr:colOff>95250</xdr:colOff>
      <xdr:row>713</xdr:row>
      <xdr:rowOff>60325</xdr:rowOff>
    </xdr:from>
    <xdr:to>
      <xdr:col>0</xdr:col>
      <xdr:colOff>2128520</xdr:colOff>
      <xdr:row>713</xdr:row>
      <xdr:rowOff>1879600</xdr:rowOff>
    </xdr:to>
    <xdr:pic>
      <xdr:nvPicPr>
        <xdr:cNvPr id="5991" name="图片 5990">
          <a:extLst>
            <a:ext uri="{FF2B5EF4-FFF2-40B4-BE49-F238E27FC236}">
              <a16:creationId xmlns:a16="http://schemas.microsoft.com/office/drawing/2014/main" id="{00000000-0008-0000-AD00-000067170000}"/>
            </a:ext>
          </a:extLst>
        </xdr:cNvPr>
        <xdr:cNvPicPr>
          <a:picLocks noChangeAspect="1"/>
        </xdr:cNvPicPr>
      </xdr:nvPicPr>
      <xdr:blipFill>
        <a:blip xmlns:r="http://schemas.openxmlformats.org/officeDocument/2006/relationships" r:embed="rId545"/>
        <a:stretch>
          <a:fillRect/>
        </a:stretch>
      </xdr:blipFill>
      <xdr:spPr>
        <a:xfrm>
          <a:off x="95250" y="1323534945"/>
          <a:ext cx="2033270" cy="1819275"/>
        </a:xfrm>
        <a:prstGeom prst="rect">
          <a:avLst/>
        </a:prstGeom>
        <a:noFill/>
        <a:ln w="9525">
          <a:noFill/>
        </a:ln>
      </xdr:spPr>
    </xdr:pic>
    <xdr:clientData/>
  </xdr:twoCellAnchor>
  <xdr:twoCellAnchor editAs="oneCell">
    <xdr:from>
      <xdr:col>0</xdr:col>
      <xdr:colOff>9525</xdr:colOff>
      <xdr:row>714</xdr:row>
      <xdr:rowOff>88900</xdr:rowOff>
    </xdr:from>
    <xdr:to>
      <xdr:col>0</xdr:col>
      <xdr:colOff>2114550</xdr:colOff>
      <xdr:row>714</xdr:row>
      <xdr:rowOff>1866900</xdr:rowOff>
    </xdr:to>
    <xdr:pic>
      <xdr:nvPicPr>
        <xdr:cNvPr id="5992" name="图片 5991">
          <a:extLst>
            <a:ext uri="{FF2B5EF4-FFF2-40B4-BE49-F238E27FC236}">
              <a16:creationId xmlns:a16="http://schemas.microsoft.com/office/drawing/2014/main" id="{00000000-0008-0000-AD00-000068170000}"/>
            </a:ext>
          </a:extLst>
        </xdr:cNvPr>
        <xdr:cNvPicPr>
          <a:picLocks noChangeAspect="1"/>
        </xdr:cNvPicPr>
      </xdr:nvPicPr>
      <xdr:blipFill>
        <a:blip xmlns:r="http://schemas.openxmlformats.org/officeDocument/2006/relationships" r:embed="rId546"/>
        <a:stretch>
          <a:fillRect/>
        </a:stretch>
      </xdr:blipFill>
      <xdr:spPr>
        <a:xfrm>
          <a:off x="9525" y="1325468520"/>
          <a:ext cx="2105025" cy="1778000"/>
        </a:xfrm>
        <a:prstGeom prst="rect">
          <a:avLst/>
        </a:prstGeom>
        <a:noFill/>
        <a:ln w="9525">
          <a:noFill/>
        </a:ln>
      </xdr:spPr>
    </xdr:pic>
    <xdr:clientData/>
  </xdr:twoCellAnchor>
  <xdr:twoCellAnchor editAs="oneCell">
    <xdr:from>
      <xdr:col>0</xdr:col>
      <xdr:colOff>85725</xdr:colOff>
      <xdr:row>715</xdr:row>
      <xdr:rowOff>69850</xdr:rowOff>
    </xdr:from>
    <xdr:to>
      <xdr:col>0</xdr:col>
      <xdr:colOff>2087880</xdr:colOff>
      <xdr:row>715</xdr:row>
      <xdr:rowOff>1839595</xdr:rowOff>
    </xdr:to>
    <xdr:pic>
      <xdr:nvPicPr>
        <xdr:cNvPr id="5993" name="图片 5992">
          <a:extLst>
            <a:ext uri="{FF2B5EF4-FFF2-40B4-BE49-F238E27FC236}">
              <a16:creationId xmlns:a16="http://schemas.microsoft.com/office/drawing/2014/main" id="{00000000-0008-0000-AD00-000069170000}"/>
            </a:ext>
          </a:extLst>
        </xdr:cNvPr>
        <xdr:cNvPicPr>
          <a:picLocks noChangeAspect="1"/>
        </xdr:cNvPicPr>
      </xdr:nvPicPr>
      <xdr:blipFill>
        <a:blip xmlns:r="http://schemas.openxmlformats.org/officeDocument/2006/relationships" r:embed="rId547"/>
        <a:stretch>
          <a:fillRect/>
        </a:stretch>
      </xdr:blipFill>
      <xdr:spPr>
        <a:xfrm>
          <a:off x="85725" y="1327354470"/>
          <a:ext cx="2002155" cy="1769745"/>
        </a:xfrm>
        <a:prstGeom prst="rect">
          <a:avLst/>
        </a:prstGeom>
        <a:noFill/>
        <a:ln w="9525">
          <a:noFill/>
        </a:ln>
      </xdr:spPr>
    </xdr:pic>
    <xdr:clientData/>
  </xdr:twoCellAnchor>
  <xdr:twoCellAnchor editAs="oneCell">
    <xdr:from>
      <xdr:col>0</xdr:col>
      <xdr:colOff>76200</xdr:colOff>
      <xdr:row>716</xdr:row>
      <xdr:rowOff>50800</xdr:rowOff>
    </xdr:from>
    <xdr:to>
      <xdr:col>0</xdr:col>
      <xdr:colOff>2096770</xdr:colOff>
      <xdr:row>716</xdr:row>
      <xdr:rowOff>1860550</xdr:rowOff>
    </xdr:to>
    <xdr:pic>
      <xdr:nvPicPr>
        <xdr:cNvPr id="5994" name="图片 5993">
          <a:extLst>
            <a:ext uri="{FF2B5EF4-FFF2-40B4-BE49-F238E27FC236}">
              <a16:creationId xmlns:a16="http://schemas.microsoft.com/office/drawing/2014/main" id="{00000000-0008-0000-AD00-00006A170000}"/>
            </a:ext>
          </a:extLst>
        </xdr:cNvPr>
        <xdr:cNvPicPr>
          <a:picLocks noChangeAspect="1"/>
        </xdr:cNvPicPr>
      </xdr:nvPicPr>
      <xdr:blipFill>
        <a:blip xmlns:r="http://schemas.openxmlformats.org/officeDocument/2006/relationships" r:embed="rId548"/>
        <a:stretch>
          <a:fillRect/>
        </a:stretch>
      </xdr:blipFill>
      <xdr:spPr>
        <a:xfrm>
          <a:off x="76200" y="1329240420"/>
          <a:ext cx="2020570" cy="1809750"/>
        </a:xfrm>
        <a:prstGeom prst="rect">
          <a:avLst/>
        </a:prstGeom>
        <a:noFill/>
        <a:ln w="9525">
          <a:noFill/>
        </a:ln>
      </xdr:spPr>
    </xdr:pic>
    <xdr:clientData/>
  </xdr:twoCellAnchor>
  <xdr:twoCellAnchor editAs="oneCell">
    <xdr:from>
      <xdr:col>0</xdr:col>
      <xdr:colOff>9525</xdr:colOff>
      <xdr:row>717</xdr:row>
      <xdr:rowOff>50800</xdr:rowOff>
    </xdr:from>
    <xdr:to>
      <xdr:col>0</xdr:col>
      <xdr:colOff>2056130</xdr:colOff>
      <xdr:row>717</xdr:row>
      <xdr:rowOff>1858010</xdr:rowOff>
    </xdr:to>
    <xdr:pic>
      <xdr:nvPicPr>
        <xdr:cNvPr id="5995" name="图片 5994">
          <a:extLst>
            <a:ext uri="{FF2B5EF4-FFF2-40B4-BE49-F238E27FC236}">
              <a16:creationId xmlns:a16="http://schemas.microsoft.com/office/drawing/2014/main" id="{00000000-0008-0000-AD00-00006B170000}"/>
            </a:ext>
          </a:extLst>
        </xdr:cNvPr>
        <xdr:cNvPicPr>
          <a:picLocks noChangeAspect="1"/>
        </xdr:cNvPicPr>
      </xdr:nvPicPr>
      <xdr:blipFill>
        <a:blip xmlns:r="http://schemas.openxmlformats.org/officeDocument/2006/relationships" r:embed="rId549"/>
        <a:stretch>
          <a:fillRect/>
        </a:stretch>
      </xdr:blipFill>
      <xdr:spPr>
        <a:xfrm>
          <a:off x="9525" y="1331145420"/>
          <a:ext cx="2046605" cy="1807210"/>
        </a:xfrm>
        <a:prstGeom prst="rect">
          <a:avLst/>
        </a:prstGeom>
        <a:noFill/>
        <a:ln w="9525">
          <a:noFill/>
        </a:ln>
      </xdr:spPr>
    </xdr:pic>
    <xdr:clientData/>
  </xdr:twoCellAnchor>
  <xdr:twoCellAnchor editAs="oneCell">
    <xdr:from>
      <xdr:col>0</xdr:col>
      <xdr:colOff>123825</xdr:colOff>
      <xdr:row>718</xdr:row>
      <xdr:rowOff>79375</xdr:rowOff>
    </xdr:from>
    <xdr:to>
      <xdr:col>0</xdr:col>
      <xdr:colOff>2095500</xdr:colOff>
      <xdr:row>718</xdr:row>
      <xdr:rowOff>1877060</xdr:rowOff>
    </xdr:to>
    <xdr:pic>
      <xdr:nvPicPr>
        <xdr:cNvPr id="5996" name="图片 5995">
          <a:extLst>
            <a:ext uri="{FF2B5EF4-FFF2-40B4-BE49-F238E27FC236}">
              <a16:creationId xmlns:a16="http://schemas.microsoft.com/office/drawing/2014/main" id="{00000000-0008-0000-AD00-00006C170000}"/>
            </a:ext>
          </a:extLst>
        </xdr:cNvPr>
        <xdr:cNvPicPr>
          <a:picLocks noChangeAspect="1"/>
        </xdr:cNvPicPr>
      </xdr:nvPicPr>
      <xdr:blipFill>
        <a:blip xmlns:r="http://schemas.openxmlformats.org/officeDocument/2006/relationships" r:embed="rId550"/>
        <a:stretch>
          <a:fillRect/>
        </a:stretch>
      </xdr:blipFill>
      <xdr:spPr>
        <a:xfrm>
          <a:off x="123825" y="1333078995"/>
          <a:ext cx="1971675" cy="1797685"/>
        </a:xfrm>
        <a:prstGeom prst="rect">
          <a:avLst/>
        </a:prstGeom>
        <a:noFill/>
        <a:ln w="9525">
          <a:noFill/>
        </a:ln>
      </xdr:spPr>
    </xdr:pic>
    <xdr:clientData/>
  </xdr:twoCellAnchor>
  <xdr:twoCellAnchor editAs="oneCell">
    <xdr:from>
      <xdr:col>0</xdr:col>
      <xdr:colOff>100965</xdr:colOff>
      <xdr:row>719</xdr:row>
      <xdr:rowOff>60325</xdr:rowOff>
    </xdr:from>
    <xdr:to>
      <xdr:col>0</xdr:col>
      <xdr:colOff>2017395</xdr:colOff>
      <xdr:row>719</xdr:row>
      <xdr:rowOff>1871980</xdr:rowOff>
    </xdr:to>
    <xdr:pic>
      <xdr:nvPicPr>
        <xdr:cNvPr id="5997" name="图片 5996">
          <a:extLst>
            <a:ext uri="{FF2B5EF4-FFF2-40B4-BE49-F238E27FC236}">
              <a16:creationId xmlns:a16="http://schemas.microsoft.com/office/drawing/2014/main" id="{00000000-0008-0000-AD00-00006D170000}"/>
            </a:ext>
          </a:extLst>
        </xdr:cNvPr>
        <xdr:cNvPicPr>
          <a:picLocks noChangeAspect="1"/>
        </xdr:cNvPicPr>
      </xdr:nvPicPr>
      <xdr:blipFill>
        <a:blip xmlns:r="http://schemas.openxmlformats.org/officeDocument/2006/relationships" r:embed="rId551"/>
        <a:stretch>
          <a:fillRect/>
        </a:stretch>
      </xdr:blipFill>
      <xdr:spPr>
        <a:xfrm>
          <a:off x="100965" y="1334964945"/>
          <a:ext cx="1916430" cy="1811655"/>
        </a:xfrm>
        <a:prstGeom prst="rect">
          <a:avLst/>
        </a:prstGeom>
        <a:noFill/>
        <a:ln w="9525">
          <a:noFill/>
        </a:ln>
      </xdr:spPr>
    </xdr:pic>
    <xdr:clientData/>
  </xdr:twoCellAnchor>
  <xdr:twoCellAnchor editAs="oneCell">
    <xdr:from>
      <xdr:col>0</xdr:col>
      <xdr:colOff>114300</xdr:colOff>
      <xdr:row>720</xdr:row>
      <xdr:rowOff>55245</xdr:rowOff>
    </xdr:from>
    <xdr:to>
      <xdr:col>0</xdr:col>
      <xdr:colOff>2122805</xdr:colOff>
      <xdr:row>720</xdr:row>
      <xdr:rowOff>1833880</xdr:rowOff>
    </xdr:to>
    <xdr:pic>
      <xdr:nvPicPr>
        <xdr:cNvPr id="5998" name="图片 5997">
          <a:extLst>
            <a:ext uri="{FF2B5EF4-FFF2-40B4-BE49-F238E27FC236}">
              <a16:creationId xmlns:a16="http://schemas.microsoft.com/office/drawing/2014/main" id="{00000000-0008-0000-AD00-00006E170000}"/>
            </a:ext>
          </a:extLst>
        </xdr:cNvPr>
        <xdr:cNvPicPr>
          <a:picLocks noChangeAspect="1"/>
        </xdr:cNvPicPr>
      </xdr:nvPicPr>
      <xdr:blipFill>
        <a:blip xmlns:r="http://schemas.openxmlformats.org/officeDocument/2006/relationships" r:embed="rId552"/>
        <a:stretch>
          <a:fillRect/>
        </a:stretch>
      </xdr:blipFill>
      <xdr:spPr>
        <a:xfrm>
          <a:off x="114300" y="1336864865"/>
          <a:ext cx="2008505" cy="1778635"/>
        </a:xfrm>
        <a:prstGeom prst="rect">
          <a:avLst/>
        </a:prstGeom>
        <a:noFill/>
        <a:ln w="9525">
          <a:noFill/>
        </a:ln>
      </xdr:spPr>
    </xdr:pic>
    <xdr:clientData/>
  </xdr:twoCellAnchor>
  <xdr:twoCellAnchor editAs="oneCell">
    <xdr:from>
      <xdr:col>0</xdr:col>
      <xdr:colOff>9525</xdr:colOff>
      <xdr:row>721</xdr:row>
      <xdr:rowOff>69850</xdr:rowOff>
    </xdr:from>
    <xdr:to>
      <xdr:col>0</xdr:col>
      <xdr:colOff>2094230</xdr:colOff>
      <xdr:row>721</xdr:row>
      <xdr:rowOff>1857375</xdr:rowOff>
    </xdr:to>
    <xdr:pic>
      <xdr:nvPicPr>
        <xdr:cNvPr id="5999" name="图片 5998">
          <a:extLst>
            <a:ext uri="{FF2B5EF4-FFF2-40B4-BE49-F238E27FC236}">
              <a16:creationId xmlns:a16="http://schemas.microsoft.com/office/drawing/2014/main" id="{00000000-0008-0000-AD00-00006F170000}"/>
            </a:ext>
          </a:extLst>
        </xdr:cNvPr>
        <xdr:cNvPicPr>
          <a:picLocks noChangeAspect="1"/>
        </xdr:cNvPicPr>
      </xdr:nvPicPr>
      <xdr:blipFill>
        <a:blip xmlns:r="http://schemas.openxmlformats.org/officeDocument/2006/relationships" r:embed="rId553"/>
        <a:stretch>
          <a:fillRect/>
        </a:stretch>
      </xdr:blipFill>
      <xdr:spPr>
        <a:xfrm>
          <a:off x="9525" y="1338784470"/>
          <a:ext cx="2084705" cy="1787525"/>
        </a:xfrm>
        <a:prstGeom prst="rect">
          <a:avLst/>
        </a:prstGeom>
        <a:noFill/>
        <a:ln w="9525">
          <a:noFill/>
        </a:ln>
      </xdr:spPr>
    </xdr:pic>
    <xdr:clientData/>
  </xdr:twoCellAnchor>
  <xdr:twoCellAnchor editAs="oneCell">
    <xdr:from>
      <xdr:col>0</xdr:col>
      <xdr:colOff>9525</xdr:colOff>
      <xdr:row>722</xdr:row>
      <xdr:rowOff>165100</xdr:rowOff>
    </xdr:from>
    <xdr:to>
      <xdr:col>0</xdr:col>
      <xdr:colOff>2131060</xdr:colOff>
      <xdr:row>722</xdr:row>
      <xdr:rowOff>1713230</xdr:rowOff>
    </xdr:to>
    <xdr:pic>
      <xdr:nvPicPr>
        <xdr:cNvPr id="6000" name="图片 5999">
          <a:extLst>
            <a:ext uri="{FF2B5EF4-FFF2-40B4-BE49-F238E27FC236}">
              <a16:creationId xmlns:a16="http://schemas.microsoft.com/office/drawing/2014/main" id="{00000000-0008-0000-AD00-000070170000}"/>
            </a:ext>
          </a:extLst>
        </xdr:cNvPr>
        <xdr:cNvPicPr>
          <a:picLocks noChangeAspect="1"/>
        </xdr:cNvPicPr>
      </xdr:nvPicPr>
      <xdr:blipFill>
        <a:blip xmlns:r="http://schemas.openxmlformats.org/officeDocument/2006/relationships" r:embed="rId554"/>
        <a:stretch>
          <a:fillRect/>
        </a:stretch>
      </xdr:blipFill>
      <xdr:spPr>
        <a:xfrm>
          <a:off x="9525" y="1340784720"/>
          <a:ext cx="2121535" cy="1548130"/>
        </a:xfrm>
        <a:prstGeom prst="rect">
          <a:avLst/>
        </a:prstGeom>
        <a:noFill/>
        <a:ln w="9525">
          <a:noFill/>
        </a:ln>
      </xdr:spPr>
    </xdr:pic>
    <xdr:clientData/>
  </xdr:twoCellAnchor>
  <xdr:twoCellAnchor editAs="oneCell">
    <xdr:from>
      <xdr:col>0</xdr:col>
      <xdr:colOff>9525</xdr:colOff>
      <xdr:row>723</xdr:row>
      <xdr:rowOff>137160</xdr:rowOff>
    </xdr:from>
    <xdr:to>
      <xdr:col>0</xdr:col>
      <xdr:colOff>2124710</xdr:colOff>
      <xdr:row>723</xdr:row>
      <xdr:rowOff>1640840</xdr:rowOff>
    </xdr:to>
    <xdr:pic>
      <xdr:nvPicPr>
        <xdr:cNvPr id="6001" name="图片 6000">
          <a:extLst>
            <a:ext uri="{FF2B5EF4-FFF2-40B4-BE49-F238E27FC236}">
              <a16:creationId xmlns:a16="http://schemas.microsoft.com/office/drawing/2014/main" id="{00000000-0008-0000-AD00-000071170000}"/>
            </a:ext>
          </a:extLst>
        </xdr:cNvPr>
        <xdr:cNvPicPr>
          <a:picLocks noChangeAspect="1"/>
        </xdr:cNvPicPr>
      </xdr:nvPicPr>
      <xdr:blipFill>
        <a:blip xmlns:r="http://schemas.openxmlformats.org/officeDocument/2006/relationships" r:embed="rId555"/>
        <a:stretch>
          <a:fillRect/>
        </a:stretch>
      </xdr:blipFill>
      <xdr:spPr>
        <a:xfrm>
          <a:off x="9525" y="1342661780"/>
          <a:ext cx="2115185" cy="1503680"/>
        </a:xfrm>
        <a:prstGeom prst="rect">
          <a:avLst/>
        </a:prstGeom>
        <a:noFill/>
        <a:ln w="9525">
          <a:noFill/>
        </a:ln>
      </xdr:spPr>
    </xdr:pic>
    <xdr:clientData/>
  </xdr:twoCellAnchor>
  <xdr:twoCellAnchor editAs="oneCell">
    <xdr:from>
      <xdr:col>1</xdr:col>
      <xdr:colOff>0</xdr:colOff>
      <xdr:row>809</xdr:row>
      <xdr:rowOff>0</xdr:rowOff>
    </xdr:from>
    <xdr:to>
      <xdr:col>1</xdr:col>
      <xdr:colOff>0</xdr:colOff>
      <xdr:row>809</xdr:row>
      <xdr:rowOff>587375</xdr:rowOff>
    </xdr:to>
    <xdr:pic>
      <xdr:nvPicPr>
        <xdr:cNvPr id="6002" name="图片 6001" descr="739489496145948511">
          <a:extLst>
            <a:ext uri="{FF2B5EF4-FFF2-40B4-BE49-F238E27FC236}">
              <a16:creationId xmlns:a16="http://schemas.microsoft.com/office/drawing/2014/main" id="{00000000-0008-0000-AD00-000072170000}"/>
            </a:ext>
          </a:extLst>
        </xdr:cNvPr>
        <xdr:cNvPicPr>
          <a:picLocks noChangeAspect="1"/>
        </xdr:cNvPicPr>
      </xdr:nvPicPr>
      <xdr:blipFill>
        <a:blip xmlns:r="http://schemas.openxmlformats.org/officeDocument/2006/relationships" r:embed="rId9" cstate="print"/>
        <a:srcRect t="22882"/>
        <a:stretch>
          <a:fillRect/>
        </a:stretch>
      </xdr:blipFill>
      <xdr:spPr>
        <a:xfrm>
          <a:off x="2181225" y="1504640120"/>
          <a:ext cx="0" cy="587375"/>
        </a:xfrm>
        <a:prstGeom prst="rect">
          <a:avLst/>
        </a:prstGeom>
      </xdr:spPr>
    </xdr:pic>
    <xdr:clientData/>
  </xdr:twoCellAnchor>
  <xdr:twoCellAnchor editAs="oneCell">
    <xdr:from>
      <xdr:col>1</xdr:col>
      <xdr:colOff>0</xdr:colOff>
      <xdr:row>809</xdr:row>
      <xdr:rowOff>0</xdr:rowOff>
    </xdr:from>
    <xdr:to>
      <xdr:col>1</xdr:col>
      <xdr:colOff>0</xdr:colOff>
      <xdr:row>809</xdr:row>
      <xdr:rowOff>582930</xdr:rowOff>
    </xdr:to>
    <xdr:pic>
      <xdr:nvPicPr>
        <xdr:cNvPr id="6007" name="图片 6006" descr="704780827674585369">
          <a:extLst>
            <a:ext uri="{FF2B5EF4-FFF2-40B4-BE49-F238E27FC236}">
              <a16:creationId xmlns:a16="http://schemas.microsoft.com/office/drawing/2014/main" id="{00000000-0008-0000-AD00-000077170000}"/>
            </a:ext>
          </a:extLst>
        </xdr:cNvPr>
        <xdr:cNvPicPr>
          <a:picLocks noChangeAspect="1"/>
        </xdr:cNvPicPr>
      </xdr:nvPicPr>
      <xdr:blipFill>
        <a:blip xmlns:r="http://schemas.openxmlformats.org/officeDocument/2006/relationships" r:embed="rId10" cstate="print"/>
        <a:stretch>
          <a:fillRect/>
        </a:stretch>
      </xdr:blipFill>
      <xdr:spPr>
        <a:xfrm>
          <a:off x="2181225" y="1504640120"/>
          <a:ext cx="0" cy="582930"/>
        </a:xfrm>
        <a:prstGeom prst="rect">
          <a:avLst/>
        </a:prstGeom>
      </xdr:spPr>
    </xdr:pic>
    <xdr:clientData/>
  </xdr:twoCellAnchor>
  <xdr:twoCellAnchor editAs="oneCell">
    <xdr:from>
      <xdr:col>0</xdr:col>
      <xdr:colOff>47625</xdr:colOff>
      <xdr:row>724</xdr:row>
      <xdr:rowOff>44450</xdr:rowOff>
    </xdr:from>
    <xdr:to>
      <xdr:col>0</xdr:col>
      <xdr:colOff>2112645</xdr:colOff>
      <xdr:row>724</xdr:row>
      <xdr:rowOff>1864360</xdr:rowOff>
    </xdr:to>
    <xdr:pic>
      <xdr:nvPicPr>
        <xdr:cNvPr id="6008" name="图片 6007">
          <a:extLst>
            <a:ext uri="{FF2B5EF4-FFF2-40B4-BE49-F238E27FC236}">
              <a16:creationId xmlns:a16="http://schemas.microsoft.com/office/drawing/2014/main" id="{00000000-0008-0000-AD00-000078170000}"/>
            </a:ext>
          </a:extLst>
        </xdr:cNvPr>
        <xdr:cNvPicPr>
          <a:picLocks noChangeAspect="1"/>
        </xdr:cNvPicPr>
      </xdr:nvPicPr>
      <xdr:blipFill>
        <a:blip xmlns:r="http://schemas.openxmlformats.org/officeDocument/2006/relationships" r:embed="rId556"/>
        <a:stretch>
          <a:fillRect/>
        </a:stretch>
      </xdr:blipFill>
      <xdr:spPr>
        <a:xfrm>
          <a:off x="47625" y="1344474070"/>
          <a:ext cx="2065020" cy="1819910"/>
        </a:xfrm>
        <a:prstGeom prst="rect">
          <a:avLst/>
        </a:prstGeom>
        <a:noFill/>
        <a:ln w="9525">
          <a:noFill/>
        </a:ln>
      </xdr:spPr>
    </xdr:pic>
    <xdr:clientData/>
  </xdr:twoCellAnchor>
  <xdr:twoCellAnchor editAs="oneCell">
    <xdr:from>
      <xdr:col>0</xdr:col>
      <xdr:colOff>20955</xdr:colOff>
      <xdr:row>725</xdr:row>
      <xdr:rowOff>41275</xdr:rowOff>
    </xdr:from>
    <xdr:to>
      <xdr:col>0</xdr:col>
      <xdr:colOff>2121535</xdr:colOff>
      <xdr:row>725</xdr:row>
      <xdr:rowOff>1866900</xdr:rowOff>
    </xdr:to>
    <xdr:pic>
      <xdr:nvPicPr>
        <xdr:cNvPr id="6009" name="图片 6008">
          <a:extLst>
            <a:ext uri="{FF2B5EF4-FFF2-40B4-BE49-F238E27FC236}">
              <a16:creationId xmlns:a16="http://schemas.microsoft.com/office/drawing/2014/main" id="{00000000-0008-0000-AD00-000079170000}"/>
            </a:ext>
          </a:extLst>
        </xdr:cNvPr>
        <xdr:cNvPicPr>
          <a:picLocks noChangeAspect="1"/>
        </xdr:cNvPicPr>
      </xdr:nvPicPr>
      <xdr:blipFill>
        <a:blip xmlns:r="http://schemas.openxmlformats.org/officeDocument/2006/relationships" r:embed="rId557"/>
        <a:stretch>
          <a:fillRect/>
        </a:stretch>
      </xdr:blipFill>
      <xdr:spPr>
        <a:xfrm>
          <a:off x="20955" y="1346375895"/>
          <a:ext cx="2100580" cy="1825625"/>
        </a:xfrm>
        <a:prstGeom prst="rect">
          <a:avLst/>
        </a:prstGeom>
        <a:noFill/>
        <a:ln w="9525">
          <a:noFill/>
        </a:ln>
      </xdr:spPr>
    </xdr:pic>
    <xdr:clientData/>
  </xdr:twoCellAnchor>
  <xdr:twoCellAnchor editAs="oneCell">
    <xdr:from>
      <xdr:col>0</xdr:col>
      <xdr:colOff>9525</xdr:colOff>
      <xdr:row>726</xdr:row>
      <xdr:rowOff>107950</xdr:rowOff>
    </xdr:from>
    <xdr:to>
      <xdr:col>0</xdr:col>
      <xdr:colOff>2153920</xdr:colOff>
      <xdr:row>726</xdr:row>
      <xdr:rowOff>1838325</xdr:rowOff>
    </xdr:to>
    <xdr:pic>
      <xdr:nvPicPr>
        <xdr:cNvPr id="6010" name="图片 6009">
          <a:extLst>
            <a:ext uri="{FF2B5EF4-FFF2-40B4-BE49-F238E27FC236}">
              <a16:creationId xmlns:a16="http://schemas.microsoft.com/office/drawing/2014/main" id="{00000000-0008-0000-AD00-00007A170000}"/>
            </a:ext>
          </a:extLst>
        </xdr:cNvPr>
        <xdr:cNvPicPr>
          <a:picLocks noChangeAspect="1"/>
        </xdr:cNvPicPr>
      </xdr:nvPicPr>
      <xdr:blipFill>
        <a:blip xmlns:r="http://schemas.openxmlformats.org/officeDocument/2006/relationships" r:embed="rId558"/>
        <a:stretch>
          <a:fillRect/>
        </a:stretch>
      </xdr:blipFill>
      <xdr:spPr>
        <a:xfrm>
          <a:off x="9525" y="1348347570"/>
          <a:ext cx="2144395" cy="1730375"/>
        </a:xfrm>
        <a:prstGeom prst="rect">
          <a:avLst/>
        </a:prstGeom>
        <a:noFill/>
        <a:ln w="9525">
          <a:noFill/>
        </a:ln>
      </xdr:spPr>
    </xdr:pic>
    <xdr:clientData/>
  </xdr:twoCellAnchor>
  <xdr:twoCellAnchor editAs="oneCell">
    <xdr:from>
      <xdr:col>0</xdr:col>
      <xdr:colOff>9525</xdr:colOff>
      <xdr:row>727</xdr:row>
      <xdr:rowOff>174625</xdr:rowOff>
    </xdr:from>
    <xdr:to>
      <xdr:col>0</xdr:col>
      <xdr:colOff>2124710</xdr:colOff>
      <xdr:row>727</xdr:row>
      <xdr:rowOff>1704975</xdr:rowOff>
    </xdr:to>
    <xdr:pic>
      <xdr:nvPicPr>
        <xdr:cNvPr id="6011" name="图片 6010">
          <a:extLst>
            <a:ext uri="{FF2B5EF4-FFF2-40B4-BE49-F238E27FC236}">
              <a16:creationId xmlns:a16="http://schemas.microsoft.com/office/drawing/2014/main" id="{00000000-0008-0000-AD00-00007B170000}"/>
            </a:ext>
          </a:extLst>
        </xdr:cNvPr>
        <xdr:cNvPicPr>
          <a:picLocks noChangeAspect="1"/>
        </xdr:cNvPicPr>
      </xdr:nvPicPr>
      <xdr:blipFill>
        <a:blip xmlns:r="http://schemas.openxmlformats.org/officeDocument/2006/relationships" r:embed="rId559"/>
        <a:stretch>
          <a:fillRect/>
        </a:stretch>
      </xdr:blipFill>
      <xdr:spPr>
        <a:xfrm>
          <a:off x="9525" y="1350319245"/>
          <a:ext cx="2115185" cy="1530350"/>
        </a:xfrm>
        <a:prstGeom prst="rect">
          <a:avLst/>
        </a:prstGeom>
        <a:noFill/>
        <a:ln w="9525">
          <a:noFill/>
        </a:ln>
      </xdr:spPr>
    </xdr:pic>
    <xdr:clientData/>
  </xdr:twoCellAnchor>
  <xdr:twoCellAnchor editAs="oneCell">
    <xdr:from>
      <xdr:col>0</xdr:col>
      <xdr:colOff>9525</xdr:colOff>
      <xdr:row>728</xdr:row>
      <xdr:rowOff>222250</xdr:rowOff>
    </xdr:from>
    <xdr:to>
      <xdr:col>0</xdr:col>
      <xdr:colOff>2136140</xdr:colOff>
      <xdr:row>728</xdr:row>
      <xdr:rowOff>1685925</xdr:rowOff>
    </xdr:to>
    <xdr:pic>
      <xdr:nvPicPr>
        <xdr:cNvPr id="6012" name="图片 6011">
          <a:extLst>
            <a:ext uri="{FF2B5EF4-FFF2-40B4-BE49-F238E27FC236}">
              <a16:creationId xmlns:a16="http://schemas.microsoft.com/office/drawing/2014/main" id="{00000000-0008-0000-AD00-00007C170000}"/>
            </a:ext>
          </a:extLst>
        </xdr:cNvPr>
        <xdr:cNvPicPr>
          <a:picLocks noChangeAspect="1"/>
        </xdr:cNvPicPr>
      </xdr:nvPicPr>
      <xdr:blipFill>
        <a:blip xmlns:r="http://schemas.openxmlformats.org/officeDocument/2006/relationships" r:embed="rId560"/>
        <a:stretch>
          <a:fillRect/>
        </a:stretch>
      </xdr:blipFill>
      <xdr:spPr>
        <a:xfrm>
          <a:off x="9525" y="1352271870"/>
          <a:ext cx="2126615" cy="1463675"/>
        </a:xfrm>
        <a:prstGeom prst="rect">
          <a:avLst/>
        </a:prstGeom>
        <a:noFill/>
        <a:ln w="9525">
          <a:noFill/>
        </a:ln>
      </xdr:spPr>
    </xdr:pic>
    <xdr:clientData/>
  </xdr:twoCellAnchor>
  <xdr:twoCellAnchor editAs="oneCell">
    <xdr:from>
      <xdr:col>0</xdr:col>
      <xdr:colOff>635</xdr:colOff>
      <xdr:row>729</xdr:row>
      <xdr:rowOff>222250</xdr:rowOff>
    </xdr:from>
    <xdr:to>
      <xdr:col>0</xdr:col>
      <xdr:colOff>2152015</xdr:colOff>
      <xdr:row>729</xdr:row>
      <xdr:rowOff>1647190</xdr:rowOff>
    </xdr:to>
    <xdr:pic>
      <xdr:nvPicPr>
        <xdr:cNvPr id="6013" name="图片 6012">
          <a:extLst>
            <a:ext uri="{FF2B5EF4-FFF2-40B4-BE49-F238E27FC236}">
              <a16:creationId xmlns:a16="http://schemas.microsoft.com/office/drawing/2014/main" id="{00000000-0008-0000-AD00-00007D170000}"/>
            </a:ext>
          </a:extLst>
        </xdr:cNvPr>
        <xdr:cNvPicPr>
          <a:picLocks noChangeAspect="1"/>
        </xdr:cNvPicPr>
      </xdr:nvPicPr>
      <xdr:blipFill>
        <a:blip xmlns:r="http://schemas.openxmlformats.org/officeDocument/2006/relationships" r:embed="rId561"/>
        <a:stretch>
          <a:fillRect/>
        </a:stretch>
      </xdr:blipFill>
      <xdr:spPr>
        <a:xfrm>
          <a:off x="635" y="1354176870"/>
          <a:ext cx="2151380" cy="1424940"/>
        </a:xfrm>
        <a:prstGeom prst="rect">
          <a:avLst/>
        </a:prstGeom>
        <a:noFill/>
        <a:ln w="9525">
          <a:noFill/>
        </a:ln>
      </xdr:spPr>
    </xdr:pic>
    <xdr:clientData/>
  </xdr:twoCellAnchor>
  <xdr:twoCellAnchor editAs="oneCell">
    <xdr:from>
      <xdr:col>0</xdr:col>
      <xdr:colOff>47625</xdr:colOff>
      <xdr:row>730</xdr:row>
      <xdr:rowOff>114300</xdr:rowOff>
    </xdr:from>
    <xdr:to>
      <xdr:col>0</xdr:col>
      <xdr:colOff>2141220</xdr:colOff>
      <xdr:row>730</xdr:row>
      <xdr:rowOff>1704975</xdr:rowOff>
    </xdr:to>
    <xdr:pic>
      <xdr:nvPicPr>
        <xdr:cNvPr id="6014" name="图片 6013">
          <a:extLst>
            <a:ext uri="{FF2B5EF4-FFF2-40B4-BE49-F238E27FC236}">
              <a16:creationId xmlns:a16="http://schemas.microsoft.com/office/drawing/2014/main" id="{00000000-0008-0000-AD00-00007E170000}"/>
            </a:ext>
          </a:extLst>
        </xdr:cNvPr>
        <xdr:cNvPicPr>
          <a:picLocks noChangeAspect="1"/>
        </xdr:cNvPicPr>
      </xdr:nvPicPr>
      <xdr:blipFill>
        <a:blip xmlns:r="http://schemas.openxmlformats.org/officeDocument/2006/relationships" r:embed="rId562"/>
        <a:stretch>
          <a:fillRect/>
        </a:stretch>
      </xdr:blipFill>
      <xdr:spPr>
        <a:xfrm>
          <a:off x="47625" y="1355973920"/>
          <a:ext cx="2093595" cy="1590675"/>
        </a:xfrm>
        <a:prstGeom prst="rect">
          <a:avLst/>
        </a:prstGeom>
        <a:noFill/>
        <a:ln w="9525">
          <a:noFill/>
        </a:ln>
      </xdr:spPr>
    </xdr:pic>
    <xdr:clientData/>
  </xdr:twoCellAnchor>
  <xdr:twoCellAnchor editAs="oneCell">
    <xdr:from>
      <xdr:col>0</xdr:col>
      <xdr:colOff>9525</xdr:colOff>
      <xdr:row>731</xdr:row>
      <xdr:rowOff>161925</xdr:rowOff>
    </xdr:from>
    <xdr:to>
      <xdr:col>0</xdr:col>
      <xdr:colOff>2146935</xdr:colOff>
      <xdr:row>731</xdr:row>
      <xdr:rowOff>1775460</xdr:rowOff>
    </xdr:to>
    <xdr:pic>
      <xdr:nvPicPr>
        <xdr:cNvPr id="6015" name="图片 6014">
          <a:extLst>
            <a:ext uri="{FF2B5EF4-FFF2-40B4-BE49-F238E27FC236}">
              <a16:creationId xmlns:a16="http://schemas.microsoft.com/office/drawing/2014/main" id="{00000000-0008-0000-AD00-00007F170000}"/>
            </a:ext>
          </a:extLst>
        </xdr:cNvPr>
        <xdr:cNvPicPr>
          <a:picLocks noChangeAspect="1"/>
        </xdr:cNvPicPr>
      </xdr:nvPicPr>
      <xdr:blipFill>
        <a:blip xmlns:r="http://schemas.openxmlformats.org/officeDocument/2006/relationships" r:embed="rId563"/>
        <a:stretch>
          <a:fillRect/>
        </a:stretch>
      </xdr:blipFill>
      <xdr:spPr>
        <a:xfrm>
          <a:off x="9525" y="1357926545"/>
          <a:ext cx="2137410" cy="1613535"/>
        </a:xfrm>
        <a:prstGeom prst="rect">
          <a:avLst/>
        </a:prstGeom>
        <a:noFill/>
        <a:ln w="9525">
          <a:noFill/>
        </a:ln>
      </xdr:spPr>
    </xdr:pic>
    <xdr:clientData/>
  </xdr:twoCellAnchor>
  <xdr:twoCellAnchor editAs="oneCell">
    <xdr:from>
      <xdr:col>0</xdr:col>
      <xdr:colOff>38100</xdr:colOff>
      <xdr:row>732</xdr:row>
      <xdr:rowOff>142875</xdr:rowOff>
    </xdr:from>
    <xdr:to>
      <xdr:col>0</xdr:col>
      <xdr:colOff>2087245</xdr:colOff>
      <xdr:row>732</xdr:row>
      <xdr:rowOff>1715135</xdr:rowOff>
    </xdr:to>
    <xdr:pic>
      <xdr:nvPicPr>
        <xdr:cNvPr id="6016" name="图片 6015">
          <a:extLst>
            <a:ext uri="{FF2B5EF4-FFF2-40B4-BE49-F238E27FC236}">
              <a16:creationId xmlns:a16="http://schemas.microsoft.com/office/drawing/2014/main" id="{00000000-0008-0000-AD00-000080170000}"/>
            </a:ext>
          </a:extLst>
        </xdr:cNvPr>
        <xdr:cNvPicPr>
          <a:picLocks noChangeAspect="1"/>
        </xdr:cNvPicPr>
      </xdr:nvPicPr>
      <xdr:blipFill>
        <a:blip xmlns:r="http://schemas.openxmlformats.org/officeDocument/2006/relationships" r:embed="rId564"/>
        <a:stretch>
          <a:fillRect/>
        </a:stretch>
      </xdr:blipFill>
      <xdr:spPr>
        <a:xfrm>
          <a:off x="38100" y="1359812495"/>
          <a:ext cx="2049145" cy="1572260"/>
        </a:xfrm>
        <a:prstGeom prst="rect">
          <a:avLst/>
        </a:prstGeom>
        <a:noFill/>
        <a:ln w="9525">
          <a:noFill/>
        </a:ln>
      </xdr:spPr>
    </xdr:pic>
    <xdr:clientData/>
  </xdr:twoCellAnchor>
  <xdr:twoCellAnchor editAs="oneCell">
    <xdr:from>
      <xdr:col>0</xdr:col>
      <xdr:colOff>66675</xdr:colOff>
      <xdr:row>733</xdr:row>
      <xdr:rowOff>223520</xdr:rowOff>
    </xdr:from>
    <xdr:to>
      <xdr:col>0</xdr:col>
      <xdr:colOff>2097405</xdr:colOff>
      <xdr:row>733</xdr:row>
      <xdr:rowOff>1761490</xdr:rowOff>
    </xdr:to>
    <xdr:pic>
      <xdr:nvPicPr>
        <xdr:cNvPr id="6017" name="图片 6016">
          <a:extLst>
            <a:ext uri="{FF2B5EF4-FFF2-40B4-BE49-F238E27FC236}">
              <a16:creationId xmlns:a16="http://schemas.microsoft.com/office/drawing/2014/main" id="{00000000-0008-0000-AD00-000081170000}"/>
            </a:ext>
          </a:extLst>
        </xdr:cNvPr>
        <xdr:cNvPicPr>
          <a:picLocks noChangeAspect="1"/>
        </xdr:cNvPicPr>
      </xdr:nvPicPr>
      <xdr:blipFill>
        <a:blip xmlns:r="http://schemas.openxmlformats.org/officeDocument/2006/relationships" r:embed="rId565"/>
        <a:stretch>
          <a:fillRect/>
        </a:stretch>
      </xdr:blipFill>
      <xdr:spPr>
        <a:xfrm>
          <a:off x="66675" y="1361798140"/>
          <a:ext cx="2030730" cy="1537970"/>
        </a:xfrm>
        <a:prstGeom prst="rect">
          <a:avLst/>
        </a:prstGeom>
        <a:noFill/>
        <a:ln w="9525">
          <a:noFill/>
        </a:ln>
      </xdr:spPr>
    </xdr:pic>
    <xdr:clientData/>
  </xdr:twoCellAnchor>
  <xdr:twoCellAnchor editAs="oneCell">
    <xdr:from>
      <xdr:col>0</xdr:col>
      <xdr:colOff>57150</xdr:colOff>
      <xdr:row>734</xdr:row>
      <xdr:rowOff>133350</xdr:rowOff>
    </xdr:from>
    <xdr:to>
      <xdr:col>0</xdr:col>
      <xdr:colOff>2097405</xdr:colOff>
      <xdr:row>734</xdr:row>
      <xdr:rowOff>1771650</xdr:rowOff>
    </xdr:to>
    <xdr:pic>
      <xdr:nvPicPr>
        <xdr:cNvPr id="6018" name="图片 6017">
          <a:extLst>
            <a:ext uri="{FF2B5EF4-FFF2-40B4-BE49-F238E27FC236}">
              <a16:creationId xmlns:a16="http://schemas.microsoft.com/office/drawing/2014/main" id="{00000000-0008-0000-AD00-000082170000}"/>
            </a:ext>
          </a:extLst>
        </xdr:cNvPr>
        <xdr:cNvPicPr>
          <a:picLocks noChangeAspect="1"/>
        </xdr:cNvPicPr>
      </xdr:nvPicPr>
      <xdr:blipFill>
        <a:blip xmlns:r="http://schemas.openxmlformats.org/officeDocument/2006/relationships" r:embed="rId566"/>
        <a:stretch>
          <a:fillRect/>
        </a:stretch>
      </xdr:blipFill>
      <xdr:spPr>
        <a:xfrm>
          <a:off x="57150" y="1363612970"/>
          <a:ext cx="2040255" cy="1638300"/>
        </a:xfrm>
        <a:prstGeom prst="rect">
          <a:avLst/>
        </a:prstGeom>
        <a:noFill/>
        <a:ln w="9525">
          <a:noFill/>
        </a:ln>
      </xdr:spPr>
    </xdr:pic>
    <xdr:clientData/>
  </xdr:twoCellAnchor>
  <xdr:twoCellAnchor editAs="oneCell">
    <xdr:from>
      <xdr:col>0</xdr:col>
      <xdr:colOff>9525</xdr:colOff>
      <xdr:row>735</xdr:row>
      <xdr:rowOff>95885</xdr:rowOff>
    </xdr:from>
    <xdr:to>
      <xdr:col>0</xdr:col>
      <xdr:colOff>2112010</xdr:colOff>
      <xdr:row>735</xdr:row>
      <xdr:rowOff>1712595</xdr:rowOff>
    </xdr:to>
    <xdr:pic>
      <xdr:nvPicPr>
        <xdr:cNvPr id="6019" name="图片 6018">
          <a:extLst>
            <a:ext uri="{FF2B5EF4-FFF2-40B4-BE49-F238E27FC236}">
              <a16:creationId xmlns:a16="http://schemas.microsoft.com/office/drawing/2014/main" id="{00000000-0008-0000-AD00-000083170000}"/>
            </a:ext>
          </a:extLst>
        </xdr:cNvPr>
        <xdr:cNvPicPr>
          <a:picLocks noChangeAspect="1"/>
        </xdr:cNvPicPr>
      </xdr:nvPicPr>
      <xdr:blipFill>
        <a:blip xmlns:r="http://schemas.openxmlformats.org/officeDocument/2006/relationships" r:embed="rId567"/>
        <a:stretch>
          <a:fillRect/>
        </a:stretch>
      </xdr:blipFill>
      <xdr:spPr>
        <a:xfrm>
          <a:off x="9525" y="1365480505"/>
          <a:ext cx="2102485" cy="1616710"/>
        </a:xfrm>
        <a:prstGeom prst="rect">
          <a:avLst/>
        </a:prstGeom>
        <a:noFill/>
        <a:ln w="9525">
          <a:noFill/>
        </a:ln>
      </xdr:spPr>
    </xdr:pic>
    <xdr:clientData/>
  </xdr:twoCellAnchor>
  <xdr:twoCellAnchor editAs="oneCell">
    <xdr:from>
      <xdr:col>0</xdr:col>
      <xdr:colOff>9525</xdr:colOff>
      <xdr:row>736</xdr:row>
      <xdr:rowOff>153035</xdr:rowOff>
    </xdr:from>
    <xdr:to>
      <xdr:col>0</xdr:col>
      <xdr:colOff>2117725</xdr:colOff>
      <xdr:row>736</xdr:row>
      <xdr:rowOff>1765935</xdr:rowOff>
    </xdr:to>
    <xdr:pic>
      <xdr:nvPicPr>
        <xdr:cNvPr id="6047" name="图片 6046">
          <a:extLst>
            <a:ext uri="{FF2B5EF4-FFF2-40B4-BE49-F238E27FC236}">
              <a16:creationId xmlns:a16="http://schemas.microsoft.com/office/drawing/2014/main" id="{00000000-0008-0000-AD00-00009F170000}"/>
            </a:ext>
          </a:extLst>
        </xdr:cNvPr>
        <xdr:cNvPicPr>
          <a:picLocks noChangeAspect="1"/>
        </xdr:cNvPicPr>
      </xdr:nvPicPr>
      <xdr:blipFill>
        <a:blip xmlns:r="http://schemas.openxmlformats.org/officeDocument/2006/relationships" r:embed="rId568"/>
        <a:stretch>
          <a:fillRect/>
        </a:stretch>
      </xdr:blipFill>
      <xdr:spPr>
        <a:xfrm>
          <a:off x="9525" y="1367442655"/>
          <a:ext cx="2108200" cy="1612900"/>
        </a:xfrm>
        <a:prstGeom prst="rect">
          <a:avLst/>
        </a:prstGeom>
        <a:noFill/>
        <a:ln w="9525">
          <a:noFill/>
        </a:ln>
      </xdr:spPr>
    </xdr:pic>
    <xdr:clientData/>
  </xdr:twoCellAnchor>
  <xdr:twoCellAnchor editAs="oneCell">
    <xdr:from>
      <xdr:col>0</xdr:col>
      <xdr:colOff>76200</xdr:colOff>
      <xdr:row>739</xdr:row>
      <xdr:rowOff>47625</xdr:rowOff>
    </xdr:from>
    <xdr:to>
      <xdr:col>0</xdr:col>
      <xdr:colOff>2111375</xdr:colOff>
      <xdr:row>739</xdr:row>
      <xdr:rowOff>1875155</xdr:rowOff>
    </xdr:to>
    <xdr:pic>
      <xdr:nvPicPr>
        <xdr:cNvPr id="6050" name="图片 6049">
          <a:extLst>
            <a:ext uri="{FF2B5EF4-FFF2-40B4-BE49-F238E27FC236}">
              <a16:creationId xmlns:a16="http://schemas.microsoft.com/office/drawing/2014/main" id="{00000000-0008-0000-AD00-0000A2170000}"/>
            </a:ext>
          </a:extLst>
        </xdr:cNvPr>
        <xdr:cNvPicPr>
          <a:picLocks noChangeAspect="1"/>
        </xdr:cNvPicPr>
      </xdr:nvPicPr>
      <xdr:blipFill>
        <a:blip xmlns:r="http://schemas.openxmlformats.org/officeDocument/2006/relationships" r:embed="rId569"/>
        <a:stretch>
          <a:fillRect/>
        </a:stretch>
      </xdr:blipFill>
      <xdr:spPr>
        <a:xfrm>
          <a:off x="76200" y="1373052245"/>
          <a:ext cx="2035175" cy="1827530"/>
        </a:xfrm>
        <a:prstGeom prst="rect">
          <a:avLst/>
        </a:prstGeom>
        <a:noFill/>
        <a:ln w="9525">
          <a:noFill/>
        </a:ln>
      </xdr:spPr>
    </xdr:pic>
    <xdr:clientData/>
  </xdr:twoCellAnchor>
  <xdr:twoCellAnchor editAs="oneCell">
    <xdr:from>
      <xdr:col>0</xdr:col>
      <xdr:colOff>9525</xdr:colOff>
      <xdr:row>741</xdr:row>
      <xdr:rowOff>209550</xdr:rowOff>
    </xdr:from>
    <xdr:to>
      <xdr:col>0</xdr:col>
      <xdr:colOff>2136775</xdr:colOff>
      <xdr:row>741</xdr:row>
      <xdr:rowOff>1670050</xdr:rowOff>
    </xdr:to>
    <xdr:pic>
      <xdr:nvPicPr>
        <xdr:cNvPr id="6051" name="图片 6050">
          <a:extLst>
            <a:ext uri="{FF2B5EF4-FFF2-40B4-BE49-F238E27FC236}">
              <a16:creationId xmlns:a16="http://schemas.microsoft.com/office/drawing/2014/main" id="{00000000-0008-0000-AD00-0000A3170000}"/>
            </a:ext>
          </a:extLst>
        </xdr:cNvPr>
        <xdr:cNvPicPr>
          <a:picLocks noChangeAspect="1"/>
        </xdr:cNvPicPr>
      </xdr:nvPicPr>
      <xdr:blipFill>
        <a:blip xmlns:r="http://schemas.openxmlformats.org/officeDocument/2006/relationships" r:embed="rId570"/>
        <a:stretch>
          <a:fillRect/>
        </a:stretch>
      </xdr:blipFill>
      <xdr:spPr>
        <a:xfrm>
          <a:off x="9525" y="1377024170"/>
          <a:ext cx="2127250" cy="1460500"/>
        </a:xfrm>
        <a:prstGeom prst="rect">
          <a:avLst/>
        </a:prstGeom>
        <a:noFill/>
        <a:ln w="9525">
          <a:noFill/>
        </a:ln>
      </xdr:spPr>
    </xdr:pic>
    <xdr:clientData/>
  </xdr:twoCellAnchor>
  <xdr:twoCellAnchor editAs="oneCell">
    <xdr:from>
      <xdr:col>0</xdr:col>
      <xdr:colOff>38100</xdr:colOff>
      <xdr:row>742</xdr:row>
      <xdr:rowOff>238125</xdr:rowOff>
    </xdr:from>
    <xdr:to>
      <xdr:col>0</xdr:col>
      <xdr:colOff>2149475</xdr:colOff>
      <xdr:row>742</xdr:row>
      <xdr:rowOff>1504950</xdr:rowOff>
    </xdr:to>
    <xdr:pic>
      <xdr:nvPicPr>
        <xdr:cNvPr id="6052" name="图片 6051">
          <a:extLst>
            <a:ext uri="{FF2B5EF4-FFF2-40B4-BE49-F238E27FC236}">
              <a16:creationId xmlns:a16="http://schemas.microsoft.com/office/drawing/2014/main" id="{00000000-0008-0000-AD00-0000A4170000}"/>
            </a:ext>
          </a:extLst>
        </xdr:cNvPr>
        <xdr:cNvPicPr>
          <a:picLocks noChangeAspect="1"/>
        </xdr:cNvPicPr>
      </xdr:nvPicPr>
      <xdr:blipFill>
        <a:blip xmlns:r="http://schemas.openxmlformats.org/officeDocument/2006/relationships" r:embed="rId571"/>
        <a:stretch>
          <a:fillRect/>
        </a:stretch>
      </xdr:blipFill>
      <xdr:spPr>
        <a:xfrm>
          <a:off x="38100" y="1378957745"/>
          <a:ext cx="2111375" cy="1266825"/>
        </a:xfrm>
        <a:prstGeom prst="rect">
          <a:avLst/>
        </a:prstGeom>
        <a:noFill/>
        <a:ln w="9525">
          <a:noFill/>
        </a:ln>
      </xdr:spPr>
    </xdr:pic>
    <xdr:clientData/>
  </xdr:twoCellAnchor>
  <xdr:twoCellAnchor editAs="oneCell">
    <xdr:from>
      <xdr:col>0</xdr:col>
      <xdr:colOff>9525</xdr:colOff>
      <xdr:row>743</xdr:row>
      <xdr:rowOff>307340</xdr:rowOff>
    </xdr:from>
    <xdr:to>
      <xdr:col>0</xdr:col>
      <xdr:colOff>2147570</xdr:colOff>
      <xdr:row>743</xdr:row>
      <xdr:rowOff>1524000</xdr:rowOff>
    </xdr:to>
    <xdr:pic>
      <xdr:nvPicPr>
        <xdr:cNvPr id="6053" name="图片 6052">
          <a:extLst>
            <a:ext uri="{FF2B5EF4-FFF2-40B4-BE49-F238E27FC236}">
              <a16:creationId xmlns:a16="http://schemas.microsoft.com/office/drawing/2014/main" id="{00000000-0008-0000-AD00-0000A5170000}"/>
            </a:ext>
          </a:extLst>
        </xdr:cNvPr>
        <xdr:cNvPicPr>
          <a:picLocks noChangeAspect="1"/>
        </xdr:cNvPicPr>
      </xdr:nvPicPr>
      <xdr:blipFill>
        <a:blip xmlns:r="http://schemas.openxmlformats.org/officeDocument/2006/relationships" r:embed="rId572"/>
        <a:stretch>
          <a:fillRect/>
        </a:stretch>
      </xdr:blipFill>
      <xdr:spPr>
        <a:xfrm>
          <a:off x="9525" y="1380931960"/>
          <a:ext cx="2138045" cy="1216660"/>
        </a:xfrm>
        <a:prstGeom prst="rect">
          <a:avLst/>
        </a:prstGeom>
        <a:noFill/>
        <a:ln w="9525">
          <a:noFill/>
        </a:ln>
      </xdr:spPr>
    </xdr:pic>
    <xdr:clientData/>
  </xdr:twoCellAnchor>
  <xdr:twoCellAnchor editAs="oneCell">
    <xdr:from>
      <xdr:col>0</xdr:col>
      <xdr:colOff>9525</xdr:colOff>
      <xdr:row>744</xdr:row>
      <xdr:rowOff>180975</xdr:rowOff>
    </xdr:from>
    <xdr:to>
      <xdr:col>0</xdr:col>
      <xdr:colOff>2163445</xdr:colOff>
      <xdr:row>744</xdr:row>
      <xdr:rowOff>1659890</xdr:rowOff>
    </xdr:to>
    <xdr:pic>
      <xdr:nvPicPr>
        <xdr:cNvPr id="6054" name="图片 6053">
          <a:extLst>
            <a:ext uri="{FF2B5EF4-FFF2-40B4-BE49-F238E27FC236}">
              <a16:creationId xmlns:a16="http://schemas.microsoft.com/office/drawing/2014/main" id="{00000000-0008-0000-AD00-0000A6170000}"/>
            </a:ext>
          </a:extLst>
        </xdr:cNvPr>
        <xdr:cNvPicPr>
          <a:picLocks noChangeAspect="1"/>
        </xdr:cNvPicPr>
      </xdr:nvPicPr>
      <xdr:blipFill>
        <a:blip xmlns:r="http://schemas.openxmlformats.org/officeDocument/2006/relationships" r:embed="rId570"/>
        <a:stretch>
          <a:fillRect/>
        </a:stretch>
      </xdr:blipFill>
      <xdr:spPr>
        <a:xfrm>
          <a:off x="9525" y="1382710595"/>
          <a:ext cx="2153920" cy="1478915"/>
        </a:xfrm>
        <a:prstGeom prst="rect">
          <a:avLst/>
        </a:prstGeom>
        <a:noFill/>
        <a:ln w="9525">
          <a:noFill/>
        </a:ln>
      </xdr:spPr>
    </xdr:pic>
    <xdr:clientData/>
  </xdr:twoCellAnchor>
  <xdr:twoCellAnchor editAs="oneCell">
    <xdr:from>
      <xdr:col>0</xdr:col>
      <xdr:colOff>171450</xdr:colOff>
      <xdr:row>745</xdr:row>
      <xdr:rowOff>57150</xdr:rowOff>
    </xdr:from>
    <xdr:to>
      <xdr:col>0</xdr:col>
      <xdr:colOff>1936750</xdr:colOff>
      <xdr:row>745</xdr:row>
      <xdr:rowOff>1866265</xdr:rowOff>
    </xdr:to>
    <xdr:pic>
      <xdr:nvPicPr>
        <xdr:cNvPr id="6055" name="图片 6054">
          <a:extLst>
            <a:ext uri="{FF2B5EF4-FFF2-40B4-BE49-F238E27FC236}">
              <a16:creationId xmlns:a16="http://schemas.microsoft.com/office/drawing/2014/main" id="{00000000-0008-0000-AD00-0000A7170000}"/>
            </a:ext>
          </a:extLst>
        </xdr:cNvPr>
        <xdr:cNvPicPr>
          <a:picLocks noChangeAspect="1"/>
        </xdr:cNvPicPr>
      </xdr:nvPicPr>
      <xdr:blipFill>
        <a:blip xmlns:r="http://schemas.openxmlformats.org/officeDocument/2006/relationships" r:embed="rId573"/>
        <a:stretch>
          <a:fillRect/>
        </a:stretch>
      </xdr:blipFill>
      <xdr:spPr>
        <a:xfrm>
          <a:off x="171450" y="1384491770"/>
          <a:ext cx="1765300" cy="1809115"/>
        </a:xfrm>
        <a:prstGeom prst="rect">
          <a:avLst/>
        </a:prstGeom>
        <a:noFill/>
        <a:ln w="9525">
          <a:noFill/>
        </a:ln>
      </xdr:spPr>
    </xdr:pic>
    <xdr:clientData/>
  </xdr:twoCellAnchor>
  <xdr:twoCellAnchor editAs="oneCell">
    <xdr:from>
      <xdr:col>0</xdr:col>
      <xdr:colOff>114300</xdr:colOff>
      <xdr:row>746</xdr:row>
      <xdr:rowOff>37465</xdr:rowOff>
    </xdr:from>
    <xdr:to>
      <xdr:col>0</xdr:col>
      <xdr:colOff>1919605</xdr:colOff>
      <xdr:row>746</xdr:row>
      <xdr:rowOff>1866900</xdr:rowOff>
    </xdr:to>
    <xdr:pic>
      <xdr:nvPicPr>
        <xdr:cNvPr id="6056" name="图片 6055">
          <a:extLst>
            <a:ext uri="{FF2B5EF4-FFF2-40B4-BE49-F238E27FC236}">
              <a16:creationId xmlns:a16="http://schemas.microsoft.com/office/drawing/2014/main" id="{00000000-0008-0000-AD00-0000A8170000}"/>
            </a:ext>
          </a:extLst>
        </xdr:cNvPr>
        <xdr:cNvPicPr>
          <a:picLocks noChangeAspect="1"/>
        </xdr:cNvPicPr>
      </xdr:nvPicPr>
      <xdr:blipFill>
        <a:blip xmlns:r="http://schemas.openxmlformats.org/officeDocument/2006/relationships" r:embed="rId574"/>
        <a:stretch>
          <a:fillRect/>
        </a:stretch>
      </xdr:blipFill>
      <xdr:spPr>
        <a:xfrm>
          <a:off x="114300" y="1386377085"/>
          <a:ext cx="1805305" cy="1829435"/>
        </a:xfrm>
        <a:prstGeom prst="rect">
          <a:avLst/>
        </a:prstGeom>
        <a:noFill/>
        <a:ln w="9525">
          <a:noFill/>
        </a:ln>
      </xdr:spPr>
    </xdr:pic>
    <xdr:clientData/>
  </xdr:twoCellAnchor>
  <xdr:twoCellAnchor editAs="oneCell">
    <xdr:from>
      <xdr:col>0</xdr:col>
      <xdr:colOff>55245</xdr:colOff>
      <xdr:row>747</xdr:row>
      <xdr:rowOff>37465</xdr:rowOff>
    </xdr:from>
    <xdr:to>
      <xdr:col>0</xdr:col>
      <xdr:colOff>1993900</xdr:colOff>
      <xdr:row>747</xdr:row>
      <xdr:rowOff>1837690</xdr:rowOff>
    </xdr:to>
    <xdr:pic>
      <xdr:nvPicPr>
        <xdr:cNvPr id="6057" name="图片 6056">
          <a:extLst>
            <a:ext uri="{FF2B5EF4-FFF2-40B4-BE49-F238E27FC236}">
              <a16:creationId xmlns:a16="http://schemas.microsoft.com/office/drawing/2014/main" id="{00000000-0008-0000-AD00-0000A9170000}"/>
            </a:ext>
          </a:extLst>
        </xdr:cNvPr>
        <xdr:cNvPicPr>
          <a:picLocks noChangeAspect="1"/>
        </xdr:cNvPicPr>
      </xdr:nvPicPr>
      <xdr:blipFill>
        <a:blip xmlns:r="http://schemas.openxmlformats.org/officeDocument/2006/relationships" r:embed="rId575"/>
        <a:stretch>
          <a:fillRect/>
        </a:stretch>
      </xdr:blipFill>
      <xdr:spPr>
        <a:xfrm>
          <a:off x="55245" y="1388282085"/>
          <a:ext cx="1938655" cy="1800225"/>
        </a:xfrm>
        <a:prstGeom prst="rect">
          <a:avLst/>
        </a:prstGeom>
        <a:noFill/>
        <a:ln w="9525">
          <a:noFill/>
        </a:ln>
      </xdr:spPr>
    </xdr:pic>
    <xdr:clientData/>
  </xdr:twoCellAnchor>
  <xdr:twoCellAnchor editAs="oneCell">
    <xdr:from>
      <xdr:col>0</xdr:col>
      <xdr:colOff>228600</xdr:colOff>
      <xdr:row>748</xdr:row>
      <xdr:rowOff>19050</xdr:rowOff>
    </xdr:from>
    <xdr:to>
      <xdr:col>0</xdr:col>
      <xdr:colOff>2014220</xdr:colOff>
      <xdr:row>748</xdr:row>
      <xdr:rowOff>1866265</xdr:rowOff>
    </xdr:to>
    <xdr:pic>
      <xdr:nvPicPr>
        <xdr:cNvPr id="6058" name="图片 6057">
          <a:extLst>
            <a:ext uri="{FF2B5EF4-FFF2-40B4-BE49-F238E27FC236}">
              <a16:creationId xmlns:a16="http://schemas.microsoft.com/office/drawing/2014/main" id="{00000000-0008-0000-AD00-0000AA170000}"/>
            </a:ext>
          </a:extLst>
        </xdr:cNvPr>
        <xdr:cNvPicPr>
          <a:picLocks noChangeAspect="1"/>
        </xdr:cNvPicPr>
      </xdr:nvPicPr>
      <xdr:blipFill>
        <a:blip xmlns:r="http://schemas.openxmlformats.org/officeDocument/2006/relationships" r:embed="rId576"/>
        <a:stretch>
          <a:fillRect/>
        </a:stretch>
      </xdr:blipFill>
      <xdr:spPr>
        <a:xfrm>
          <a:off x="228600" y="1390168670"/>
          <a:ext cx="1785620" cy="1847215"/>
        </a:xfrm>
        <a:prstGeom prst="rect">
          <a:avLst/>
        </a:prstGeom>
        <a:noFill/>
        <a:ln w="9525">
          <a:noFill/>
        </a:ln>
      </xdr:spPr>
    </xdr:pic>
    <xdr:clientData/>
  </xdr:twoCellAnchor>
  <xdr:twoCellAnchor editAs="oneCell">
    <xdr:from>
      <xdr:col>0</xdr:col>
      <xdr:colOff>142875</xdr:colOff>
      <xdr:row>749</xdr:row>
      <xdr:rowOff>57150</xdr:rowOff>
    </xdr:from>
    <xdr:to>
      <xdr:col>0</xdr:col>
      <xdr:colOff>1961515</xdr:colOff>
      <xdr:row>749</xdr:row>
      <xdr:rowOff>1875790</xdr:rowOff>
    </xdr:to>
    <xdr:pic>
      <xdr:nvPicPr>
        <xdr:cNvPr id="6059" name="图片 6058">
          <a:extLst>
            <a:ext uri="{FF2B5EF4-FFF2-40B4-BE49-F238E27FC236}">
              <a16:creationId xmlns:a16="http://schemas.microsoft.com/office/drawing/2014/main" id="{00000000-0008-0000-AD00-0000AB170000}"/>
            </a:ext>
          </a:extLst>
        </xdr:cNvPr>
        <xdr:cNvPicPr>
          <a:picLocks noChangeAspect="1"/>
        </xdr:cNvPicPr>
      </xdr:nvPicPr>
      <xdr:blipFill>
        <a:blip xmlns:r="http://schemas.openxmlformats.org/officeDocument/2006/relationships" r:embed="rId577"/>
        <a:stretch>
          <a:fillRect/>
        </a:stretch>
      </xdr:blipFill>
      <xdr:spPr>
        <a:xfrm>
          <a:off x="142875" y="1392111770"/>
          <a:ext cx="1818640" cy="1818640"/>
        </a:xfrm>
        <a:prstGeom prst="rect">
          <a:avLst/>
        </a:prstGeom>
        <a:noFill/>
        <a:ln w="9525">
          <a:noFill/>
        </a:ln>
      </xdr:spPr>
    </xdr:pic>
    <xdr:clientData/>
  </xdr:twoCellAnchor>
  <xdr:twoCellAnchor editAs="oneCell">
    <xdr:from>
      <xdr:col>0</xdr:col>
      <xdr:colOff>238125</xdr:colOff>
      <xdr:row>750</xdr:row>
      <xdr:rowOff>56515</xdr:rowOff>
    </xdr:from>
    <xdr:to>
      <xdr:col>0</xdr:col>
      <xdr:colOff>1969770</xdr:colOff>
      <xdr:row>750</xdr:row>
      <xdr:rowOff>1857375</xdr:rowOff>
    </xdr:to>
    <xdr:pic>
      <xdr:nvPicPr>
        <xdr:cNvPr id="6060" name="图片 6059">
          <a:extLst>
            <a:ext uri="{FF2B5EF4-FFF2-40B4-BE49-F238E27FC236}">
              <a16:creationId xmlns:a16="http://schemas.microsoft.com/office/drawing/2014/main" id="{00000000-0008-0000-AD00-0000AC170000}"/>
            </a:ext>
          </a:extLst>
        </xdr:cNvPr>
        <xdr:cNvPicPr>
          <a:picLocks noChangeAspect="1"/>
        </xdr:cNvPicPr>
      </xdr:nvPicPr>
      <xdr:blipFill>
        <a:blip xmlns:r="http://schemas.openxmlformats.org/officeDocument/2006/relationships" r:embed="rId578"/>
        <a:stretch>
          <a:fillRect/>
        </a:stretch>
      </xdr:blipFill>
      <xdr:spPr>
        <a:xfrm>
          <a:off x="238125" y="1394016135"/>
          <a:ext cx="1731645" cy="1800860"/>
        </a:xfrm>
        <a:prstGeom prst="rect">
          <a:avLst/>
        </a:prstGeom>
        <a:noFill/>
        <a:ln w="9525">
          <a:noFill/>
        </a:ln>
      </xdr:spPr>
    </xdr:pic>
    <xdr:clientData/>
  </xdr:twoCellAnchor>
  <xdr:twoCellAnchor editAs="oneCell">
    <xdr:from>
      <xdr:col>0</xdr:col>
      <xdr:colOff>40640</xdr:colOff>
      <xdr:row>751</xdr:row>
      <xdr:rowOff>66675</xdr:rowOff>
    </xdr:from>
    <xdr:to>
      <xdr:col>0</xdr:col>
      <xdr:colOff>2141855</xdr:colOff>
      <xdr:row>751</xdr:row>
      <xdr:rowOff>1873885</xdr:rowOff>
    </xdr:to>
    <xdr:pic>
      <xdr:nvPicPr>
        <xdr:cNvPr id="6061" name="图片 6060">
          <a:extLst>
            <a:ext uri="{FF2B5EF4-FFF2-40B4-BE49-F238E27FC236}">
              <a16:creationId xmlns:a16="http://schemas.microsoft.com/office/drawing/2014/main" id="{00000000-0008-0000-AD00-0000AD170000}"/>
            </a:ext>
          </a:extLst>
        </xdr:cNvPr>
        <xdr:cNvPicPr>
          <a:picLocks noChangeAspect="1"/>
        </xdr:cNvPicPr>
      </xdr:nvPicPr>
      <xdr:blipFill>
        <a:blip xmlns:r="http://schemas.openxmlformats.org/officeDocument/2006/relationships" r:embed="rId579"/>
        <a:stretch>
          <a:fillRect/>
        </a:stretch>
      </xdr:blipFill>
      <xdr:spPr>
        <a:xfrm>
          <a:off x="40640" y="1395931295"/>
          <a:ext cx="2101215" cy="1807210"/>
        </a:xfrm>
        <a:prstGeom prst="rect">
          <a:avLst/>
        </a:prstGeom>
        <a:noFill/>
        <a:ln w="9525">
          <a:noFill/>
        </a:ln>
      </xdr:spPr>
    </xdr:pic>
    <xdr:clientData/>
  </xdr:twoCellAnchor>
  <xdr:twoCellAnchor editAs="oneCell">
    <xdr:from>
      <xdr:col>0</xdr:col>
      <xdr:colOff>28575</xdr:colOff>
      <xdr:row>752</xdr:row>
      <xdr:rowOff>98425</xdr:rowOff>
    </xdr:from>
    <xdr:to>
      <xdr:col>0</xdr:col>
      <xdr:colOff>2114550</xdr:colOff>
      <xdr:row>752</xdr:row>
      <xdr:rowOff>1837690</xdr:rowOff>
    </xdr:to>
    <xdr:pic>
      <xdr:nvPicPr>
        <xdr:cNvPr id="6062" name="图片 6061">
          <a:extLst>
            <a:ext uri="{FF2B5EF4-FFF2-40B4-BE49-F238E27FC236}">
              <a16:creationId xmlns:a16="http://schemas.microsoft.com/office/drawing/2014/main" id="{00000000-0008-0000-AD00-0000AE170000}"/>
            </a:ext>
          </a:extLst>
        </xdr:cNvPr>
        <xdr:cNvPicPr>
          <a:picLocks noChangeAspect="1"/>
        </xdr:cNvPicPr>
      </xdr:nvPicPr>
      <xdr:blipFill>
        <a:blip xmlns:r="http://schemas.openxmlformats.org/officeDocument/2006/relationships" r:embed="rId580"/>
        <a:stretch>
          <a:fillRect/>
        </a:stretch>
      </xdr:blipFill>
      <xdr:spPr>
        <a:xfrm>
          <a:off x="28575" y="1397868045"/>
          <a:ext cx="2085975" cy="1739265"/>
        </a:xfrm>
        <a:prstGeom prst="rect">
          <a:avLst/>
        </a:prstGeom>
        <a:noFill/>
        <a:ln w="9525">
          <a:noFill/>
        </a:ln>
      </xdr:spPr>
    </xdr:pic>
    <xdr:clientData/>
  </xdr:twoCellAnchor>
  <xdr:twoCellAnchor editAs="oneCell">
    <xdr:from>
      <xdr:col>0</xdr:col>
      <xdr:colOff>95250</xdr:colOff>
      <xdr:row>753</xdr:row>
      <xdr:rowOff>41275</xdr:rowOff>
    </xdr:from>
    <xdr:to>
      <xdr:col>0</xdr:col>
      <xdr:colOff>2099945</xdr:colOff>
      <xdr:row>753</xdr:row>
      <xdr:rowOff>1850390</xdr:rowOff>
    </xdr:to>
    <xdr:pic>
      <xdr:nvPicPr>
        <xdr:cNvPr id="6063" name="图片 6062">
          <a:extLst>
            <a:ext uri="{FF2B5EF4-FFF2-40B4-BE49-F238E27FC236}">
              <a16:creationId xmlns:a16="http://schemas.microsoft.com/office/drawing/2014/main" id="{00000000-0008-0000-AD00-0000AF170000}"/>
            </a:ext>
          </a:extLst>
        </xdr:cNvPr>
        <xdr:cNvPicPr>
          <a:picLocks noChangeAspect="1"/>
        </xdr:cNvPicPr>
      </xdr:nvPicPr>
      <xdr:blipFill>
        <a:blip xmlns:r="http://schemas.openxmlformats.org/officeDocument/2006/relationships" r:embed="rId581"/>
        <a:stretch>
          <a:fillRect/>
        </a:stretch>
      </xdr:blipFill>
      <xdr:spPr>
        <a:xfrm>
          <a:off x="95250" y="1399715895"/>
          <a:ext cx="2004695" cy="1809115"/>
        </a:xfrm>
        <a:prstGeom prst="rect">
          <a:avLst/>
        </a:prstGeom>
        <a:noFill/>
        <a:ln w="9525">
          <a:noFill/>
        </a:ln>
      </xdr:spPr>
    </xdr:pic>
    <xdr:clientData/>
  </xdr:twoCellAnchor>
  <xdr:twoCellAnchor editAs="oneCell">
    <xdr:from>
      <xdr:col>0</xdr:col>
      <xdr:colOff>47625</xdr:colOff>
      <xdr:row>754</xdr:row>
      <xdr:rowOff>79375</xdr:rowOff>
    </xdr:from>
    <xdr:to>
      <xdr:col>0</xdr:col>
      <xdr:colOff>2147570</xdr:colOff>
      <xdr:row>754</xdr:row>
      <xdr:rowOff>1805305</xdr:rowOff>
    </xdr:to>
    <xdr:pic>
      <xdr:nvPicPr>
        <xdr:cNvPr id="6064" name="图片 6063">
          <a:extLst>
            <a:ext uri="{FF2B5EF4-FFF2-40B4-BE49-F238E27FC236}">
              <a16:creationId xmlns:a16="http://schemas.microsoft.com/office/drawing/2014/main" id="{00000000-0008-0000-AD00-0000B0170000}"/>
            </a:ext>
          </a:extLst>
        </xdr:cNvPr>
        <xdr:cNvPicPr>
          <a:picLocks noChangeAspect="1"/>
        </xdr:cNvPicPr>
      </xdr:nvPicPr>
      <xdr:blipFill>
        <a:blip xmlns:r="http://schemas.openxmlformats.org/officeDocument/2006/relationships" r:embed="rId582"/>
        <a:stretch>
          <a:fillRect/>
        </a:stretch>
      </xdr:blipFill>
      <xdr:spPr>
        <a:xfrm>
          <a:off x="47625" y="1401658995"/>
          <a:ext cx="2099945" cy="1725930"/>
        </a:xfrm>
        <a:prstGeom prst="rect">
          <a:avLst/>
        </a:prstGeom>
        <a:noFill/>
        <a:ln w="9525">
          <a:noFill/>
        </a:ln>
      </xdr:spPr>
    </xdr:pic>
    <xdr:clientData/>
  </xdr:twoCellAnchor>
  <xdr:twoCellAnchor editAs="oneCell">
    <xdr:from>
      <xdr:col>0</xdr:col>
      <xdr:colOff>9525</xdr:colOff>
      <xdr:row>757</xdr:row>
      <xdr:rowOff>207645</xdr:rowOff>
    </xdr:from>
    <xdr:to>
      <xdr:col>0</xdr:col>
      <xdr:colOff>2143125</xdr:colOff>
      <xdr:row>757</xdr:row>
      <xdr:rowOff>1638300</xdr:rowOff>
    </xdr:to>
    <xdr:pic>
      <xdr:nvPicPr>
        <xdr:cNvPr id="6065" name="图片 6064">
          <a:extLst>
            <a:ext uri="{FF2B5EF4-FFF2-40B4-BE49-F238E27FC236}">
              <a16:creationId xmlns:a16="http://schemas.microsoft.com/office/drawing/2014/main" id="{00000000-0008-0000-AD00-0000B1170000}"/>
            </a:ext>
          </a:extLst>
        </xdr:cNvPr>
        <xdr:cNvPicPr>
          <a:picLocks noChangeAspect="1"/>
        </xdr:cNvPicPr>
      </xdr:nvPicPr>
      <xdr:blipFill>
        <a:blip xmlns:r="http://schemas.openxmlformats.org/officeDocument/2006/relationships" r:embed="rId120"/>
        <a:stretch>
          <a:fillRect/>
        </a:stretch>
      </xdr:blipFill>
      <xdr:spPr>
        <a:xfrm>
          <a:off x="9525" y="1407502265"/>
          <a:ext cx="2133600" cy="1430655"/>
        </a:xfrm>
        <a:prstGeom prst="rect">
          <a:avLst/>
        </a:prstGeom>
        <a:noFill/>
        <a:ln w="9525">
          <a:noFill/>
        </a:ln>
      </xdr:spPr>
    </xdr:pic>
    <xdr:clientData/>
  </xdr:twoCellAnchor>
  <xdr:twoCellAnchor editAs="oneCell">
    <xdr:from>
      <xdr:col>0</xdr:col>
      <xdr:colOff>635</xdr:colOff>
      <xdr:row>755</xdr:row>
      <xdr:rowOff>139700</xdr:rowOff>
    </xdr:from>
    <xdr:to>
      <xdr:col>0</xdr:col>
      <xdr:colOff>2140585</xdr:colOff>
      <xdr:row>755</xdr:row>
      <xdr:rowOff>1635125</xdr:rowOff>
    </xdr:to>
    <xdr:pic>
      <xdr:nvPicPr>
        <xdr:cNvPr id="6066" name="图片 6065">
          <a:extLst>
            <a:ext uri="{FF2B5EF4-FFF2-40B4-BE49-F238E27FC236}">
              <a16:creationId xmlns:a16="http://schemas.microsoft.com/office/drawing/2014/main" id="{00000000-0008-0000-AD00-0000B2170000}"/>
            </a:ext>
          </a:extLst>
        </xdr:cNvPr>
        <xdr:cNvPicPr>
          <a:picLocks noChangeAspect="1"/>
        </xdr:cNvPicPr>
      </xdr:nvPicPr>
      <xdr:blipFill>
        <a:blip xmlns:r="http://schemas.openxmlformats.org/officeDocument/2006/relationships" r:embed="rId121"/>
        <a:stretch>
          <a:fillRect/>
        </a:stretch>
      </xdr:blipFill>
      <xdr:spPr>
        <a:xfrm>
          <a:off x="635" y="1403624320"/>
          <a:ext cx="2139950" cy="1495425"/>
        </a:xfrm>
        <a:prstGeom prst="rect">
          <a:avLst/>
        </a:prstGeom>
        <a:noFill/>
        <a:ln w="9525">
          <a:noFill/>
        </a:ln>
      </xdr:spPr>
    </xdr:pic>
    <xdr:clientData/>
  </xdr:twoCellAnchor>
  <xdr:twoCellAnchor editAs="oneCell">
    <xdr:from>
      <xdr:col>0</xdr:col>
      <xdr:colOff>9525</xdr:colOff>
      <xdr:row>756</xdr:row>
      <xdr:rowOff>253365</xdr:rowOff>
    </xdr:from>
    <xdr:to>
      <xdr:col>0</xdr:col>
      <xdr:colOff>2132330</xdr:colOff>
      <xdr:row>756</xdr:row>
      <xdr:rowOff>1670050</xdr:rowOff>
    </xdr:to>
    <xdr:pic>
      <xdr:nvPicPr>
        <xdr:cNvPr id="6067" name="图片 6066">
          <a:extLst>
            <a:ext uri="{FF2B5EF4-FFF2-40B4-BE49-F238E27FC236}">
              <a16:creationId xmlns:a16="http://schemas.microsoft.com/office/drawing/2014/main" id="{00000000-0008-0000-AD00-0000B3170000}"/>
            </a:ext>
          </a:extLst>
        </xdr:cNvPr>
        <xdr:cNvPicPr>
          <a:picLocks noChangeAspect="1"/>
        </xdr:cNvPicPr>
      </xdr:nvPicPr>
      <xdr:blipFill>
        <a:blip xmlns:r="http://schemas.openxmlformats.org/officeDocument/2006/relationships" r:embed="rId122"/>
        <a:stretch>
          <a:fillRect/>
        </a:stretch>
      </xdr:blipFill>
      <xdr:spPr>
        <a:xfrm>
          <a:off x="9525" y="1405642985"/>
          <a:ext cx="2122805" cy="1416685"/>
        </a:xfrm>
        <a:prstGeom prst="rect">
          <a:avLst/>
        </a:prstGeom>
        <a:noFill/>
        <a:ln w="9525">
          <a:noFill/>
        </a:ln>
      </xdr:spPr>
    </xdr:pic>
    <xdr:clientData/>
  </xdr:twoCellAnchor>
  <xdr:twoCellAnchor editAs="oneCell">
    <xdr:from>
      <xdr:col>0</xdr:col>
      <xdr:colOff>9525</xdr:colOff>
      <xdr:row>758</xdr:row>
      <xdr:rowOff>130175</xdr:rowOff>
    </xdr:from>
    <xdr:to>
      <xdr:col>0</xdr:col>
      <xdr:colOff>2153285</xdr:colOff>
      <xdr:row>758</xdr:row>
      <xdr:rowOff>1697355</xdr:rowOff>
    </xdr:to>
    <xdr:pic>
      <xdr:nvPicPr>
        <xdr:cNvPr id="6068" name="图片 6067">
          <a:extLst>
            <a:ext uri="{FF2B5EF4-FFF2-40B4-BE49-F238E27FC236}">
              <a16:creationId xmlns:a16="http://schemas.microsoft.com/office/drawing/2014/main" id="{00000000-0008-0000-AD00-0000B4170000}"/>
            </a:ext>
          </a:extLst>
        </xdr:cNvPr>
        <xdr:cNvPicPr>
          <a:picLocks noChangeAspect="1"/>
        </xdr:cNvPicPr>
      </xdr:nvPicPr>
      <xdr:blipFill>
        <a:blip xmlns:r="http://schemas.openxmlformats.org/officeDocument/2006/relationships" r:embed="rId123"/>
        <a:stretch>
          <a:fillRect/>
        </a:stretch>
      </xdr:blipFill>
      <xdr:spPr>
        <a:xfrm>
          <a:off x="9525" y="1409329795"/>
          <a:ext cx="2143760" cy="1567180"/>
        </a:xfrm>
        <a:prstGeom prst="rect">
          <a:avLst/>
        </a:prstGeom>
        <a:noFill/>
        <a:ln w="9525">
          <a:noFill/>
        </a:ln>
      </xdr:spPr>
    </xdr:pic>
    <xdr:clientData/>
  </xdr:twoCellAnchor>
  <xdr:twoCellAnchor editAs="oneCell">
    <xdr:from>
      <xdr:col>0</xdr:col>
      <xdr:colOff>9525</xdr:colOff>
      <xdr:row>759</xdr:row>
      <xdr:rowOff>196215</xdr:rowOff>
    </xdr:from>
    <xdr:to>
      <xdr:col>0</xdr:col>
      <xdr:colOff>2122170</xdr:colOff>
      <xdr:row>759</xdr:row>
      <xdr:rowOff>1707515</xdr:rowOff>
    </xdr:to>
    <xdr:pic>
      <xdr:nvPicPr>
        <xdr:cNvPr id="6069" name="图片 6068">
          <a:extLst>
            <a:ext uri="{FF2B5EF4-FFF2-40B4-BE49-F238E27FC236}">
              <a16:creationId xmlns:a16="http://schemas.microsoft.com/office/drawing/2014/main" id="{00000000-0008-0000-AD00-0000B5170000}"/>
            </a:ext>
          </a:extLst>
        </xdr:cNvPr>
        <xdr:cNvPicPr>
          <a:picLocks noChangeAspect="1"/>
        </xdr:cNvPicPr>
      </xdr:nvPicPr>
      <xdr:blipFill>
        <a:blip xmlns:r="http://schemas.openxmlformats.org/officeDocument/2006/relationships" r:embed="rId124"/>
        <a:stretch>
          <a:fillRect/>
        </a:stretch>
      </xdr:blipFill>
      <xdr:spPr>
        <a:xfrm>
          <a:off x="9525" y="1411300835"/>
          <a:ext cx="2112645" cy="1511300"/>
        </a:xfrm>
        <a:prstGeom prst="rect">
          <a:avLst/>
        </a:prstGeom>
        <a:noFill/>
        <a:ln w="9525">
          <a:noFill/>
        </a:ln>
      </xdr:spPr>
    </xdr:pic>
    <xdr:clientData/>
  </xdr:twoCellAnchor>
  <xdr:twoCellAnchor editAs="oneCell">
    <xdr:from>
      <xdr:col>0</xdr:col>
      <xdr:colOff>635</xdr:colOff>
      <xdr:row>761</xdr:row>
      <xdr:rowOff>263525</xdr:rowOff>
    </xdr:from>
    <xdr:to>
      <xdr:col>0</xdr:col>
      <xdr:colOff>2140585</xdr:colOff>
      <xdr:row>761</xdr:row>
      <xdr:rowOff>1650365</xdr:rowOff>
    </xdr:to>
    <xdr:pic>
      <xdr:nvPicPr>
        <xdr:cNvPr id="6070" name="图片 6069">
          <a:extLst>
            <a:ext uri="{FF2B5EF4-FFF2-40B4-BE49-F238E27FC236}">
              <a16:creationId xmlns:a16="http://schemas.microsoft.com/office/drawing/2014/main" id="{00000000-0008-0000-AD00-0000B6170000}"/>
            </a:ext>
          </a:extLst>
        </xdr:cNvPr>
        <xdr:cNvPicPr>
          <a:picLocks noChangeAspect="1"/>
        </xdr:cNvPicPr>
      </xdr:nvPicPr>
      <xdr:blipFill>
        <a:blip xmlns:r="http://schemas.openxmlformats.org/officeDocument/2006/relationships" r:embed="rId125"/>
        <a:stretch>
          <a:fillRect/>
        </a:stretch>
      </xdr:blipFill>
      <xdr:spPr>
        <a:xfrm>
          <a:off x="635" y="1415178145"/>
          <a:ext cx="2139950" cy="1386840"/>
        </a:xfrm>
        <a:prstGeom prst="rect">
          <a:avLst/>
        </a:prstGeom>
        <a:noFill/>
        <a:ln w="9525">
          <a:noFill/>
        </a:ln>
      </xdr:spPr>
    </xdr:pic>
    <xdr:clientData/>
  </xdr:twoCellAnchor>
  <xdr:twoCellAnchor editAs="oneCell">
    <xdr:from>
      <xdr:col>0</xdr:col>
      <xdr:colOff>635</xdr:colOff>
      <xdr:row>760</xdr:row>
      <xdr:rowOff>215900</xdr:rowOff>
    </xdr:from>
    <xdr:to>
      <xdr:col>0</xdr:col>
      <xdr:colOff>2148840</xdr:colOff>
      <xdr:row>760</xdr:row>
      <xdr:rowOff>1644015</xdr:rowOff>
    </xdr:to>
    <xdr:pic>
      <xdr:nvPicPr>
        <xdr:cNvPr id="6071" name="图片 6070">
          <a:extLst>
            <a:ext uri="{FF2B5EF4-FFF2-40B4-BE49-F238E27FC236}">
              <a16:creationId xmlns:a16="http://schemas.microsoft.com/office/drawing/2014/main" id="{00000000-0008-0000-AD00-0000B7170000}"/>
            </a:ext>
          </a:extLst>
        </xdr:cNvPr>
        <xdr:cNvPicPr>
          <a:picLocks noChangeAspect="1"/>
        </xdr:cNvPicPr>
      </xdr:nvPicPr>
      <xdr:blipFill>
        <a:blip xmlns:r="http://schemas.openxmlformats.org/officeDocument/2006/relationships" r:embed="rId126"/>
        <a:stretch>
          <a:fillRect/>
        </a:stretch>
      </xdr:blipFill>
      <xdr:spPr>
        <a:xfrm>
          <a:off x="635" y="1413225520"/>
          <a:ext cx="2148205" cy="1428115"/>
        </a:xfrm>
        <a:prstGeom prst="rect">
          <a:avLst/>
        </a:prstGeom>
        <a:noFill/>
        <a:ln w="9525">
          <a:noFill/>
        </a:ln>
      </xdr:spPr>
    </xdr:pic>
    <xdr:clientData/>
  </xdr:twoCellAnchor>
  <xdr:twoCellAnchor editAs="oneCell">
    <xdr:from>
      <xdr:col>0</xdr:col>
      <xdr:colOff>635</xdr:colOff>
      <xdr:row>762</xdr:row>
      <xdr:rowOff>149225</xdr:rowOff>
    </xdr:from>
    <xdr:to>
      <xdr:col>0</xdr:col>
      <xdr:colOff>2133600</xdr:colOff>
      <xdr:row>762</xdr:row>
      <xdr:rowOff>1580515</xdr:rowOff>
    </xdr:to>
    <xdr:pic>
      <xdr:nvPicPr>
        <xdr:cNvPr id="6072" name="图片 6071">
          <a:extLst>
            <a:ext uri="{FF2B5EF4-FFF2-40B4-BE49-F238E27FC236}">
              <a16:creationId xmlns:a16="http://schemas.microsoft.com/office/drawing/2014/main" id="{00000000-0008-0000-AD00-0000B8170000}"/>
            </a:ext>
          </a:extLst>
        </xdr:cNvPr>
        <xdr:cNvPicPr>
          <a:picLocks noChangeAspect="1"/>
        </xdr:cNvPicPr>
      </xdr:nvPicPr>
      <xdr:blipFill>
        <a:blip xmlns:r="http://schemas.openxmlformats.org/officeDocument/2006/relationships" r:embed="rId127"/>
        <a:stretch>
          <a:fillRect/>
        </a:stretch>
      </xdr:blipFill>
      <xdr:spPr>
        <a:xfrm>
          <a:off x="635" y="1416968845"/>
          <a:ext cx="2132965" cy="1431290"/>
        </a:xfrm>
        <a:prstGeom prst="rect">
          <a:avLst/>
        </a:prstGeom>
        <a:noFill/>
        <a:ln w="9525">
          <a:noFill/>
        </a:ln>
      </xdr:spPr>
    </xdr:pic>
    <xdr:clientData/>
  </xdr:twoCellAnchor>
  <xdr:twoCellAnchor editAs="oneCell">
    <xdr:from>
      <xdr:col>0</xdr:col>
      <xdr:colOff>9525</xdr:colOff>
      <xdr:row>763</xdr:row>
      <xdr:rowOff>184150</xdr:rowOff>
    </xdr:from>
    <xdr:to>
      <xdr:col>0</xdr:col>
      <xdr:colOff>2153285</xdr:colOff>
      <xdr:row>763</xdr:row>
      <xdr:rowOff>1650365</xdr:rowOff>
    </xdr:to>
    <xdr:pic>
      <xdr:nvPicPr>
        <xdr:cNvPr id="6073" name="图片 6072">
          <a:extLst>
            <a:ext uri="{FF2B5EF4-FFF2-40B4-BE49-F238E27FC236}">
              <a16:creationId xmlns:a16="http://schemas.microsoft.com/office/drawing/2014/main" id="{00000000-0008-0000-AD00-0000B9170000}"/>
            </a:ext>
          </a:extLst>
        </xdr:cNvPr>
        <xdr:cNvPicPr>
          <a:picLocks noChangeAspect="1"/>
        </xdr:cNvPicPr>
      </xdr:nvPicPr>
      <xdr:blipFill>
        <a:blip xmlns:r="http://schemas.openxmlformats.org/officeDocument/2006/relationships" r:embed="rId128"/>
        <a:stretch>
          <a:fillRect/>
        </a:stretch>
      </xdr:blipFill>
      <xdr:spPr>
        <a:xfrm>
          <a:off x="9525" y="1418908770"/>
          <a:ext cx="2143760" cy="1466215"/>
        </a:xfrm>
        <a:prstGeom prst="rect">
          <a:avLst/>
        </a:prstGeom>
        <a:noFill/>
        <a:ln w="9525">
          <a:noFill/>
        </a:ln>
      </xdr:spPr>
    </xdr:pic>
    <xdr:clientData/>
  </xdr:twoCellAnchor>
  <xdr:twoCellAnchor editAs="oneCell">
    <xdr:from>
      <xdr:col>0</xdr:col>
      <xdr:colOff>635</xdr:colOff>
      <xdr:row>764</xdr:row>
      <xdr:rowOff>196850</xdr:rowOff>
    </xdr:from>
    <xdr:to>
      <xdr:col>0</xdr:col>
      <xdr:colOff>2110105</xdr:colOff>
      <xdr:row>764</xdr:row>
      <xdr:rowOff>1681480</xdr:rowOff>
    </xdr:to>
    <xdr:pic>
      <xdr:nvPicPr>
        <xdr:cNvPr id="6074" name="图片 6073">
          <a:extLst>
            <a:ext uri="{FF2B5EF4-FFF2-40B4-BE49-F238E27FC236}">
              <a16:creationId xmlns:a16="http://schemas.microsoft.com/office/drawing/2014/main" id="{00000000-0008-0000-AD00-0000BA170000}"/>
            </a:ext>
          </a:extLst>
        </xdr:cNvPr>
        <xdr:cNvPicPr>
          <a:picLocks noChangeAspect="1"/>
        </xdr:cNvPicPr>
      </xdr:nvPicPr>
      <xdr:blipFill>
        <a:blip xmlns:r="http://schemas.openxmlformats.org/officeDocument/2006/relationships" r:embed="rId129"/>
        <a:stretch>
          <a:fillRect/>
        </a:stretch>
      </xdr:blipFill>
      <xdr:spPr>
        <a:xfrm>
          <a:off x="635" y="1420826470"/>
          <a:ext cx="2109470" cy="1484630"/>
        </a:xfrm>
        <a:prstGeom prst="rect">
          <a:avLst/>
        </a:prstGeom>
        <a:noFill/>
        <a:ln w="9525">
          <a:noFill/>
        </a:ln>
      </xdr:spPr>
    </xdr:pic>
    <xdr:clientData/>
  </xdr:twoCellAnchor>
  <xdr:twoCellAnchor editAs="oneCell">
    <xdr:from>
      <xdr:col>0</xdr:col>
      <xdr:colOff>635</xdr:colOff>
      <xdr:row>765</xdr:row>
      <xdr:rowOff>263525</xdr:rowOff>
    </xdr:from>
    <xdr:to>
      <xdr:col>0</xdr:col>
      <xdr:colOff>2123440</xdr:colOff>
      <xdr:row>765</xdr:row>
      <xdr:rowOff>1631315</xdr:rowOff>
    </xdr:to>
    <xdr:pic>
      <xdr:nvPicPr>
        <xdr:cNvPr id="6075" name="图片 6074">
          <a:extLst>
            <a:ext uri="{FF2B5EF4-FFF2-40B4-BE49-F238E27FC236}">
              <a16:creationId xmlns:a16="http://schemas.microsoft.com/office/drawing/2014/main" id="{00000000-0008-0000-AD00-0000BB170000}"/>
            </a:ext>
          </a:extLst>
        </xdr:cNvPr>
        <xdr:cNvPicPr>
          <a:picLocks noChangeAspect="1"/>
        </xdr:cNvPicPr>
      </xdr:nvPicPr>
      <xdr:blipFill>
        <a:blip xmlns:r="http://schemas.openxmlformats.org/officeDocument/2006/relationships" r:embed="rId130"/>
        <a:stretch>
          <a:fillRect/>
        </a:stretch>
      </xdr:blipFill>
      <xdr:spPr>
        <a:xfrm>
          <a:off x="635" y="1422798145"/>
          <a:ext cx="2122805" cy="1367790"/>
        </a:xfrm>
        <a:prstGeom prst="rect">
          <a:avLst/>
        </a:prstGeom>
        <a:noFill/>
        <a:ln w="9525">
          <a:noFill/>
        </a:ln>
      </xdr:spPr>
    </xdr:pic>
    <xdr:clientData/>
  </xdr:twoCellAnchor>
  <xdr:twoCellAnchor editAs="oneCell">
    <xdr:from>
      <xdr:col>0</xdr:col>
      <xdr:colOff>635</xdr:colOff>
      <xdr:row>766</xdr:row>
      <xdr:rowOff>299085</xdr:rowOff>
    </xdr:from>
    <xdr:to>
      <xdr:col>0</xdr:col>
      <xdr:colOff>2098040</xdr:colOff>
      <xdr:row>766</xdr:row>
      <xdr:rowOff>1588770</xdr:rowOff>
    </xdr:to>
    <xdr:pic>
      <xdr:nvPicPr>
        <xdr:cNvPr id="6076" name="图片 6075">
          <a:extLst>
            <a:ext uri="{FF2B5EF4-FFF2-40B4-BE49-F238E27FC236}">
              <a16:creationId xmlns:a16="http://schemas.microsoft.com/office/drawing/2014/main" id="{00000000-0008-0000-AD00-0000BC170000}"/>
            </a:ext>
          </a:extLst>
        </xdr:cNvPr>
        <xdr:cNvPicPr>
          <a:picLocks noChangeAspect="1"/>
        </xdr:cNvPicPr>
      </xdr:nvPicPr>
      <xdr:blipFill>
        <a:blip xmlns:r="http://schemas.openxmlformats.org/officeDocument/2006/relationships" r:embed="rId131"/>
        <a:stretch>
          <a:fillRect/>
        </a:stretch>
      </xdr:blipFill>
      <xdr:spPr>
        <a:xfrm>
          <a:off x="635" y="1424738705"/>
          <a:ext cx="2097405" cy="1289685"/>
        </a:xfrm>
        <a:prstGeom prst="rect">
          <a:avLst/>
        </a:prstGeom>
        <a:noFill/>
        <a:ln w="9525">
          <a:noFill/>
        </a:ln>
      </xdr:spPr>
    </xdr:pic>
    <xdr:clientData/>
  </xdr:twoCellAnchor>
  <xdr:twoCellAnchor editAs="oneCell">
    <xdr:from>
      <xdr:col>0</xdr:col>
      <xdr:colOff>9525</xdr:colOff>
      <xdr:row>767</xdr:row>
      <xdr:rowOff>241300</xdr:rowOff>
    </xdr:from>
    <xdr:to>
      <xdr:col>0</xdr:col>
      <xdr:colOff>2136140</xdr:colOff>
      <xdr:row>767</xdr:row>
      <xdr:rowOff>1733550</xdr:rowOff>
    </xdr:to>
    <xdr:pic>
      <xdr:nvPicPr>
        <xdr:cNvPr id="6077" name="图片 6076">
          <a:extLst>
            <a:ext uri="{FF2B5EF4-FFF2-40B4-BE49-F238E27FC236}">
              <a16:creationId xmlns:a16="http://schemas.microsoft.com/office/drawing/2014/main" id="{00000000-0008-0000-AD00-0000BD170000}"/>
            </a:ext>
          </a:extLst>
        </xdr:cNvPr>
        <xdr:cNvPicPr>
          <a:picLocks noChangeAspect="1"/>
        </xdr:cNvPicPr>
      </xdr:nvPicPr>
      <xdr:blipFill>
        <a:blip xmlns:r="http://schemas.openxmlformats.org/officeDocument/2006/relationships" r:embed="rId132"/>
        <a:stretch>
          <a:fillRect/>
        </a:stretch>
      </xdr:blipFill>
      <xdr:spPr>
        <a:xfrm>
          <a:off x="9525" y="1426585920"/>
          <a:ext cx="2126615" cy="1492250"/>
        </a:xfrm>
        <a:prstGeom prst="rect">
          <a:avLst/>
        </a:prstGeom>
        <a:noFill/>
        <a:ln w="9525">
          <a:noFill/>
        </a:ln>
      </xdr:spPr>
    </xdr:pic>
    <xdr:clientData/>
  </xdr:twoCellAnchor>
  <xdr:twoCellAnchor editAs="oneCell">
    <xdr:from>
      <xdr:col>0</xdr:col>
      <xdr:colOff>9525</xdr:colOff>
      <xdr:row>768</xdr:row>
      <xdr:rowOff>120650</xdr:rowOff>
    </xdr:from>
    <xdr:to>
      <xdr:col>0</xdr:col>
      <xdr:colOff>2152015</xdr:colOff>
      <xdr:row>768</xdr:row>
      <xdr:rowOff>1682750</xdr:rowOff>
    </xdr:to>
    <xdr:pic>
      <xdr:nvPicPr>
        <xdr:cNvPr id="6078" name="图片 6077">
          <a:extLst>
            <a:ext uri="{FF2B5EF4-FFF2-40B4-BE49-F238E27FC236}">
              <a16:creationId xmlns:a16="http://schemas.microsoft.com/office/drawing/2014/main" id="{00000000-0008-0000-AD00-0000BE170000}"/>
            </a:ext>
          </a:extLst>
        </xdr:cNvPr>
        <xdr:cNvPicPr>
          <a:picLocks noChangeAspect="1"/>
        </xdr:cNvPicPr>
      </xdr:nvPicPr>
      <xdr:blipFill>
        <a:blip xmlns:r="http://schemas.openxmlformats.org/officeDocument/2006/relationships" r:embed="rId133"/>
        <a:stretch>
          <a:fillRect/>
        </a:stretch>
      </xdr:blipFill>
      <xdr:spPr>
        <a:xfrm>
          <a:off x="9525" y="1428370270"/>
          <a:ext cx="2142490" cy="1562100"/>
        </a:xfrm>
        <a:prstGeom prst="rect">
          <a:avLst/>
        </a:prstGeom>
        <a:noFill/>
        <a:ln w="9525">
          <a:noFill/>
        </a:ln>
      </xdr:spPr>
    </xdr:pic>
    <xdr:clientData/>
  </xdr:twoCellAnchor>
  <xdr:twoCellAnchor editAs="oneCell">
    <xdr:from>
      <xdr:col>0</xdr:col>
      <xdr:colOff>635</xdr:colOff>
      <xdr:row>769</xdr:row>
      <xdr:rowOff>254000</xdr:rowOff>
    </xdr:from>
    <xdr:to>
      <xdr:col>0</xdr:col>
      <xdr:colOff>2129790</xdr:colOff>
      <xdr:row>769</xdr:row>
      <xdr:rowOff>1605915</xdr:rowOff>
    </xdr:to>
    <xdr:pic>
      <xdr:nvPicPr>
        <xdr:cNvPr id="6079" name="图片 6078">
          <a:extLst>
            <a:ext uri="{FF2B5EF4-FFF2-40B4-BE49-F238E27FC236}">
              <a16:creationId xmlns:a16="http://schemas.microsoft.com/office/drawing/2014/main" id="{00000000-0008-0000-AD00-0000BF170000}"/>
            </a:ext>
          </a:extLst>
        </xdr:cNvPr>
        <xdr:cNvPicPr>
          <a:picLocks noChangeAspect="1"/>
        </xdr:cNvPicPr>
      </xdr:nvPicPr>
      <xdr:blipFill>
        <a:blip xmlns:r="http://schemas.openxmlformats.org/officeDocument/2006/relationships" r:embed="rId134"/>
        <a:stretch>
          <a:fillRect/>
        </a:stretch>
      </xdr:blipFill>
      <xdr:spPr>
        <a:xfrm>
          <a:off x="635" y="1430408620"/>
          <a:ext cx="2129155" cy="1351915"/>
        </a:xfrm>
        <a:prstGeom prst="rect">
          <a:avLst/>
        </a:prstGeom>
        <a:noFill/>
        <a:ln w="9525">
          <a:noFill/>
        </a:ln>
      </xdr:spPr>
    </xdr:pic>
    <xdr:clientData/>
  </xdr:twoCellAnchor>
  <xdr:twoCellAnchor editAs="oneCell">
    <xdr:from>
      <xdr:col>0</xdr:col>
      <xdr:colOff>635</xdr:colOff>
      <xdr:row>770</xdr:row>
      <xdr:rowOff>177800</xdr:rowOff>
    </xdr:from>
    <xdr:to>
      <xdr:col>0</xdr:col>
      <xdr:colOff>2140585</xdr:colOff>
      <xdr:row>770</xdr:row>
      <xdr:rowOff>1758315</xdr:rowOff>
    </xdr:to>
    <xdr:pic>
      <xdr:nvPicPr>
        <xdr:cNvPr id="6080" name="图片 6079">
          <a:extLst>
            <a:ext uri="{FF2B5EF4-FFF2-40B4-BE49-F238E27FC236}">
              <a16:creationId xmlns:a16="http://schemas.microsoft.com/office/drawing/2014/main" id="{00000000-0008-0000-AD00-0000C0170000}"/>
            </a:ext>
          </a:extLst>
        </xdr:cNvPr>
        <xdr:cNvPicPr>
          <a:picLocks noChangeAspect="1"/>
        </xdr:cNvPicPr>
      </xdr:nvPicPr>
      <xdr:blipFill>
        <a:blip xmlns:r="http://schemas.openxmlformats.org/officeDocument/2006/relationships" r:embed="rId135"/>
        <a:stretch>
          <a:fillRect/>
        </a:stretch>
      </xdr:blipFill>
      <xdr:spPr>
        <a:xfrm>
          <a:off x="635" y="1432237420"/>
          <a:ext cx="2139950" cy="1580515"/>
        </a:xfrm>
        <a:prstGeom prst="rect">
          <a:avLst/>
        </a:prstGeom>
        <a:noFill/>
        <a:ln w="9525">
          <a:noFill/>
        </a:ln>
      </xdr:spPr>
    </xdr:pic>
    <xdr:clientData/>
  </xdr:twoCellAnchor>
  <xdr:twoCellAnchor editAs="oneCell">
    <xdr:from>
      <xdr:col>0</xdr:col>
      <xdr:colOff>635</xdr:colOff>
      <xdr:row>772</xdr:row>
      <xdr:rowOff>206375</xdr:rowOff>
    </xdr:from>
    <xdr:to>
      <xdr:col>0</xdr:col>
      <xdr:colOff>2139950</xdr:colOff>
      <xdr:row>772</xdr:row>
      <xdr:rowOff>1666240</xdr:rowOff>
    </xdr:to>
    <xdr:pic>
      <xdr:nvPicPr>
        <xdr:cNvPr id="6081" name="图片 6080">
          <a:extLst>
            <a:ext uri="{FF2B5EF4-FFF2-40B4-BE49-F238E27FC236}">
              <a16:creationId xmlns:a16="http://schemas.microsoft.com/office/drawing/2014/main" id="{00000000-0008-0000-AD00-0000C1170000}"/>
            </a:ext>
          </a:extLst>
        </xdr:cNvPr>
        <xdr:cNvPicPr>
          <a:picLocks noChangeAspect="1"/>
        </xdr:cNvPicPr>
      </xdr:nvPicPr>
      <xdr:blipFill>
        <a:blip xmlns:r="http://schemas.openxmlformats.org/officeDocument/2006/relationships" r:embed="rId136"/>
        <a:stretch>
          <a:fillRect/>
        </a:stretch>
      </xdr:blipFill>
      <xdr:spPr>
        <a:xfrm>
          <a:off x="635" y="1436075995"/>
          <a:ext cx="2139315" cy="1459865"/>
        </a:xfrm>
        <a:prstGeom prst="rect">
          <a:avLst/>
        </a:prstGeom>
        <a:noFill/>
        <a:ln w="9525">
          <a:noFill/>
        </a:ln>
      </xdr:spPr>
    </xdr:pic>
    <xdr:clientData/>
  </xdr:twoCellAnchor>
  <xdr:twoCellAnchor editAs="oneCell">
    <xdr:from>
      <xdr:col>0</xdr:col>
      <xdr:colOff>635</xdr:colOff>
      <xdr:row>771</xdr:row>
      <xdr:rowOff>187325</xdr:rowOff>
    </xdr:from>
    <xdr:to>
      <xdr:col>0</xdr:col>
      <xdr:colOff>2138045</xdr:colOff>
      <xdr:row>771</xdr:row>
      <xdr:rowOff>1656715</xdr:rowOff>
    </xdr:to>
    <xdr:pic>
      <xdr:nvPicPr>
        <xdr:cNvPr id="6082" name="图片 6081">
          <a:extLst>
            <a:ext uri="{FF2B5EF4-FFF2-40B4-BE49-F238E27FC236}">
              <a16:creationId xmlns:a16="http://schemas.microsoft.com/office/drawing/2014/main" id="{00000000-0008-0000-AD00-0000C2170000}"/>
            </a:ext>
          </a:extLst>
        </xdr:cNvPr>
        <xdr:cNvPicPr>
          <a:picLocks noChangeAspect="1"/>
        </xdr:cNvPicPr>
      </xdr:nvPicPr>
      <xdr:blipFill>
        <a:blip xmlns:r="http://schemas.openxmlformats.org/officeDocument/2006/relationships" r:embed="rId137"/>
        <a:stretch>
          <a:fillRect/>
        </a:stretch>
      </xdr:blipFill>
      <xdr:spPr>
        <a:xfrm>
          <a:off x="635" y="1434151945"/>
          <a:ext cx="2137410" cy="1469390"/>
        </a:xfrm>
        <a:prstGeom prst="rect">
          <a:avLst/>
        </a:prstGeom>
        <a:noFill/>
        <a:ln w="9525">
          <a:noFill/>
        </a:ln>
      </xdr:spPr>
    </xdr:pic>
    <xdr:clientData/>
  </xdr:twoCellAnchor>
  <xdr:twoCellAnchor editAs="oneCell">
    <xdr:from>
      <xdr:col>0</xdr:col>
      <xdr:colOff>0</xdr:colOff>
      <xdr:row>100</xdr:row>
      <xdr:rowOff>0</xdr:rowOff>
    </xdr:from>
    <xdr:to>
      <xdr:col>0</xdr:col>
      <xdr:colOff>9525</xdr:colOff>
      <xdr:row>100</xdr:row>
      <xdr:rowOff>28575</xdr:rowOff>
    </xdr:to>
    <xdr:pic>
      <xdr:nvPicPr>
        <xdr:cNvPr id="6083" name="Picture 15">
          <a:extLst>
            <a:ext uri="{FF2B5EF4-FFF2-40B4-BE49-F238E27FC236}">
              <a16:creationId xmlns:a16="http://schemas.microsoft.com/office/drawing/2014/main" id="{00000000-0008-0000-AD00-0000C3170000}"/>
            </a:ext>
          </a:extLst>
        </xdr:cNvPr>
        <xdr:cNvPicPr>
          <a:picLocks noChangeAspect="1" noChangeArrowheads="1"/>
        </xdr:cNvPicPr>
      </xdr:nvPicPr>
      <xdr:blipFill>
        <a:blip xmlns:r="http://schemas.openxmlformats.org/officeDocument/2006/relationships" r:embed="rId158"/>
        <a:srcRect/>
        <a:stretch>
          <a:fillRect/>
        </a:stretch>
      </xdr:blipFill>
      <xdr:spPr>
        <a:xfrm>
          <a:off x="0" y="157843220"/>
          <a:ext cx="9525" cy="28575"/>
        </a:xfrm>
        <a:prstGeom prst="rect">
          <a:avLst/>
        </a:prstGeom>
        <a:noFill/>
        <a:ln w="1">
          <a:noFill/>
          <a:miter lim="800000"/>
          <a:headEnd/>
          <a:tailEnd/>
        </a:ln>
      </xdr:spPr>
    </xdr:pic>
    <xdr:clientData/>
  </xdr:twoCellAnchor>
  <xdr:twoCellAnchor editAs="oneCell">
    <xdr:from>
      <xdr:col>0</xdr:col>
      <xdr:colOff>0</xdr:colOff>
      <xdr:row>100</xdr:row>
      <xdr:rowOff>0</xdr:rowOff>
    </xdr:from>
    <xdr:to>
      <xdr:col>0</xdr:col>
      <xdr:colOff>0</xdr:colOff>
      <xdr:row>100</xdr:row>
      <xdr:rowOff>587375</xdr:rowOff>
    </xdr:to>
    <xdr:pic>
      <xdr:nvPicPr>
        <xdr:cNvPr id="6085" name="图片 6084" descr="739489496145948511">
          <a:extLst>
            <a:ext uri="{FF2B5EF4-FFF2-40B4-BE49-F238E27FC236}">
              <a16:creationId xmlns:a16="http://schemas.microsoft.com/office/drawing/2014/main" id="{00000000-0008-0000-AD00-0000C5170000}"/>
            </a:ext>
          </a:extLst>
        </xdr:cNvPr>
        <xdr:cNvPicPr>
          <a:picLocks noChangeAspect="1"/>
        </xdr:cNvPicPr>
      </xdr:nvPicPr>
      <xdr:blipFill>
        <a:blip xmlns:r="http://schemas.openxmlformats.org/officeDocument/2006/relationships" r:embed="rId9" cstate="print"/>
        <a:srcRect t="22882"/>
        <a:stretch>
          <a:fillRect/>
        </a:stretch>
      </xdr:blipFill>
      <xdr:spPr>
        <a:xfrm>
          <a:off x="0" y="157843220"/>
          <a:ext cx="0" cy="587375"/>
        </a:xfrm>
        <a:prstGeom prst="rect">
          <a:avLst/>
        </a:prstGeom>
      </xdr:spPr>
    </xdr:pic>
    <xdr:clientData/>
  </xdr:twoCellAnchor>
  <xdr:twoCellAnchor editAs="oneCell">
    <xdr:from>
      <xdr:col>0</xdr:col>
      <xdr:colOff>152400</xdr:colOff>
      <xdr:row>100</xdr:row>
      <xdr:rowOff>0</xdr:rowOff>
    </xdr:from>
    <xdr:to>
      <xdr:col>0</xdr:col>
      <xdr:colOff>152400</xdr:colOff>
      <xdr:row>100</xdr:row>
      <xdr:rowOff>587375</xdr:rowOff>
    </xdr:to>
    <xdr:pic>
      <xdr:nvPicPr>
        <xdr:cNvPr id="6086" name="图片 6085" descr="739489496145948511">
          <a:extLst>
            <a:ext uri="{FF2B5EF4-FFF2-40B4-BE49-F238E27FC236}">
              <a16:creationId xmlns:a16="http://schemas.microsoft.com/office/drawing/2014/main" id="{00000000-0008-0000-AD00-0000C617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57843220"/>
          <a:ext cx="0" cy="587375"/>
        </a:xfrm>
        <a:prstGeom prst="rect">
          <a:avLst/>
        </a:prstGeom>
      </xdr:spPr>
    </xdr:pic>
    <xdr:clientData/>
  </xdr:twoCellAnchor>
  <xdr:twoCellAnchor editAs="oneCell">
    <xdr:from>
      <xdr:col>0</xdr:col>
      <xdr:colOff>304800</xdr:colOff>
      <xdr:row>100</xdr:row>
      <xdr:rowOff>0</xdr:rowOff>
    </xdr:from>
    <xdr:to>
      <xdr:col>0</xdr:col>
      <xdr:colOff>304800</xdr:colOff>
      <xdr:row>100</xdr:row>
      <xdr:rowOff>587375</xdr:rowOff>
    </xdr:to>
    <xdr:pic>
      <xdr:nvPicPr>
        <xdr:cNvPr id="6087" name="图片 6086" descr="739489496145948511">
          <a:extLst>
            <a:ext uri="{FF2B5EF4-FFF2-40B4-BE49-F238E27FC236}">
              <a16:creationId xmlns:a16="http://schemas.microsoft.com/office/drawing/2014/main" id="{00000000-0008-0000-AD00-0000C717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57843220"/>
          <a:ext cx="0" cy="587375"/>
        </a:xfrm>
        <a:prstGeom prst="rect">
          <a:avLst/>
        </a:prstGeom>
      </xdr:spPr>
    </xdr:pic>
    <xdr:clientData/>
  </xdr:twoCellAnchor>
  <xdr:twoCellAnchor editAs="oneCell">
    <xdr:from>
      <xdr:col>0</xdr:col>
      <xdr:colOff>457200</xdr:colOff>
      <xdr:row>100</xdr:row>
      <xdr:rowOff>0</xdr:rowOff>
    </xdr:from>
    <xdr:to>
      <xdr:col>0</xdr:col>
      <xdr:colOff>457200</xdr:colOff>
      <xdr:row>100</xdr:row>
      <xdr:rowOff>587375</xdr:rowOff>
    </xdr:to>
    <xdr:pic>
      <xdr:nvPicPr>
        <xdr:cNvPr id="6088" name="图片 6087" descr="739489496145948511">
          <a:extLst>
            <a:ext uri="{FF2B5EF4-FFF2-40B4-BE49-F238E27FC236}">
              <a16:creationId xmlns:a16="http://schemas.microsoft.com/office/drawing/2014/main" id="{00000000-0008-0000-AD00-0000C817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57843220"/>
          <a:ext cx="0" cy="587375"/>
        </a:xfrm>
        <a:prstGeom prst="rect">
          <a:avLst/>
        </a:prstGeom>
      </xdr:spPr>
    </xdr:pic>
    <xdr:clientData/>
  </xdr:twoCellAnchor>
  <xdr:twoCellAnchor editAs="oneCell">
    <xdr:from>
      <xdr:col>0</xdr:col>
      <xdr:colOff>609600</xdr:colOff>
      <xdr:row>100</xdr:row>
      <xdr:rowOff>0</xdr:rowOff>
    </xdr:from>
    <xdr:to>
      <xdr:col>0</xdr:col>
      <xdr:colOff>609600</xdr:colOff>
      <xdr:row>100</xdr:row>
      <xdr:rowOff>587375</xdr:rowOff>
    </xdr:to>
    <xdr:pic>
      <xdr:nvPicPr>
        <xdr:cNvPr id="6089" name="图片 6088" descr="739489496145948511">
          <a:extLst>
            <a:ext uri="{FF2B5EF4-FFF2-40B4-BE49-F238E27FC236}">
              <a16:creationId xmlns:a16="http://schemas.microsoft.com/office/drawing/2014/main" id="{00000000-0008-0000-AD00-0000C917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57843220"/>
          <a:ext cx="0" cy="587375"/>
        </a:xfrm>
        <a:prstGeom prst="rect">
          <a:avLst/>
        </a:prstGeom>
      </xdr:spPr>
    </xdr:pic>
    <xdr:clientData/>
  </xdr:twoCellAnchor>
  <xdr:twoCellAnchor editAs="oneCell">
    <xdr:from>
      <xdr:col>0</xdr:col>
      <xdr:colOff>0</xdr:colOff>
      <xdr:row>100</xdr:row>
      <xdr:rowOff>0</xdr:rowOff>
    </xdr:from>
    <xdr:to>
      <xdr:col>0</xdr:col>
      <xdr:colOff>0</xdr:colOff>
      <xdr:row>100</xdr:row>
      <xdr:rowOff>582930</xdr:rowOff>
    </xdr:to>
    <xdr:pic>
      <xdr:nvPicPr>
        <xdr:cNvPr id="6090" name="图片 6089" descr="704780827674585369">
          <a:extLst>
            <a:ext uri="{FF2B5EF4-FFF2-40B4-BE49-F238E27FC236}">
              <a16:creationId xmlns:a16="http://schemas.microsoft.com/office/drawing/2014/main" id="{00000000-0008-0000-AD00-0000CA170000}"/>
            </a:ext>
          </a:extLst>
        </xdr:cNvPr>
        <xdr:cNvPicPr>
          <a:picLocks noChangeAspect="1"/>
        </xdr:cNvPicPr>
      </xdr:nvPicPr>
      <xdr:blipFill>
        <a:blip xmlns:r="http://schemas.openxmlformats.org/officeDocument/2006/relationships" r:embed="rId10" cstate="print"/>
        <a:stretch>
          <a:fillRect/>
        </a:stretch>
      </xdr:blipFill>
      <xdr:spPr>
        <a:xfrm>
          <a:off x="0" y="157843220"/>
          <a:ext cx="0" cy="582930"/>
        </a:xfrm>
        <a:prstGeom prst="rect">
          <a:avLst/>
        </a:prstGeom>
      </xdr:spPr>
    </xdr:pic>
    <xdr:clientData/>
  </xdr:twoCellAnchor>
  <xdr:twoCellAnchor editAs="oneCell">
    <xdr:from>
      <xdr:col>0</xdr:col>
      <xdr:colOff>635</xdr:colOff>
      <xdr:row>102</xdr:row>
      <xdr:rowOff>187325</xdr:rowOff>
    </xdr:from>
    <xdr:to>
      <xdr:col>0</xdr:col>
      <xdr:colOff>2149475</xdr:colOff>
      <xdr:row>102</xdr:row>
      <xdr:rowOff>1741805</xdr:rowOff>
    </xdr:to>
    <xdr:pic>
      <xdr:nvPicPr>
        <xdr:cNvPr id="6205" name="图片 6204">
          <a:extLst>
            <a:ext uri="{FF2B5EF4-FFF2-40B4-BE49-F238E27FC236}">
              <a16:creationId xmlns:a16="http://schemas.microsoft.com/office/drawing/2014/main" id="{00000000-0008-0000-AD00-00003D180000}"/>
            </a:ext>
          </a:extLst>
        </xdr:cNvPr>
        <xdr:cNvPicPr>
          <a:picLocks noChangeAspect="1"/>
        </xdr:cNvPicPr>
      </xdr:nvPicPr>
      <xdr:blipFill>
        <a:blip xmlns:r="http://schemas.openxmlformats.org/officeDocument/2006/relationships" r:embed="rId583"/>
        <a:stretch>
          <a:fillRect/>
        </a:stretch>
      </xdr:blipFill>
      <xdr:spPr>
        <a:xfrm>
          <a:off x="635" y="161840545"/>
          <a:ext cx="2148840" cy="1554480"/>
        </a:xfrm>
        <a:prstGeom prst="rect">
          <a:avLst/>
        </a:prstGeom>
        <a:noFill/>
        <a:ln w="9525">
          <a:noFill/>
        </a:ln>
      </xdr:spPr>
    </xdr:pic>
    <xdr:clientData/>
  </xdr:twoCellAnchor>
  <xdr:twoCellAnchor editAs="oneCell">
    <xdr:from>
      <xdr:col>0</xdr:col>
      <xdr:colOff>9525</xdr:colOff>
      <xdr:row>100</xdr:row>
      <xdr:rowOff>149225</xdr:rowOff>
    </xdr:from>
    <xdr:to>
      <xdr:col>0</xdr:col>
      <xdr:colOff>2115185</xdr:colOff>
      <xdr:row>100</xdr:row>
      <xdr:rowOff>1769745</xdr:rowOff>
    </xdr:to>
    <xdr:pic>
      <xdr:nvPicPr>
        <xdr:cNvPr id="6206" name="图片 6205">
          <a:extLst>
            <a:ext uri="{FF2B5EF4-FFF2-40B4-BE49-F238E27FC236}">
              <a16:creationId xmlns:a16="http://schemas.microsoft.com/office/drawing/2014/main" id="{00000000-0008-0000-AD00-00003E180000}"/>
            </a:ext>
          </a:extLst>
        </xdr:cNvPr>
        <xdr:cNvPicPr>
          <a:picLocks noChangeAspect="1"/>
        </xdr:cNvPicPr>
      </xdr:nvPicPr>
      <xdr:blipFill>
        <a:blip xmlns:r="http://schemas.openxmlformats.org/officeDocument/2006/relationships" r:embed="rId584"/>
        <a:stretch>
          <a:fillRect/>
        </a:stretch>
      </xdr:blipFill>
      <xdr:spPr>
        <a:xfrm>
          <a:off x="9525" y="157992445"/>
          <a:ext cx="2105660" cy="1620520"/>
        </a:xfrm>
        <a:prstGeom prst="rect">
          <a:avLst/>
        </a:prstGeom>
        <a:noFill/>
        <a:ln w="9525">
          <a:noFill/>
        </a:ln>
      </xdr:spPr>
    </xdr:pic>
    <xdr:clientData/>
  </xdr:twoCellAnchor>
  <xdr:twoCellAnchor editAs="oneCell">
    <xdr:from>
      <xdr:col>0</xdr:col>
      <xdr:colOff>9525</xdr:colOff>
      <xdr:row>101</xdr:row>
      <xdr:rowOff>177800</xdr:rowOff>
    </xdr:from>
    <xdr:to>
      <xdr:col>0</xdr:col>
      <xdr:colOff>2138680</xdr:colOff>
      <xdr:row>101</xdr:row>
      <xdr:rowOff>1758315</xdr:rowOff>
    </xdr:to>
    <xdr:pic>
      <xdr:nvPicPr>
        <xdr:cNvPr id="6207" name="图片 6206">
          <a:extLst>
            <a:ext uri="{FF2B5EF4-FFF2-40B4-BE49-F238E27FC236}">
              <a16:creationId xmlns:a16="http://schemas.microsoft.com/office/drawing/2014/main" id="{00000000-0008-0000-AD00-00003F180000}"/>
            </a:ext>
          </a:extLst>
        </xdr:cNvPr>
        <xdr:cNvPicPr>
          <a:picLocks noChangeAspect="1"/>
        </xdr:cNvPicPr>
      </xdr:nvPicPr>
      <xdr:blipFill>
        <a:blip xmlns:r="http://schemas.openxmlformats.org/officeDocument/2006/relationships" r:embed="rId585"/>
        <a:stretch>
          <a:fillRect/>
        </a:stretch>
      </xdr:blipFill>
      <xdr:spPr>
        <a:xfrm>
          <a:off x="9525" y="159926020"/>
          <a:ext cx="2129155" cy="1580515"/>
        </a:xfrm>
        <a:prstGeom prst="rect">
          <a:avLst/>
        </a:prstGeom>
        <a:noFill/>
        <a:ln w="9525">
          <a:noFill/>
        </a:ln>
      </xdr:spPr>
    </xdr:pic>
    <xdr:clientData/>
  </xdr:twoCellAnchor>
  <xdr:twoCellAnchor editAs="oneCell">
    <xdr:from>
      <xdr:col>0</xdr:col>
      <xdr:colOff>9525</xdr:colOff>
      <xdr:row>103</xdr:row>
      <xdr:rowOff>158750</xdr:rowOff>
    </xdr:from>
    <xdr:to>
      <xdr:col>0</xdr:col>
      <xdr:colOff>2134235</xdr:colOff>
      <xdr:row>103</xdr:row>
      <xdr:rowOff>1768475</xdr:rowOff>
    </xdr:to>
    <xdr:pic>
      <xdr:nvPicPr>
        <xdr:cNvPr id="6208" name="图片 6207">
          <a:extLst>
            <a:ext uri="{FF2B5EF4-FFF2-40B4-BE49-F238E27FC236}">
              <a16:creationId xmlns:a16="http://schemas.microsoft.com/office/drawing/2014/main" id="{00000000-0008-0000-AD00-000040180000}"/>
            </a:ext>
          </a:extLst>
        </xdr:cNvPr>
        <xdr:cNvPicPr>
          <a:picLocks noChangeAspect="1"/>
        </xdr:cNvPicPr>
      </xdr:nvPicPr>
      <xdr:blipFill>
        <a:blip xmlns:r="http://schemas.openxmlformats.org/officeDocument/2006/relationships" r:embed="rId586"/>
        <a:stretch>
          <a:fillRect/>
        </a:stretch>
      </xdr:blipFill>
      <xdr:spPr>
        <a:xfrm>
          <a:off x="9525" y="163716970"/>
          <a:ext cx="2124710" cy="1609725"/>
        </a:xfrm>
        <a:prstGeom prst="rect">
          <a:avLst/>
        </a:prstGeom>
        <a:noFill/>
        <a:ln w="9525">
          <a:noFill/>
        </a:ln>
      </xdr:spPr>
    </xdr:pic>
    <xdr:clientData/>
  </xdr:twoCellAnchor>
  <xdr:twoCellAnchor editAs="oneCell">
    <xdr:from>
      <xdr:col>0</xdr:col>
      <xdr:colOff>9525</xdr:colOff>
      <xdr:row>104</xdr:row>
      <xdr:rowOff>130175</xdr:rowOff>
    </xdr:from>
    <xdr:to>
      <xdr:col>0</xdr:col>
      <xdr:colOff>2123440</xdr:colOff>
      <xdr:row>104</xdr:row>
      <xdr:rowOff>1801495</xdr:rowOff>
    </xdr:to>
    <xdr:pic>
      <xdr:nvPicPr>
        <xdr:cNvPr id="6209" name="图片 6208">
          <a:extLst>
            <a:ext uri="{FF2B5EF4-FFF2-40B4-BE49-F238E27FC236}">
              <a16:creationId xmlns:a16="http://schemas.microsoft.com/office/drawing/2014/main" id="{00000000-0008-0000-AD00-000041180000}"/>
            </a:ext>
          </a:extLst>
        </xdr:cNvPr>
        <xdr:cNvPicPr>
          <a:picLocks noChangeAspect="1"/>
        </xdr:cNvPicPr>
      </xdr:nvPicPr>
      <xdr:blipFill>
        <a:blip xmlns:r="http://schemas.openxmlformats.org/officeDocument/2006/relationships" r:embed="rId587"/>
        <a:stretch>
          <a:fillRect/>
        </a:stretch>
      </xdr:blipFill>
      <xdr:spPr>
        <a:xfrm>
          <a:off x="9525" y="165593395"/>
          <a:ext cx="2113915" cy="1671320"/>
        </a:xfrm>
        <a:prstGeom prst="rect">
          <a:avLst/>
        </a:prstGeom>
        <a:noFill/>
        <a:ln w="9525">
          <a:noFill/>
        </a:ln>
      </xdr:spPr>
    </xdr:pic>
    <xdr:clientData/>
  </xdr:twoCellAnchor>
  <xdr:twoCellAnchor editAs="oneCell">
    <xdr:from>
      <xdr:col>0</xdr:col>
      <xdr:colOff>0</xdr:colOff>
      <xdr:row>105</xdr:row>
      <xdr:rowOff>0</xdr:rowOff>
    </xdr:from>
    <xdr:to>
      <xdr:col>0</xdr:col>
      <xdr:colOff>9525</xdr:colOff>
      <xdr:row>105</xdr:row>
      <xdr:rowOff>28575</xdr:rowOff>
    </xdr:to>
    <xdr:pic>
      <xdr:nvPicPr>
        <xdr:cNvPr id="6210" name="Picture 15">
          <a:extLst>
            <a:ext uri="{FF2B5EF4-FFF2-40B4-BE49-F238E27FC236}">
              <a16:creationId xmlns:a16="http://schemas.microsoft.com/office/drawing/2014/main" id="{00000000-0008-0000-AD00-000042180000}"/>
            </a:ext>
          </a:extLst>
        </xdr:cNvPr>
        <xdr:cNvPicPr>
          <a:picLocks noChangeAspect="1" noChangeArrowheads="1"/>
        </xdr:cNvPicPr>
      </xdr:nvPicPr>
      <xdr:blipFill>
        <a:blip xmlns:r="http://schemas.openxmlformats.org/officeDocument/2006/relationships" r:embed="rId158"/>
        <a:srcRect/>
        <a:stretch>
          <a:fillRect/>
        </a:stretch>
      </xdr:blipFill>
      <xdr:spPr>
        <a:xfrm>
          <a:off x="0" y="167368220"/>
          <a:ext cx="9525" cy="28575"/>
        </a:xfrm>
        <a:prstGeom prst="rect">
          <a:avLst/>
        </a:prstGeom>
        <a:noFill/>
        <a:ln w="1">
          <a:noFill/>
          <a:miter lim="800000"/>
          <a:headEnd/>
          <a:tailEnd/>
        </a:ln>
      </xdr:spPr>
    </xdr:pic>
    <xdr:clientData/>
  </xdr:twoCellAnchor>
  <xdr:twoCellAnchor editAs="oneCell">
    <xdr:from>
      <xdr:col>0</xdr:col>
      <xdr:colOff>0</xdr:colOff>
      <xdr:row>105</xdr:row>
      <xdr:rowOff>0</xdr:rowOff>
    </xdr:from>
    <xdr:to>
      <xdr:col>0</xdr:col>
      <xdr:colOff>0</xdr:colOff>
      <xdr:row>105</xdr:row>
      <xdr:rowOff>587375</xdr:rowOff>
    </xdr:to>
    <xdr:pic>
      <xdr:nvPicPr>
        <xdr:cNvPr id="6212" name="图片 6211" descr="739489496145948511">
          <a:extLst>
            <a:ext uri="{FF2B5EF4-FFF2-40B4-BE49-F238E27FC236}">
              <a16:creationId xmlns:a16="http://schemas.microsoft.com/office/drawing/2014/main" id="{00000000-0008-0000-AD00-000044180000}"/>
            </a:ext>
          </a:extLst>
        </xdr:cNvPr>
        <xdr:cNvPicPr>
          <a:picLocks noChangeAspect="1"/>
        </xdr:cNvPicPr>
      </xdr:nvPicPr>
      <xdr:blipFill>
        <a:blip xmlns:r="http://schemas.openxmlformats.org/officeDocument/2006/relationships" r:embed="rId9" cstate="print"/>
        <a:srcRect t="22882"/>
        <a:stretch>
          <a:fillRect/>
        </a:stretch>
      </xdr:blipFill>
      <xdr:spPr>
        <a:xfrm>
          <a:off x="0" y="167368220"/>
          <a:ext cx="0" cy="587375"/>
        </a:xfrm>
        <a:prstGeom prst="rect">
          <a:avLst/>
        </a:prstGeom>
      </xdr:spPr>
    </xdr:pic>
    <xdr:clientData/>
  </xdr:twoCellAnchor>
  <xdr:twoCellAnchor editAs="oneCell">
    <xdr:from>
      <xdr:col>0</xdr:col>
      <xdr:colOff>152400</xdr:colOff>
      <xdr:row>105</xdr:row>
      <xdr:rowOff>0</xdr:rowOff>
    </xdr:from>
    <xdr:to>
      <xdr:col>0</xdr:col>
      <xdr:colOff>152400</xdr:colOff>
      <xdr:row>105</xdr:row>
      <xdr:rowOff>587375</xdr:rowOff>
    </xdr:to>
    <xdr:pic>
      <xdr:nvPicPr>
        <xdr:cNvPr id="6213" name="图片 6212" descr="739489496145948511">
          <a:extLst>
            <a:ext uri="{FF2B5EF4-FFF2-40B4-BE49-F238E27FC236}">
              <a16:creationId xmlns:a16="http://schemas.microsoft.com/office/drawing/2014/main" id="{00000000-0008-0000-AD00-00004518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67368220"/>
          <a:ext cx="0" cy="587375"/>
        </a:xfrm>
        <a:prstGeom prst="rect">
          <a:avLst/>
        </a:prstGeom>
      </xdr:spPr>
    </xdr:pic>
    <xdr:clientData/>
  </xdr:twoCellAnchor>
  <xdr:twoCellAnchor editAs="oneCell">
    <xdr:from>
      <xdr:col>0</xdr:col>
      <xdr:colOff>304800</xdr:colOff>
      <xdr:row>105</xdr:row>
      <xdr:rowOff>0</xdr:rowOff>
    </xdr:from>
    <xdr:to>
      <xdr:col>0</xdr:col>
      <xdr:colOff>304800</xdr:colOff>
      <xdr:row>105</xdr:row>
      <xdr:rowOff>587375</xdr:rowOff>
    </xdr:to>
    <xdr:pic>
      <xdr:nvPicPr>
        <xdr:cNvPr id="6214" name="图片 6213" descr="739489496145948511">
          <a:extLst>
            <a:ext uri="{FF2B5EF4-FFF2-40B4-BE49-F238E27FC236}">
              <a16:creationId xmlns:a16="http://schemas.microsoft.com/office/drawing/2014/main" id="{00000000-0008-0000-AD00-00004618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67368220"/>
          <a:ext cx="0" cy="587375"/>
        </a:xfrm>
        <a:prstGeom prst="rect">
          <a:avLst/>
        </a:prstGeom>
      </xdr:spPr>
    </xdr:pic>
    <xdr:clientData/>
  </xdr:twoCellAnchor>
  <xdr:twoCellAnchor editAs="oneCell">
    <xdr:from>
      <xdr:col>0</xdr:col>
      <xdr:colOff>457200</xdr:colOff>
      <xdr:row>105</xdr:row>
      <xdr:rowOff>0</xdr:rowOff>
    </xdr:from>
    <xdr:to>
      <xdr:col>0</xdr:col>
      <xdr:colOff>457200</xdr:colOff>
      <xdr:row>105</xdr:row>
      <xdr:rowOff>587375</xdr:rowOff>
    </xdr:to>
    <xdr:pic>
      <xdr:nvPicPr>
        <xdr:cNvPr id="6215" name="图片 6214" descr="739489496145948511">
          <a:extLst>
            <a:ext uri="{FF2B5EF4-FFF2-40B4-BE49-F238E27FC236}">
              <a16:creationId xmlns:a16="http://schemas.microsoft.com/office/drawing/2014/main" id="{00000000-0008-0000-AD00-00004718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67368220"/>
          <a:ext cx="0" cy="587375"/>
        </a:xfrm>
        <a:prstGeom prst="rect">
          <a:avLst/>
        </a:prstGeom>
      </xdr:spPr>
    </xdr:pic>
    <xdr:clientData/>
  </xdr:twoCellAnchor>
  <xdr:twoCellAnchor editAs="oneCell">
    <xdr:from>
      <xdr:col>0</xdr:col>
      <xdr:colOff>609600</xdr:colOff>
      <xdr:row>105</xdr:row>
      <xdr:rowOff>0</xdr:rowOff>
    </xdr:from>
    <xdr:to>
      <xdr:col>0</xdr:col>
      <xdr:colOff>609600</xdr:colOff>
      <xdr:row>105</xdr:row>
      <xdr:rowOff>587375</xdr:rowOff>
    </xdr:to>
    <xdr:pic>
      <xdr:nvPicPr>
        <xdr:cNvPr id="6216" name="图片 6215" descr="739489496145948511">
          <a:extLst>
            <a:ext uri="{FF2B5EF4-FFF2-40B4-BE49-F238E27FC236}">
              <a16:creationId xmlns:a16="http://schemas.microsoft.com/office/drawing/2014/main" id="{00000000-0008-0000-AD00-00004818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67368220"/>
          <a:ext cx="0" cy="587375"/>
        </a:xfrm>
        <a:prstGeom prst="rect">
          <a:avLst/>
        </a:prstGeom>
      </xdr:spPr>
    </xdr:pic>
    <xdr:clientData/>
  </xdr:twoCellAnchor>
  <xdr:twoCellAnchor editAs="oneCell">
    <xdr:from>
      <xdr:col>0</xdr:col>
      <xdr:colOff>0</xdr:colOff>
      <xdr:row>105</xdr:row>
      <xdr:rowOff>0</xdr:rowOff>
    </xdr:from>
    <xdr:to>
      <xdr:col>0</xdr:col>
      <xdr:colOff>0</xdr:colOff>
      <xdr:row>105</xdr:row>
      <xdr:rowOff>582930</xdr:rowOff>
    </xdr:to>
    <xdr:pic>
      <xdr:nvPicPr>
        <xdr:cNvPr id="6217" name="图片 6216" descr="704780827674585369">
          <a:extLst>
            <a:ext uri="{FF2B5EF4-FFF2-40B4-BE49-F238E27FC236}">
              <a16:creationId xmlns:a16="http://schemas.microsoft.com/office/drawing/2014/main" id="{00000000-0008-0000-AD00-000049180000}"/>
            </a:ext>
          </a:extLst>
        </xdr:cNvPr>
        <xdr:cNvPicPr>
          <a:picLocks noChangeAspect="1"/>
        </xdr:cNvPicPr>
      </xdr:nvPicPr>
      <xdr:blipFill>
        <a:blip xmlns:r="http://schemas.openxmlformats.org/officeDocument/2006/relationships" r:embed="rId10" cstate="print"/>
        <a:stretch>
          <a:fillRect/>
        </a:stretch>
      </xdr:blipFill>
      <xdr:spPr>
        <a:xfrm>
          <a:off x="0" y="167368220"/>
          <a:ext cx="0" cy="582930"/>
        </a:xfrm>
        <a:prstGeom prst="rect">
          <a:avLst/>
        </a:prstGeom>
      </xdr:spPr>
    </xdr:pic>
    <xdr:clientData/>
  </xdr:twoCellAnchor>
  <xdr:twoCellAnchor editAs="oneCell">
    <xdr:from>
      <xdr:col>0</xdr:col>
      <xdr:colOff>9525</xdr:colOff>
      <xdr:row>106</xdr:row>
      <xdr:rowOff>158750</xdr:rowOff>
    </xdr:from>
    <xdr:to>
      <xdr:col>0</xdr:col>
      <xdr:colOff>2149475</xdr:colOff>
      <xdr:row>106</xdr:row>
      <xdr:rowOff>1778635</xdr:rowOff>
    </xdr:to>
    <xdr:pic>
      <xdr:nvPicPr>
        <xdr:cNvPr id="6332" name="图片 6331">
          <a:extLst>
            <a:ext uri="{FF2B5EF4-FFF2-40B4-BE49-F238E27FC236}">
              <a16:creationId xmlns:a16="http://schemas.microsoft.com/office/drawing/2014/main" id="{00000000-0008-0000-AD00-0000BC180000}"/>
            </a:ext>
          </a:extLst>
        </xdr:cNvPr>
        <xdr:cNvPicPr>
          <a:picLocks noChangeAspect="1"/>
        </xdr:cNvPicPr>
      </xdr:nvPicPr>
      <xdr:blipFill>
        <a:blip xmlns:r="http://schemas.openxmlformats.org/officeDocument/2006/relationships" r:embed="rId588"/>
        <a:stretch>
          <a:fillRect/>
        </a:stretch>
      </xdr:blipFill>
      <xdr:spPr>
        <a:xfrm>
          <a:off x="9525" y="169431970"/>
          <a:ext cx="2139950" cy="1619885"/>
        </a:xfrm>
        <a:prstGeom prst="rect">
          <a:avLst/>
        </a:prstGeom>
        <a:noFill/>
        <a:ln w="9525">
          <a:noFill/>
        </a:ln>
      </xdr:spPr>
    </xdr:pic>
    <xdr:clientData/>
  </xdr:twoCellAnchor>
  <xdr:twoCellAnchor editAs="oneCell">
    <xdr:from>
      <xdr:col>0</xdr:col>
      <xdr:colOff>635</xdr:colOff>
      <xdr:row>105</xdr:row>
      <xdr:rowOff>225425</xdr:rowOff>
    </xdr:from>
    <xdr:to>
      <xdr:col>0</xdr:col>
      <xdr:colOff>2168525</xdr:colOff>
      <xdr:row>105</xdr:row>
      <xdr:rowOff>1754505</xdr:rowOff>
    </xdr:to>
    <xdr:pic>
      <xdr:nvPicPr>
        <xdr:cNvPr id="6333" name="图片 6332">
          <a:extLst>
            <a:ext uri="{FF2B5EF4-FFF2-40B4-BE49-F238E27FC236}">
              <a16:creationId xmlns:a16="http://schemas.microsoft.com/office/drawing/2014/main" id="{00000000-0008-0000-AD00-0000BD180000}"/>
            </a:ext>
          </a:extLst>
        </xdr:cNvPr>
        <xdr:cNvPicPr>
          <a:picLocks noChangeAspect="1"/>
        </xdr:cNvPicPr>
      </xdr:nvPicPr>
      <xdr:blipFill>
        <a:blip xmlns:r="http://schemas.openxmlformats.org/officeDocument/2006/relationships" r:embed="rId589"/>
        <a:stretch>
          <a:fillRect/>
        </a:stretch>
      </xdr:blipFill>
      <xdr:spPr>
        <a:xfrm>
          <a:off x="635" y="167593645"/>
          <a:ext cx="2167890" cy="1529080"/>
        </a:xfrm>
        <a:prstGeom prst="rect">
          <a:avLst/>
        </a:prstGeom>
        <a:noFill/>
        <a:ln w="9525">
          <a:noFill/>
        </a:ln>
      </xdr:spPr>
    </xdr:pic>
    <xdr:clientData/>
  </xdr:twoCellAnchor>
  <xdr:twoCellAnchor editAs="oneCell">
    <xdr:from>
      <xdr:col>0</xdr:col>
      <xdr:colOff>9525</xdr:colOff>
      <xdr:row>107</xdr:row>
      <xdr:rowOff>72390</xdr:rowOff>
    </xdr:from>
    <xdr:to>
      <xdr:col>0</xdr:col>
      <xdr:colOff>2143760</xdr:colOff>
      <xdr:row>107</xdr:row>
      <xdr:rowOff>1816100</xdr:rowOff>
    </xdr:to>
    <xdr:pic>
      <xdr:nvPicPr>
        <xdr:cNvPr id="6334" name="图片 6333">
          <a:extLst>
            <a:ext uri="{FF2B5EF4-FFF2-40B4-BE49-F238E27FC236}">
              <a16:creationId xmlns:a16="http://schemas.microsoft.com/office/drawing/2014/main" id="{00000000-0008-0000-AD00-0000BE180000}"/>
            </a:ext>
          </a:extLst>
        </xdr:cNvPr>
        <xdr:cNvPicPr>
          <a:picLocks noChangeAspect="1"/>
        </xdr:cNvPicPr>
      </xdr:nvPicPr>
      <xdr:blipFill>
        <a:blip xmlns:r="http://schemas.openxmlformats.org/officeDocument/2006/relationships" r:embed="rId590"/>
        <a:stretch>
          <a:fillRect/>
        </a:stretch>
      </xdr:blipFill>
      <xdr:spPr>
        <a:xfrm>
          <a:off x="9525" y="171250610"/>
          <a:ext cx="2134235" cy="1743710"/>
        </a:xfrm>
        <a:prstGeom prst="rect">
          <a:avLst/>
        </a:prstGeom>
        <a:noFill/>
        <a:ln w="9525">
          <a:noFill/>
        </a:ln>
      </xdr:spPr>
    </xdr:pic>
    <xdr:clientData/>
  </xdr:twoCellAnchor>
  <xdr:twoCellAnchor editAs="oneCell">
    <xdr:from>
      <xdr:col>0</xdr:col>
      <xdr:colOff>9525</xdr:colOff>
      <xdr:row>108</xdr:row>
      <xdr:rowOff>158750</xdr:rowOff>
    </xdr:from>
    <xdr:to>
      <xdr:col>0</xdr:col>
      <xdr:colOff>2125980</xdr:colOff>
      <xdr:row>108</xdr:row>
      <xdr:rowOff>1736725</xdr:rowOff>
    </xdr:to>
    <xdr:pic>
      <xdr:nvPicPr>
        <xdr:cNvPr id="6335" name="图片 6334">
          <a:extLst>
            <a:ext uri="{FF2B5EF4-FFF2-40B4-BE49-F238E27FC236}">
              <a16:creationId xmlns:a16="http://schemas.microsoft.com/office/drawing/2014/main" id="{00000000-0008-0000-AD00-0000BF180000}"/>
            </a:ext>
          </a:extLst>
        </xdr:cNvPr>
        <xdr:cNvPicPr>
          <a:picLocks noChangeAspect="1"/>
        </xdr:cNvPicPr>
      </xdr:nvPicPr>
      <xdr:blipFill>
        <a:blip xmlns:r="http://schemas.openxmlformats.org/officeDocument/2006/relationships" r:embed="rId591"/>
        <a:stretch>
          <a:fillRect/>
        </a:stretch>
      </xdr:blipFill>
      <xdr:spPr>
        <a:xfrm>
          <a:off x="9525" y="173241970"/>
          <a:ext cx="2116455" cy="1577975"/>
        </a:xfrm>
        <a:prstGeom prst="rect">
          <a:avLst/>
        </a:prstGeom>
        <a:noFill/>
        <a:ln w="9525">
          <a:noFill/>
        </a:ln>
      </xdr:spPr>
    </xdr:pic>
    <xdr:clientData/>
  </xdr:twoCellAnchor>
  <xdr:twoCellAnchor editAs="oneCell">
    <xdr:from>
      <xdr:col>0</xdr:col>
      <xdr:colOff>9525</xdr:colOff>
      <xdr:row>109</xdr:row>
      <xdr:rowOff>187325</xdr:rowOff>
    </xdr:from>
    <xdr:to>
      <xdr:col>0</xdr:col>
      <xdr:colOff>2138045</xdr:colOff>
      <xdr:row>109</xdr:row>
      <xdr:rowOff>1656715</xdr:rowOff>
    </xdr:to>
    <xdr:pic>
      <xdr:nvPicPr>
        <xdr:cNvPr id="6336" name="图片 6335">
          <a:extLst>
            <a:ext uri="{FF2B5EF4-FFF2-40B4-BE49-F238E27FC236}">
              <a16:creationId xmlns:a16="http://schemas.microsoft.com/office/drawing/2014/main" id="{00000000-0008-0000-AD00-0000C0180000}"/>
            </a:ext>
          </a:extLst>
        </xdr:cNvPr>
        <xdr:cNvPicPr>
          <a:picLocks noChangeAspect="1"/>
        </xdr:cNvPicPr>
      </xdr:nvPicPr>
      <xdr:blipFill>
        <a:blip xmlns:r="http://schemas.openxmlformats.org/officeDocument/2006/relationships" r:embed="rId592"/>
        <a:stretch>
          <a:fillRect/>
        </a:stretch>
      </xdr:blipFill>
      <xdr:spPr>
        <a:xfrm>
          <a:off x="9525" y="175175545"/>
          <a:ext cx="2128520" cy="1469390"/>
        </a:xfrm>
        <a:prstGeom prst="rect">
          <a:avLst/>
        </a:prstGeom>
        <a:noFill/>
        <a:ln w="9525">
          <a:noFill/>
        </a:ln>
      </xdr:spPr>
    </xdr:pic>
    <xdr:clientData/>
  </xdr:twoCellAnchor>
  <xdr:twoCellAnchor editAs="oneCell">
    <xdr:from>
      <xdr:col>0</xdr:col>
      <xdr:colOff>0</xdr:colOff>
      <xdr:row>95</xdr:row>
      <xdr:rowOff>0</xdr:rowOff>
    </xdr:from>
    <xdr:to>
      <xdr:col>0</xdr:col>
      <xdr:colOff>0</xdr:colOff>
      <xdr:row>95</xdr:row>
      <xdr:rowOff>587375</xdr:rowOff>
    </xdr:to>
    <xdr:pic>
      <xdr:nvPicPr>
        <xdr:cNvPr id="6339" name="图片 6338" descr="739489496145948511">
          <a:extLst>
            <a:ext uri="{FF2B5EF4-FFF2-40B4-BE49-F238E27FC236}">
              <a16:creationId xmlns:a16="http://schemas.microsoft.com/office/drawing/2014/main" id="{00000000-0008-0000-AD00-0000C3180000}"/>
            </a:ext>
          </a:extLst>
        </xdr:cNvPr>
        <xdr:cNvPicPr>
          <a:picLocks noChangeAspect="1"/>
        </xdr:cNvPicPr>
      </xdr:nvPicPr>
      <xdr:blipFill>
        <a:blip xmlns:r="http://schemas.openxmlformats.org/officeDocument/2006/relationships" r:embed="rId9" cstate="print"/>
        <a:srcRect t="22882"/>
        <a:stretch>
          <a:fillRect/>
        </a:stretch>
      </xdr:blipFill>
      <xdr:spPr>
        <a:xfrm>
          <a:off x="0" y="149880320"/>
          <a:ext cx="0" cy="587375"/>
        </a:xfrm>
        <a:prstGeom prst="rect">
          <a:avLst/>
        </a:prstGeom>
      </xdr:spPr>
    </xdr:pic>
    <xdr:clientData/>
  </xdr:twoCellAnchor>
  <xdr:twoCellAnchor editAs="oneCell">
    <xdr:from>
      <xdr:col>0</xdr:col>
      <xdr:colOff>152400</xdr:colOff>
      <xdr:row>95</xdr:row>
      <xdr:rowOff>0</xdr:rowOff>
    </xdr:from>
    <xdr:to>
      <xdr:col>0</xdr:col>
      <xdr:colOff>152400</xdr:colOff>
      <xdr:row>95</xdr:row>
      <xdr:rowOff>587375</xdr:rowOff>
    </xdr:to>
    <xdr:pic>
      <xdr:nvPicPr>
        <xdr:cNvPr id="6340" name="图片 6339" descr="739489496145948511">
          <a:extLst>
            <a:ext uri="{FF2B5EF4-FFF2-40B4-BE49-F238E27FC236}">
              <a16:creationId xmlns:a16="http://schemas.microsoft.com/office/drawing/2014/main" id="{00000000-0008-0000-AD00-0000C418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49880320"/>
          <a:ext cx="0" cy="587375"/>
        </a:xfrm>
        <a:prstGeom prst="rect">
          <a:avLst/>
        </a:prstGeom>
      </xdr:spPr>
    </xdr:pic>
    <xdr:clientData/>
  </xdr:twoCellAnchor>
  <xdr:twoCellAnchor editAs="oneCell">
    <xdr:from>
      <xdr:col>0</xdr:col>
      <xdr:colOff>304800</xdr:colOff>
      <xdr:row>95</xdr:row>
      <xdr:rowOff>0</xdr:rowOff>
    </xdr:from>
    <xdr:to>
      <xdr:col>0</xdr:col>
      <xdr:colOff>304800</xdr:colOff>
      <xdr:row>95</xdr:row>
      <xdr:rowOff>587375</xdr:rowOff>
    </xdr:to>
    <xdr:pic>
      <xdr:nvPicPr>
        <xdr:cNvPr id="6341" name="图片 6340" descr="739489496145948511">
          <a:extLst>
            <a:ext uri="{FF2B5EF4-FFF2-40B4-BE49-F238E27FC236}">
              <a16:creationId xmlns:a16="http://schemas.microsoft.com/office/drawing/2014/main" id="{00000000-0008-0000-AD00-0000C518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49880320"/>
          <a:ext cx="0" cy="587375"/>
        </a:xfrm>
        <a:prstGeom prst="rect">
          <a:avLst/>
        </a:prstGeom>
      </xdr:spPr>
    </xdr:pic>
    <xdr:clientData/>
  </xdr:twoCellAnchor>
  <xdr:twoCellAnchor editAs="oneCell">
    <xdr:from>
      <xdr:col>0</xdr:col>
      <xdr:colOff>457200</xdr:colOff>
      <xdr:row>95</xdr:row>
      <xdr:rowOff>0</xdr:rowOff>
    </xdr:from>
    <xdr:to>
      <xdr:col>0</xdr:col>
      <xdr:colOff>457200</xdr:colOff>
      <xdr:row>95</xdr:row>
      <xdr:rowOff>587375</xdr:rowOff>
    </xdr:to>
    <xdr:pic>
      <xdr:nvPicPr>
        <xdr:cNvPr id="6342" name="图片 6341" descr="739489496145948511">
          <a:extLst>
            <a:ext uri="{FF2B5EF4-FFF2-40B4-BE49-F238E27FC236}">
              <a16:creationId xmlns:a16="http://schemas.microsoft.com/office/drawing/2014/main" id="{00000000-0008-0000-AD00-0000C618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49880320"/>
          <a:ext cx="0" cy="587375"/>
        </a:xfrm>
        <a:prstGeom prst="rect">
          <a:avLst/>
        </a:prstGeom>
      </xdr:spPr>
    </xdr:pic>
    <xdr:clientData/>
  </xdr:twoCellAnchor>
  <xdr:twoCellAnchor editAs="oneCell">
    <xdr:from>
      <xdr:col>0</xdr:col>
      <xdr:colOff>609600</xdr:colOff>
      <xdr:row>95</xdr:row>
      <xdr:rowOff>0</xdr:rowOff>
    </xdr:from>
    <xdr:to>
      <xdr:col>0</xdr:col>
      <xdr:colOff>609600</xdr:colOff>
      <xdr:row>95</xdr:row>
      <xdr:rowOff>587375</xdr:rowOff>
    </xdr:to>
    <xdr:pic>
      <xdr:nvPicPr>
        <xdr:cNvPr id="6343" name="图片 6342" descr="739489496145948511">
          <a:extLst>
            <a:ext uri="{FF2B5EF4-FFF2-40B4-BE49-F238E27FC236}">
              <a16:creationId xmlns:a16="http://schemas.microsoft.com/office/drawing/2014/main" id="{00000000-0008-0000-AD00-0000C718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49880320"/>
          <a:ext cx="0" cy="587375"/>
        </a:xfrm>
        <a:prstGeom prst="rect">
          <a:avLst/>
        </a:prstGeom>
      </xdr:spPr>
    </xdr:pic>
    <xdr:clientData/>
  </xdr:twoCellAnchor>
  <xdr:twoCellAnchor editAs="oneCell">
    <xdr:from>
      <xdr:col>0</xdr:col>
      <xdr:colOff>0</xdr:colOff>
      <xdr:row>95</xdr:row>
      <xdr:rowOff>0</xdr:rowOff>
    </xdr:from>
    <xdr:to>
      <xdr:col>0</xdr:col>
      <xdr:colOff>0</xdr:colOff>
      <xdr:row>95</xdr:row>
      <xdr:rowOff>582930</xdr:rowOff>
    </xdr:to>
    <xdr:pic>
      <xdr:nvPicPr>
        <xdr:cNvPr id="6344" name="图片 6343" descr="704780827674585369">
          <a:extLst>
            <a:ext uri="{FF2B5EF4-FFF2-40B4-BE49-F238E27FC236}">
              <a16:creationId xmlns:a16="http://schemas.microsoft.com/office/drawing/2014/main" id="{00000000-0008-0000-AD00-0000C8180000}"/>
            </a:ext>
          </a:extLst>
        </xdr:cNvPr>
        <xdr:cNvPicPr>
          <a:picLocks noChangeAspect="1"/>
        </xdr:cNvPicPr>
      </xdr:nvPicPr>
      <xdr:blipFill>
        <a:blip xmlns:r="http://schemas.openxmlformats.org/officeDocument/2006/relationships" r:embed="rId10" cstate="print"/>
        <a:stretch>
          <a:fillRect/>
        </a:stretch>
      </xdr:blipFill>
      <xdr:spPr>
        <a:xfrm>
          <a:off x="0" y="149880320"/>
          <a:ext cx="0" cy="582930"/>
        </a:xfrm>
        <a:prstGeom prst="rect">
          <a:avLst/>
        </a:prstGeom>
      </xdr:spPr>
    </xdr:pic>
    <xdr:clientData/>
  </xdr:twoCellAnchor>
  <xdr:twoCellAnchor editAs="oneCell">
    <xdr:from>
      <xdr:col>0</xdr:col>
      <xdr:colOff>0</xdr:colOff>
      <xdr:row>96</xdr:row>
      <xdr:rowOff>0</xdr:rowOff>
    </xdr:from>
    <xdr:to>
      <xdr:col>0</xdr:col>
      <xdr:colOff>9525</xdr:colOff>
      <xdr:row>96</xdr:row>
      <xdr:rowOff>28575</xdr:rowOff>
    </xdr:to>
    <xdr:pic>
      <xdr:nvPicPr>
        <xdr:cNvPr id="6459" name="Picture 15">
          <a:extLst>
            <a:ext uri="{FF2B5EF4-FFF2-40B4-BE49-F238E27FC236}">
              <a16:creationId xmlns:a16="http://schemas.microsoft.com/office/drawing/2014/main" id="{00000000-0008-0000-AD00-00003B190000}"/>
            </a:ext>
          </a:extLst>
        </xdr:cNvPr>
        <xdr:cNvPicPr>
          <a:picLocks noChangeAspect="1" noChangeArrowheads="1"/>
        </xdr:cNvPicPr>
      </xdr:nvPicPr>
      <xdr:blipFill>
        <a:blip xmlns:r="http://schemas.openxmlformats.org/officeDocument/2006/relationships" r:embed="rId158"/>
        <a:srcRect/>
        <a:stretch>
          <a:fillRect/>
        </a:stretch>
      </xdr:blipFill>
      <xdr:spPr>
        <a:xfrm>
          <a:off x="0" y="151417020"/>
          <a:ext cx="9525" cy="28575"/>
        </a:xfrm>
        <a:prstGeom prst="rect">
          <a:avLst/>
        </a:prstGeom>
        <a:noFill/>
        <a:ln w="1">
          <a:noFill/>
          <a:miter lim="800000"/>
          <a:headEnd/>
          <a:tailEnd/>
        </a:ln>
      </xdr:spPr>
    </xdr:pic>
    <xdr:clientData/>
  </xdr:twoCellAnchor>
  <xdr:twoCellAnchor editAs="oneCell">
    <xdr:from>
      <xdr:col>0</xdr:col>
      <xdr:colOff>0</xdr:colOff>
      <xdr:row>96</xdr:row>
      <xdr:rowOff>0</xdr:rowOff>
    </xdr:from>
    <xdr:to>
      <xdr:col>0</xdr:col>
      <xdr:colOff>0</xdr:colOff>
      <xdr:row>96</xdr:row>
      <xdr:rowOff>587375</xdr:rowOff>
    </xdr:to>
    <xdr:pic>
      <xdr:nvPicPr>
        <xdr:cNvPr id="6461" name="图片 6460" descr="739489496145948511">
          <a:extLst>
            <a:ext uri="{FF2B5EF4-FFF2-40B4-BE49-F238E27FC236}">
              <a16:creationId xmlns:a16="http://schemas.microsoft.com/office/drawing/2014/main" id="{00000000-0008-0000-AD00-00003D190000}"/>
            </a:ext>
          </a:extLst>
        </xdr:cNvPr>
        <xdr:cNvPicPr>
          <a:picLocks noChangeAspect="1"/>
        </xdr:cNvPicPr>
      </xdr:nvPicPr>
      <xdr:blipFill>
        <a:blip xmlns:r="http://schemas.openxmlformats.org/officeDocument/2006/relationships" r:embed="rId9" cstate="print"/>
        <a:srcRect t="22882"/>
        <a:stretch>
          <a:fillRect/>
        </a:stretch>
      </xdr:blipFill>
      <xdr:spPr>
        <a:xfrm>
          <a:off x="0" y="151417020"/>
          <a:ext cx="0" cy="587375"/>
        </a:xfrm>
        <a:prstGeom prst="rect">
          <a:avLst/>
        </a:prstGeom>
      </xdr:spPr>
    </xdr:pic>
    <xdr:clientData/>
  </xdr:twoCellAnchor>
  <xdr:twoCellAnchor editAs="oneCell">
    <xdr:from>
      <xdr:col>0</xdr:col>
      <xdr:colOff>152400</xdr:colOff>
      <xdr:row>96</xdr:row>
      <xdr:rowOff>0</xdr:rowOff>
    </xdr:from>
    <xdr:to>
      <xdr:col>0</xdr:col>
      <xdr:colOff>152400</xdr:colOff>
      <xdr:row>96</xdr:row>
      <xdr:rowOff>587375</xdr:rowOff>
    </xdr:to>
    <xdr:pic>
      <xdr:nvPicPr>
        <xdr:cNvPr id="6462" name="图片 6461" descr="739489496145948511">
          <a:extLst>
            <a:ext uri="{FF2B5EF4-FFF2-40B4-BE49-F238E27FC236}">
              <a16:creationId xmlns:a16="http://schemas.microsoft.com/office/drawing/2014/main" id="{00000000-0008-0000-AD00-00003E19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51417020"/>
          <a:ext cx="0" cy="587375"/>
        </a:xfrm>
        <a:prstGeom prst="rect">
          <a:avLst/>
        </a:prstGeom>
      </xdr:spPr>
    </xdr:pic>
    <xdr:clientData/>
  </xdr:twoCellAnchor>
  <xdr:twoCellAnchor editAs="oneCell">
    <xdr:from>
      <xdr:col>0</xdr:col>
      <xdr:colOff>304800</xdr:colOff>
      <xdr:row>96</xdr:row>
      <xdr:rowOff>0</xdr:rowOff>
    </xdr:from>
    <xdr:to>
      <xdr:col>0</xdr:col>
      <xdr:colOff>304800</xdr:colOff>
      <xdr:row>96</xdr:row>
      <xdr:rowOff>587375</xdr:rowOff>
    </xdr:to>
    <xdr:pic>
      <xdr:nvPicPr>
        <xdr:cNvPr id="6463" name="图片 6462" descr="739489496145948511">
          <a:extLst>
            <a:ext uri="{FF2B5EF4-FFF2-40B4-BE49-F238E27FC236}">
              <a16:creationId xmlns:a16="http://schemas.microsoft.com/office/drawing/2014/main" id="{00000000-0008-0000-AD00-00003F19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51417020"/>
          <a:ext cx="0" cy="587375"/>
        </a:xfrm>
        <a:prstGeom prst="rect">
          <a:avLst/>
        </a:prstGeom>
      </xdr:spPr>
    </xdr:pic>
    <xdr:clientData/>
  </xdr:twoCellAnchor>
  <xdr:twoCellAnchor editAs="oneCell">
    <xdr:from>
      <xdr:col>0</xdr:col>
      <xdr:colOff>457200</xdr:colOff>
      <xdr:row>96</xdr:row>
      <xdr:rowOff>0</xdr:rowOff>
    </xdr:from>
    <xdr:to>
      <xdr:col>0</xdr:col>
      <xdr:colOff>457200</xdr:colOff>
      <xdr:row>96</xdr:row>
      <xdr:rowOff>587375</xdr:rowOff>
    </xdr:to>
    <xdr:pic>
      <xdr:nvPicPr>
        <xdr:cNvPr id="6464" name="图片 6463" descr="739489496145948511">
          <a:extLst>
            <a:ext uri="{FF2B5EF4-FFF2-40B4-BE49-F238E27FC236}">
              <a16:creationId xmlns:a16="http://schemas.microsoft.com/office/drawing/2014/main" id="{00000000-0008-0000-AD00-00004019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51417020"/>
          <a:ext cx="0" cy="587375"/>
        </a:xfrm>
        <a:prstGeom prst="rect">
          <a:avLst/>
        </a:prstGeom>
      </xdr:spPr>
    </xdr:pic>
    <xdr:clientData/>
  </xdr:twoCellAnchor>
  <xdr:twoCellAnchor editAs="oneCell">
    <xdr:from>
      <xdr:col>0</xdr:col>
      <xdr:colOff>609600</xdr:colOff>
      <xdr:row>96</xdr:row>
      <xdr:rowOff>0</xdr:rowOff>
    </xdr:from>
    <xdr:to>
      <xdr:col>0</xdr:col>
      <xdr:colOff>609600</xdr:colOff>
      <xdr:row>96</xdr:row>
      <xdr:rowOff>587375</xdr:rowOff>
    </xdr:to>
    <xdr:pic>
      <xdr:nvPicPr>
        <xdr:cNvPr id="6465" name="图片 6464" descr="739489496145948511">
          <a:extLst>
            <a:ext uri="{FF2B5EF4-FFF2-40B4-BE49-F238E27FC236}">
              <a16:creationId xmlns:a16="http://schemas.microsoft.com/office/drawing/2014/main" id="{00000000-0008-0000-AD00-00004119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51417020"/>
          <a:ext cx="0" cy="587375"/>
        </a:xfrm>
        <a:prstGeom prst="rect">
          <a:avLst/>
        </a:prstGeom>
      </xdr:spPr>
    </xdr:pic>
    <xdr:clientData/>
  </xdr:twoCellAnchor>
  <xdr:twoCellAnchor editAs="oneCell">
    <xdr:from>
      <xdr:col>0</xdr:col>
      <xdr:colOff>0</xdr:colOff>
      <xdr:row>96</xdr:row>
      <xdr:rowOff>0</xdr:rowOff>
    </xdr:from>
    <xdr:to>
      <xdr:col>0</xdr:col>
      <xdr:colOff>0</xdr:colOff>
      <xdr:row>96</xdr:row>
      <xdr:rowOff>582930</xdr:rowOff>
    </xdr:to>
    <xdr:pic>
      <xdr:nvPicPr>
        <xdr:cNvPr id="6466" name="图片 6465" descr="704780827674585369">
          <a:extLst>
            <a:ext uri="{FF2B5EF4-FFF2-40B4-BE49-F238E27FC236}">
              <a16:creationId xmlns:a16="http://schemas.microsoft.com/office/drawing/2014/main" id="{00000000-0008-0000-AD00-000042190000}"/>
            </a:ext>
          </a:extLst>
        </xdr:cNvPr>
        <xdr:cNvPicPr>
          <a:picLocks noChangeAspect="1"/>
        </xdr:cNvPicPr>
      </xdr:nvPicPr>
      <xdr:blipFill>
        <a:blip xmlns:r="http://schemas.openxmlformats.org/officeDocument/2006/relationships" r:embed="rId10" cstate="print"/>
        <a:stretch>
          <a:fillRect/>
        </a:stretch>
      </xdr:blipFill>
      <xdr:spPr>
        <a:xfrm>
          <a:off x="0" y="151417020"/>
          <a:ext cx="0" cy="582930"/>
        </a:xfrm>
        <a:prstGeom prst="rect">
          <a:avLst/>
        </a:prstGeom>
      </xdr:spPr>
    </xdr:pic>
    <xdr:clientData/>
  </xdr:twoCellAnchor>
  <xdr:twoCellAnchor editAs="oneCell">
    <xdr:from>
      <xdr:col>0</xdr:col>
      <xdr:colOff>47625</xdr:colOff>
      <xdr:row>95</xdr:row>
      <xdr:rowOff>57150</xdr:rowOff>
    </xdr:from>
    <xdr:to>
      <xdr:col>0</xdr:col>
      <xdr:colOff>2161540</xdr:colOff>
      <xdr:row>95</xdr:row>
      <xdr:rowOff>1487805</xdr:rowOff>
    </xdr:to>
    <xdr:pic>
      <xdr:nvPicPr>
        <xdr:cNvPr id="6581" name="图片 6580">
          <a:extLst>
            <a:ext uri="{FF2B5EF4-FFF2-40B4-BE49-F238E27FC236}">
              <a16:creationId xmlns:a16="http://schemas.microsoft.com/office/drawing/2014/main" id="{00000000-0008-0000-AD00-0000B5190000}"/>
            </a:ext>
          </a:extLst>
        </xdr:cNvPr>
        <xdr:cNvPicPr>
          <a:picLocks noChangeAspect="1"/>
        </xdr:cNvPicPr>
      </xdr:nvPicPr>
      <xdr:blipFill>
        <a:blip xmlns:r="http://schemas.openxmlformats.org/officeDocument/2006/relationships" r:embed="rId593"/>
        <a:stretch>
          <a:fillRect/>
        </a:stretch>
      </xdr:blipFill>
      <xdr:spPr>
        <a:xfrm>
          <a:off x="47625" y="149937470"/>
          <a:ext cx="2113915" cy="1430655"/>
        </a:xfrm>
        <a:prstGeom prst="rect">
          <a:avLst/>
        </a:prstGeom>
        <a:noFill/>
        <a:ln w="9525">
          <a:noFill/>
        </a:ln>
      </xdr:spPr>
    </xdr:pic>
    <xdr:clientData/>
  </xdr:twoCellAnchor>
  <xdr:twoCellAnchor editAs="oneCell">
    <xdr:from>
      <xdr:col>0</xdr:col>
      <xdr:colOff>0</xdr:colOff>
      <xdr:row>98</xdr:row>
      <xdr:rowOff>0</xdr:rowOff>
    </xdr:from>
    <xdr:to>
      <xdr:col>0</xdr:col>
      <xdr:colOff>9525</xdr:colOff>
      <xdr:row>98</xdr:row>
      <xdr:rowOff>28575</xdr:rowOff>
    </xdr:to>
    <xdr:pic>
      <xdr:nvPicPr>
        <xdr:cNvPr id="6582" name="Picture 15">
          <a:extLst>
            <a:ext uri="{FF2B5EF4-FFF2-40B4-BE49-F238E27FC236}">
              <a16:creationId xmlns:a16="http://schemas.microsoft.com/office/drawing/2014/main" id="{00000000-0008-0000-AD00-0000B6190000}"/>
            </a:ext>
          </a:extLst>
        </xdr:cNvPr>
        <xdr:cNvPicPr>
          <a:picLocks noChangeAspect="1" noChangeArrowheads="1"/>
        </xdr:cNvPicPr>
      </xdr:nvPicPr>
      <xdr:blipFill>
        <a:blip xmlns:r="http://schemas.openxmlformats.org/officeDocument/2006/relationships" r:embed="rId158"/>
        <a:srcRect/>
        <a:stretch>
          <a:fillRect/>
        </a:stretch>
      </xdr:blipFill>
      <xdr:spPr>
        <a:xfrm>
          <a:off x="0" y="154617420"/>
          <a:ext cx="9525" cy="28575"/>
        </a:xfrm>
        <a:prstGeom prst="rect">
          <a:avLst/>
        </a:prstGeom>
        <a:noFill/>
        <a:ln w="1">
          <a:noFill/>
          <a:miter lim="800000"/>
          <a:headEnd/>
          <a:tailEnd/>
        </a:ln>
      </xdr:spPr>
    </xdr:pic>
    <xdr:clientData/>
  </xdr:twoCellAnchor>
  <xdr:twoCellAnchor editAs="oneCell">
    <xdr:from>
      <xdr:col>0</xdr:col>
      <xdr:colOff>0</xdr:colOff>
      <xdr:row>98</xdr:row>
      <xdr:rowOff>0</xdr:rowOff>
    </xdr:from>
    <xdr:to>
      <xdr:col>0</xdr:col>
      <xdr:colOff>0</xdr:colOff>
      <xdr:row>98</xdr:row>
      <xdr:rowOff>587375</xdr:rowOff>
    </xdr:to>
    <xdr:pic>
      <xdr:nvPicPr>
        <xdr:cNvPr id="6584" name="图片 6583" descr="739489496145948511">
          <a:extLst>
            <a:ext uri="{FF2B5EF4-FFF2-40B4-BE49-F238E27FC236}">
              <a16:creationId xmlns:a16="http://schemas.microsoft.com/office/drawing/2014/main" id="{00000000-0008-0000-AD00-0000B8190000}"/>
            </a:ext>
          </a:extLst>
        </xdr:cNvPr>
        <xdr:cNvPicPr>
          <a:picLocks noChangeAspect="1"/>
        </xdr:cNvPicPr>
      </xdr:nvPicPr>
      <xdr:blipFill>
        <a:blip xmlns:r="http://schemas.openxmlformats.org/officeDocument/2006/relationships" r:embed="rId9" cstate="print"/>
        <a:srcRect t="22882"/>
        <a:stretch>
          <a:fillRect/>
        </a:stretch>
      </xdr:blipFill>
      <xdr:spPr>
        <a:xfrm>
          <a:off x="0" y="154617420"/>
          <a:ext cx="0" cy="587375"/>
        </a:xfrm>
        <a:prstGeom prst="rect">
          <a:avLst/>
        </a:prstGeom>
      </xdr:spPr>
    </xdr:pic>
    <xdr:clientData/>
  </xdr:twoCellAnchor>
  <xdr:twoCellAnchor editAs="oneCell">
    <xdr:from>
      <xdr:col>0</xdr:col>
      <xdr:colOff>152400</xdr:colOff>
      <xdr:row>98</xdr:row>
      <xdr:rowOff>0</xdr:rowOff>
    </xdr:from>
    <xdr:to>
      <xdr:col>0</xdr:col>
      <xdr:colOff>152400</xdr:colOff>
      <xdr:row>98</xdr:row>
      <xdr:rowOff>587375</xdr:rowOff>
    </xdr:to>
    <xdr:pic>
      <xdr:nvPicPr>
        <xdr:cNvPr id="6585" name="图片 6584" descr="739489496145948511">
          <a:extLst>
            <a:ext uri="{FF2B5EF4-FFF2-40B4-BE49-F238E27FC236}">
              <a16:creationId xmlns:a16="http://schemas.microsoft.com/office/drawing/2014/main" id="{00000000-0008-0000-AD00-0000B919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54617420"/>
          <a:ext cx="0" cy="587375"/>
        </a:xfrm>
        <a:prstGeom prst="rect">
          <a:avLst/>
        </a:prstGeom>
      </xdr:spPr>
    </xdr:pic>
    <xdr:clientData/>
  </xdr:twoCellAnchor>
  <xdr:twoCellAnchor editAs="oneCell">
    <xdr:from>
      <xdr:col>0</xdr:col>
      <xdr:colOff>304800</xdr:colOff>
      <xdr:row>98</xdr:row>
      <xdr:rowOff>0</xdr:rowOff>
    </xdr:from>
    <xdr:to>
      <xdr:col>0</xdr:col>
      <xdr:colOff>304800</xdr:colOff>
      <xdr:row>98</xdr:row>
      <xdr:rowOff>587375</xdr:rowOff>
    </xdr:to>
    <xdr:pic>
      <xdr:nvPicPr>
        <xdr:cNvPr id="6586" name="图片 6585" descr="739489496145948511">
          <a:extLst>
            <a:ext uri="{FF2B5EF4-FFF2-40B4-BE49-F238E27FC236}">
              <a16:creationId xmlns:a16="http://schemas.microsoft.com/office/drawing/2014/main" id="{00000000-0008-0000-AD00-0000BA19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54617420"/>
          <a:ext cx="0" cy="587375"/>
        </a:xfrm>
        <a:prstGeom prst="rect">
          <a:avLst/>
        </a:prstGeom>
      </xdr:spPr>
    </xdr:pic>
    <xdr:clientData/>
  </xdr:twoCellAnchor>
  <xdr:twoCellAnchor editAs="oneCell">
    <xdr:from>
      <xdr:col>0</xdr:col>
      <xdr:colOff>457200</xdr:colOff>
      <xdr:row>98</xdr:row>
      <xdr:rowOff>0</xdr:rowOff>
    </xdr:from>
    <xdr:to>
      <xdr:col>0</xdr:col>
      <xdr:colOff>457200</xdr:colOff>
      <xdr:row>98</xdr:row>
      <xdr:rowOff>587375</xdr:rowOff>
    </xdr:to>
    <xdr:pic>
      <xdr:nvPicPr>
        <xdr:cNvPr id="6587" name="图片 6586" descr="739489496145948511">
          <a:extLst>
            <a:ext uri="{FF2B5EF4-FFF2-40B4-BE49-F238E27FC236}">
              <a16:creationId xmlns:a16="http://schemas.microsoft.com/office/drawing/2014/main" id="{00000000-0008-0000-AD00-0000BB19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54617420"/>
          <a:ext cx="0" cy="587375"/>
        </a:xfrm>
        <a:prstGeom prst="rect">
          <a:avLst/>
        </a:prstGeom>
      </xdr:spPr>
    </xdr:pic>
    <xdr:clientData/>
  </xdr:twoCellAnchor>
  <xdr:twoCellAnchor editAs="oneCell">
    <xdr:from>
      <xdr:col>0</xdr:col>
      <xdr:colOff>609600</xdr:colOff>
      <xdr:row>98</xdr:row>
      <xdr:rowOff>0</xdr:rowOff>
    </xdr:from>
    <xdr:to>
      <xdr:col>0</xdr:col>
      <xdr:colOff>609600</xdr:colOff>
      <xdr:row>98</xdr:row>
      <xdr:rowOff>587375</xdr:rowOff>
    </xdr:to>
    <xdr:pic>
      <xdr:nvPicPr>
        <xdr:cNvPr id="6588" name="图片 6587" descr="739489496145948511">
          <a:extLst>
            <a:ext uri="{FF2B5EF4-FFF2-40B4-BE49-F238E27FC236}">
              <a16:creationId xmlns:a16="http://schemas.microsoft.com/office/drawing/2014/main" id="{00000000-0008-0000-AD00-0000BC19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54617420"/>
          <a:ext cx="0" cy="587375"/>
        </a:xfrm>
        <a:prstGeom prst="rect">
          <a:avLst/>
        </a:prstGeom>
      </xdr:spPr>
    </xdr:pic>
    <xdr:clientData/>
  </xdr:twoCellAnchor>
  <xdr:twoCellAnchor editAs="oneCell">
    <xdr:from>
      <xdr:col>0</xdr:col>
      <xdr:colOff>0</xdr:colOff>
      <xdr:row>98</xdr:row>
      <xdr:rowOff>0</xdr:rowOff>
    </xdr:from>
    <xdr:to>
      <xdr:col>0</xdr:col>
      <xdr:colOff>0</xdr:colOff>
      <xdr:row>98</xdr:row>
      <xdr:rowOff>582930</xdr:rowOff>
    </xdr:to>
    <xdr:pic>
      <xdr:nvPicPr>
        <xdr:cNvPr id="6589" name="图片 6588" descr="704780827674585369">
          <a:extLst>
            <a:ext uri="{FF2B5EF4-FFF2-40B4-BE49-F238E27FC236}">
              <a16:creationId xmlns:a16="http://schemas.microsoft.com/office/drawing/2014/main" id="{00000000-0008-0000-AD00-0000BD190000}"/>
            </a:ext>
          </a:extLst>
        </xdr:cNvPr>
        <xdr:cNvPicPr>
          <a:picLocks noChangeAspect="1"/>
        </xdr:cNvPicPr>
      </xdr:nvPicPr>
      <xdr:blipFill>
        <a:blip xmlns:r="http://schemas.openxmlformats.org/officeDocument/2006/relationships" r:embed="rId10" cstate="print"/>
        <a:stretch>
          <a:fillRect/>
        </a:stretch>
      </xdr:blipFill>
      <xdr:spPr>
        <a:xfrm>
          <a:off x="0" y="154617420"/>
          <a:ext cx="0" cy="582930"/>
        </a:xfrm>
        <a:prstGeom prst="rect">
          <a:avLst/>
        </a:prstGeom>
      </xdr:spPr>
    </xdr:pic>
    <xdr:clientData/>
  </xdr:twoCellAnchor>
  <xdr:twoCellAnchor editAs="oneCell">
    <xdr:from>
      <xdr:col>0</xdr:col>
      <xdr:colOff>0</xdr:colOff>
      <xdr:row>99</xdr:row>
      <xdr:rowOff>0</xdr:rowOff>
    </xdr:from>
    <xdr:to>
      <xdr:col>0</xdr:col>
      <xdr:colOff>0</xdr:colOff>
      <xdr:row>99</xdr:row>
      <xdr:rowOff>587375</xdr:rowOff>
    </xdr:to>
    <xdr:pic>
      <xdr:nvPicPr>
        <xdr:cNvPr id="6706" name="图片 6705" descr="739489496145948511">
          <a:extLst>
            <a:ext uri="{FF2B5EF4-FFF2-40B4-BE49-F238E27FC236}">
              <a16:creationId xmlns:a16="http://schemas.microsoft.com/office/drawing/2014/main" id="{00000000-0008-0000-AD00-0000321A0000}"/>
            </a:ext>
          </a:extLst>
        </xdr:cNvPr>
        <xdr:cNvPicPr>
          <a:picLocks noChangeAspect="1"/>
        </xdr:cNvPicPr>
      </xdr:nvPicPr>
      <xdr:blipFill>
        <a:blip xmlns:r="http://schemas.openxmlformats.org/officeDocument/2006/relationships" r:embed="rId9" cstate="print"/>
        <a:srcRect t="22882"/>
        <a:stretch>
          <a:fillRect/>
        </a:stretch>
      </xdr:blipFill>
      <xdr:spPr>
        <a:xfrm>
          <a:off x="0" y="156255720"/>
          <a:ext cx="0" cy="587375"/>
        </a:xfrm>
        <a:prstGeom prst="rect">
          <a:avLst/>
        </a:prstGeom>
      </xdr:spPr>
    </xdr:pic>
    <xdr:clientData/>
  </xdr:twoCellAnchor>
  <xdr:twoCellAnchor editAs="oneCell">
    <xdr:from>
      <xdr:col>0</xdr:col>
      <xdr:colOff>152400</xdr:colOff>
      <xdr:row>99</xdr:row>
      <xdr:rowOff>0</xdr:rowOff>
    </xdr:from>
    <xdr:to>
      <xdr:col>0</xdr:col>
      <xdr:colOff>152400</xdr:colOff>
      <xdr:row>99</xdr:row>
      <xdr:rowOff>587375</xdr:rowOff>
    </xdr:to>
    <xdr:pic>
      <xdr:nvPicPr>
        <xdr:cNvPr id="6707" name="图片 6706" descr="739489496145948511">
          <a:extLst>
            <a:ext uri="{FF2B5EF4-FFF2-40B4-BE49-F238E27FC236}">
              <a16:creationId xmlns:a16="http://schemas.microsoft.com/office/drawing/2014/main" id="{00000000-0008-0000-AD00-0000331A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56255720"/>
          <a:ext cx="0" cy="587375"/>
        </a:xfrm>
        <a:prstGeom prst="rect">
          <a:avLst/>
        </a:prstGeom>
      </xdr:spPr>
    </xdr:pic>
    <xdr:clientData/>
  </xdr:twoCellAnchor>
  <xdr:twoCellAnchor editAs="oneCell">
    <xdr:from>
      <xdr:col>0</xdr:col>
      <xdr:colOff>304800</xdr:colOff>
      <xdr:row>99</xdr:row>
      <xdr:rowOff>0</xdr:rowOff>
    </xdr:from>
    <xdr:to>
      <xdr:col>0</xdr:col>
      <xdr:colOff>304800</xdr:colOff>
      <xdr:row>99</xdr:row>
      <xdr:rowOff>587375</xdr:rowOff>
    </xdr:to>
    <xdr:pic>
      <xdr:nvPicPr>
        <xdr:cNvPr id="6708" name="图片 6707" descr="739489496145948511">
          <a:extLst>
            <a:ext uri="{FF2B5EF4-FFF2-40B4-BE49-F238E27FC236}">
              <a16:creationId xmlns:a16="http://schemas.microsoft.com/office/drawing/2014/main" id="{00000000-0008-0000-AD00-0000341A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56255720"/>
          <a:ext cx="0" cy="587375"/>
        </a:xfrm>
        <a:prstGeom prst="rect">
          <a:avLst/>
        </a:prstGeom>
      </xdr:spPr>
    </xdr:pic>
    <xdr:clientData/>
  </xdr:twoCellAnchor>
  <xdr:twoCellAnchor editAs="oneCell">
    <xdr:from>
      <xdr:col>0</xdr:col>
      <xdr:colOff>457200</xdr:colOff>
      <xdr:row>99</xdr:row>
      <xdr:rowOff>0</xdr:rowOff>
    </xdr:from>
    <xdr:to>
      <xdr:col>0</xdr:col>
      <xdr:colOff>457200</xdr:colOff>
      <xdr:row>99</xdr:row>
      <xdr:rowOff>587375</xdr:rowOff>
    </xdr:to>
    <xdr:pic>
      <xdr:nvPicPr>
        <xdr:cNvPr id="6709" name="图片 6708" descr="739489496145948511">
          <a:extLst>
            <a:ext uri="{FF2B5EF4-FFF2-40B4-BE49-F238E27FC236}">
              <a16:creationId xmlns:a16="http://schemas.microsoft.com/office/drawing/2014/main" id="{00000000-0008-0000-AD00-0000351A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56255720"/>
          <a:ext cx="0" cy="587375"/>
        </a:xfrm>
        <a:prstGeom prst="rect">
          <a:avLst/>
        </a:prstGeom>
      </xdr:spPr>
    </xdr:pic>
    <xdr:clientData/>
  </xdr:twoCellAnchor>
  <xdr:twoCellAnchor editAs="oneCell">
    <xdr:from>
      <xdr:col>0</xdr:col>
      <xdr:colOff>609600</xdr:colOff>
      <xdr:row>99</xdr:row>
      <xdr:rowOff>0</xdr:rowOff>
    </xdr:from>
    <xdr:to>
      <xdr:col>0</xdr:col>
      <xdr:colOff>609600</xdr:colOff>
      <xdr:row>99</xdr:row>
      <xdr:rowOff>587375</xdr:rowOff>
    </xdr:to>
    <xdr:pic>
      <xdr:nvPicPr>
        <xdr:cNvPr id="6710" name="图片 6709" descr="739489496145948511">
          <a:extLst>
            <a:ext uri="{FF2B5EF4-FFF2-40B4-BE49-F238E27FC236}">
              <a16:creationId xmlns:a16="http://schemas.microsoft.com/office/drawing/2014/main" id="{00000000-0008-0000-AD00-0000361A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56255720"/>
          <a:ext cx="0" cy="587375"/>
        </a:xfrm>
        <a:prstGeom prst="rect">
          <a:avLst/>
        </a:prstGeom>
      </xdr:spPr>
    </xdr:pic>
    <xdr:clientData/>
  </xdr:twoCellAnchor>
  <xdr:twoCellAnchor editAs="oneCell">
    <xdr:from>
      <xdr:col>0</xdr:col>
      <xdr:colOff>0</xdr:colOff>
      <xdr:row>99</xdr:row>
      <xdr:rowOff>0</xdr:rowOff>
    </xdr:from>
    <xdr:to>
      <xdr:col>0</xdr:col>
      <xdr:colOff>0</xdr:colOff>
      <xdr:row>99</xdr:row>
      <xdr:rowOff>582930</xdr:rowOff>
    </xdr:to>
    <xdr:pic>
      <xdr:nvPicPr>
        <xdr:cNvPr id="6711" name="图片 6710" descr="704780827674585369">
          <a:extLst>
            <a:ext uri="{FF2B5EF4-FFF2-40B4-BE49-F238E27FC236}">
              <a16:creationId xmlns:a16="http://schemas.microsoft.com/office/drawing/2014/main" id="{00000000-0008-0000-AD00-0000371A0000}"/>
            </a:ext>
          </a:extLst>
        </xdr:cNvPr>
        <xdr:cNvPicPr>
          <a:picLocks noChangeAspect="1"/>
        </xdr:cNvPicPr>
      </xdr:nvPicPr>
      <xdr:blipFill>
        <a:blip xmlns:r="http://schemas.openxmlformats.org/officeDocument/2006/relationships" r:embed="rId10" cstate="print"/>
        <a:stretch>
          <a:fillRect/>
        </a:stretch>
      </xdr:blipFill>
      <xdr:spPr>
        <a:xfrm>
          <a:off x="0" y="156255720"/>
          <a:ext cx="0" cy="582930"/>
        </a:xfrm>
        <a:prstGeom prst="rect">
          <a:avLst/>
        </a:prstGeom>
      </xdr:spPr>
    </xdr:pic>
    <xdr:clientData/>
  </xdr:twoCellAnchor>
  <xdr:twoCellAnchor editAs="oneCell">
    <xdr:from>
      <xdr:col>0</xdr:col>
      <xdr:colOff>13335</xdr:colOff>
      <xdr:row>96</xdr:row>
      <xdr:rowOff>27940</xdr:rowOff>
    </xdr:from>
    <xdr:to>
      <xdr:col>0</xdr:col>
      <xdr:colOff>2156460</xdr:colOff>
      <xdr:row>96</xdr:row>
      <xdr:rowOff>1508125</xdr:rowOff>
    </xdr:to>
    <xdr:pic>
      <xdr:nvPicPr>
        <xdr:cNvPr id="6826" name="图片 6825">
          <a:extLst>
            <a:ext uri="{FF2B5EF4-FFF2-40B4-BE49-F238E27FC236}">
              <a16:creationId xmlns:a16="http://schemas.microsoft.com/office/drawing/2014/main" id="{00000000-0008-0000-AD00-0000AA1A0000}"/>
            </a:ext>
          </a:extLst>
        </xdr:cNvPr>
        <xdr:cNvPicPr>
          <a:picLocks noChangeAspect="1"/>
        </xdr:cNvPicPr>
      </xdr:nvPicPr>
      <xdr:blipFill>
        <a:blip xmlns:r="http://schemas.openxmlformats.org/officeDocument/2006/relationships" r:embed="rId594"/>
        <a:stretch>
          <a:fillRect/>
        </a:stretch>
      </xdr:blipFill>
      <xdr:spPr>
        <a:xfrm>
          <a:off x="13335" y="151444960"/>
          <a:ext cx="2143125" cy="1480185"/>
        </a:xfrm>
        <a:prstGeom prst="rect">
          <a:avLst/>
        </a:prstGeom>
        <a:noFill/>
        <a:ln w="9525">
          <a:noFill/>
        </a:ln>
      </xdr:spPr>
    </xdr:pic>
    <xdr:clientData/>
  </xdr:twoCellAnchor>
  <xdr:twoCellAnchor editAs="oneCell">
    <xdr:from>
      <xdr:col>0</xdr:col>
      <xdr:colOff>0</xdr:colOff>
      <xdr:row>97</xdr:row>
      <xdr:rowOff>0</xdr:rowOff>
    </xdr:from>
    <xdr:to>
      <xdr:col>0</xdr:col>
      <xdr:colOff>0</xdr:colOff>
      <xdr:row>97</xdr:row>
      <xdr:rowOff>587375</xdr:rowOff>
    </xdr:to>
    <xdr:pic>
      <xdr:nvPicPr>
        <xdr:cNvPr id="6829" name="图片 6828" descr="739489496145948511">
          <a:extLst>
            <a:ext uri="{FF2B5EF4-FFF2-40B4-BE49-F238E27FC236}">
              <a16:creationId xmlns:a16="http://schemas.microsoft.com/office/drawing/2014/main" id="{00000000-0008-0000-AD00-0000AD1A0000}"/>
            </a:ext>
          </a:extLst>
        </xdr:cNvPr>
        <xdr:cNvPicPr>
          <a:picLocks noChangeAspect="1"/>
        </xdr:cNvPicPr>
      </xdr:nvPicPr>
      <xdr:blipFill>
        <a:blip xmlns:r="http://schemas.openxmlformats.org/officeDocument/2006/relationships" r:embed="rId9" cstate="print"/>
        <a:srcRect t="22882"/>
        <a:stretch>
          <a:fillRect/>
        </a:stretch>
      </xdr:blipFill>
      <xdr:spPr>
        <a:xfrm>
          <a:off x="0" y="152966420"/>
          <a:ext cx="0" cy="587375"/>
        </a:xfrm>
        <a:prstGeom prst="rect">
          <a:avLst/>
        </a:prstGeom>
      </xdr:spPr>
    </xdr:pic>
    <xdr:clientData/>
  </xdr:twoCellAnchor>
  <xdr:twoCellAnchor editAs="oneCell">
    <xdr:from>
      <xdr:col>0</xdr:col>
      <xdr:colOff>152400</xdr:colOff>
      <xdr:row>97</xdr:row>
      <xdr:rowOff>0</xdr:rowOff>
    </xdr:from>
    <xdr:to>
      <xdr:col>0</xdr:col>
      <xdr:colOff>152400</xdr:colOff>
      <xdr:row>97</xdr:row>
      <xdr:rowOff>587375</xdr:rowOff>
    </xdr:to>
    <xdr:pic>
      <xdr:nvPicPr>
        <xdr:cNvPr id="6830" name="图片 6829" descr="739489496145948511">
          <a:extLst>
            <a:ext uri="{FF2B5EF4-FFF2-40B4-BE49-F238E27FC236}">
              <a16:creationId xmlns:a16="http://schemas.microsoft.com/office/drawing/2014/main" id="{00000000-0008-0000-AD00-0000AE1A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52966420"/>
          <a:ext cx="0" cy="587375"/>
        </a:xfrm>
        <a:prstGeom prst="rect">
          <a:avLst/>
        </a:prstGeom>
      </xdr:spPr>
    </xdr:pic>
    <xdr:clientData/>
  </xdr:twoCellAnchor>
  <xdr:twoCellAnchor editAs="oneCell">
    <xdr:from>
      <xdr:col>0</xdr:col>
      <xdr:colOff>304800</xdr:colOff>
      <xdr:row>97</xdr:row>
      <xdr:rowOff>0</xdr:rowOff>
    </xdr:from>
    <xdr:to>
      <xdr:col>0</xdr:col>
      <xdr:colOff>304800</xdr:colOff>
      <xdr:row>97</xdr:row>
      <xdr:rowOff>587375</xdr:rowOff>
    </xdr:to>
    <xdr:pic>
      <xdr:nvPicPr>
        <xdr:cNvPr id="6831" name="图片 6830" descr="739489496145948511">
          <a:extLst>
            <a:ext uri="{FF2B5EF4-FFF2-40B4-BE49-F238E27FC236}">
              <a16:creationId xmlns:a16="http://schemas.microsoft.com/office/drawing/2014/main" id="{00000000-0008-0000-AD00-0000AF1A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52966420"/>
          <a:ext cx="0" cy="587375"/>
        </a:xfrm>
        <a:prstGeom prst="rect">
          <a:avLst/>
        </a:prstGeom>
      </xdr:spPr>
    </xdr:pic>
    <xdr:clientData/>
  </xdr:twoCellAnchor>
  <xdr:twoCellAnchor editAs="oneCell">
    <xdr:from>
      <xdr:col>0</xdr:col>
      <xdr:colOff>457200</xdr:colOff>
      <xdr:row>97</xdr:row>
      <xdr:rowOff>0</xdr:rowOff>
    </xdr:from>
    <xdr:to>
      <xdr:col>0</xdr:col>
      <xdr:colOff>457200</xdr:colOff>
      <xdr:row>97</xdr:row>
      <xdr:rowOff>587375</xdr:rowOff>
    </xdr:to>
    <xdr:pic>
      <xdr:nvPicPr>
        <xdr:cNvPr id="6832" name="图片 6831" descr="739489496145948511">
          <a:extLst>
            <a:ext uri="{FF2B5EF4-FFF2-40B4-BE49-F238E27FC236}">
              <a16:creationId xmlns:a16="http://schemas.microsoft.com/office/drawing/2014/main" id="{00000000-0008-0000-AD00-0000B01A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52966420"/>
          <a:ext cx="0" cy="587375"/>
        </a:xfrm>
        <a:prstGeom prst="rect">
          <a:avLst/>
        </a:prstGeom>
      </xdr:spPr>
    </xdr:pic>
    <xdr:clientData/>
  </xdr:twoCellAnchor>
  <xdr:twoCellAnchor editAs="oneCell">
    <xdr:from>
      <xdr:col>0</xdr:col>
      <xdr:colOff>609600</xdr:colOff>
      <xdr:row>97</xdr:row>
      <xdr:rowOff>0</xdr:rowOff>
    </xdr:from>
    <xdr:to>
      <xdr:col>0</xdr:col>
      <xdr:colOff>609600</xdr:colOff>
      <xdr:row>97</xdr:row>
      <xdr:rowOff>587375</xdr:rowOff>
    </xdr:to>
    <xdr:pic>
      <xdr:nvPicPr>
        <xdr:cNvPr id="6833" name="图片 6832" descr="739489496145948511">
          <a:extLst>
            <a:ext uri="{FF2B5EF4-FFF2-40B4-BE49-F238E27FC236}">
              <a16:creationId xmlns:a16="http://schemas.microsoft.com/office/drawing/2014/main" id="{00000000-0008-0000-AD00-0000B11A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52966420"/>
          <a:ext cx="0" cy="587375"/>
        </a:xfrm>
        <a:prstGeom prst="rect">
          <a:avLst/>
        </a:prstGeom>
      </xdr:spPr>
    </xdr:pic>
    <xdr:clientData/>
  </xdr:twoCellAnchor>
  <xdr:twoCellAnchor editAs="oneCell">
    <xdr:from>
      <xdr:col>0</xdr:col>
      <xdr:colOff>0</xdr:colOff>
      <xdr:row>97</xdr:row>
      <xdr:rowOff>0</xdr:rowOff>
    </xdr:from>
    <xdr:to>
      <xdr:col>0</xdr:col>
      <xdr:colOff>0</xdr:colOff>
      <xdr:row>97</xdr:row>
      <xdr:rowOff>582930</xdr:rowOff>
    </xdr:to>
    <xdr:pic>
      <xdr:nvPicPr>
        <xdr:cNvPr id="6834" name="图片 6833" descr="704780827674585369">
          <a:extLst>
            <a:ext uri="{FF2B5EF4-FFF2-40B4-BE49-F238E27FC236}">
              <a16:creationId xmlns:a16="http://schemas.microsoft.com/office/drawing/2014/main" id="{00000000-0008-0000-AD00-0000B21A0000}"/>
            </a:ext>
          </a:extLst>
        </xdr:cNvPr>
        <xdr:cNvPicPr>
          <a:picLocks noChangeAspect="1"/>
        </xdr:cNvPicPr>
      </xdr:nvPicPr>
      <xdr:blipFill>
        <a:blip xmlns:r="http://schemas.openxmlformats.org/officeDocument/2006/relationships" r:embed="rId10" cstate="print"/>
        <a:stretch>
          <a:fillRect/>
        </a:stretch>
      </xdr:blipFill>
      <xdr:spPr>
        <a:xfrm>
          <a:off x="0" y="152966420"/>
          <a:ext cx="0" cy="582930"/>
        </a:xfrm>
        <a:prstGeom prst="rect">
          <a:avLst/>
        </a:prstGeom>
      </xdr:spPr>
    </xdr:pic>
    <xdr:clientData/>
  </xdr:twoCellAnchor>
  <xdr:twoCellAnchor editAs="oneCell">
    <xdr:from>
      <xdr:col>0</xdr:col>
      <xdr:colOff>13335</xdr:colOff>
      <xdr:row>97</xdr:row>
      <xdr:rowOff>32385</xdr:rowOff>
    </xdr:from>
    <xdr:to>
      <xdr:col>0</xdr:col>
      <xdr:colOff>2157730</xdr:colOff>
      <xdr:row>97</xdr:row>
      <xdr:rowOff>1624965</xdr:rowOff>
    </xdr:to>
    <xdr:pic>
      <xdr:nvPicPr>
        <xdr:cNvPr id="6949" name="图片 6948">
          <a:extLst>
            <a:ext uri="{FF2B5EF4-FFF2-40B4-BE49-F238E27FC236}">
              <a16:creationId xmlns:a16="http://schemas.microsoft.com/office/drawing/2014/main" id="{00000000-0008-0000-AD00-0000251B0000}"/>
            </a:ext>
          </a:extLst>
        </xdr:cNvPr>
        <xdr:cNvPicPr>
          <a:picLocks noChangeAspect="1"/>
        </xdr:cNvPicPr>
      </xdr:nvPicPr>
      <xdr:blipFill>
        <a:blip xmlns:r="http://schemas.openxmlformats.org/officeDocument/2006/relationships" r:embed="rId595"/>
        <a:stretch>
          <a:fillRect/>
        </a:stretch>
      </xdr:blipFill>
      <xdr:spPr>
        <a:xfrm>
          <a:off x="13335" y="152998805"/>
          <a:ext cx="2144395" cy="1592580"/>
        </a:xfrm>
        <a:prstGeom prst="rect">
          <a:avLst/>
        </a:prstGeom>
        <a:noFill/>
        <a:ln w="9525">
          <a:noFill/>
        </a:ln>
      </xdr:spPr>
    </xdr:pic>
    <xdr:clientData/>
  </xdr:twoCellAnchor>
  <xdr:twoCellAnchor editAs="oneCell">
    <xdr:from>
      <xdr:col>0</xdr:col>
      <xdr:colOff>9525</xdr:colOff>
      <xdr:row>98</xdr:row>
      <xdr:rowOff>31750</xdr:rowOff>
    </xdr:from>
    <xdr:to>
      <xdr:col>0</xdr:col>
      <xdr:colOff>2142490</xdr:colOff>
      <xdr:row>98</xdr:row>
      <xdr:rowOff>1609090</xdr:rowOff>
    </xdr:to>
    <xdr:pic>
      <xdr:nvPicPr>
        <xdr:cNvPr id="6950" name="图片 6949">
          <a:extLst>
            <a:ext uri="{FF2B5EF4-FFF2-40B4-BE49-F238E27FC236}">
              <a16:creationId xmlns:a16="http://schemas.microsoft.com/office/drawing/2014/main" id="{00000000-0008-0000-AD00-0000261B0000}"/>
            </a:ext>
          </a:extLst>
        </xdr:cNvPr>
        <xdr:cNvPicPr>
          <a:picLocks noChangeAspect="1"/>
        </xdr:cNvPicPr>
      </xdr:nvPicPr>
      <xdr:blipFill>
        <a:blip xmlns:r="http://schemas.openxmlformats.org/officeDocument/2006/relationships" r:embed="rId596"/>
        <a:stretch>
          <a:fillRect/>
        </a:stretch>
      </xdr:blipFill>
      <xdr:spPr>
        <a:xfrm>
          <a:off x="9525" y="154649170"/>
          <a:ext cx="2132965" cy="1577340"/>
        </a:xfrm>
        <a:prstGeom prst="rect">
          <a:avLst/>
        </a:prstGeom>
        <a:noFill/>
        <a:ln w="9525">
          <a:noFill/>
        </a:ln>
      </xdr:spPr>
    </xdr:pic>
    <xdr:clientData/>
  </xdr:twoCellAnchor>
  <xdr:twoCellAnchor editAs="oneCell">
    <xdr:from>
      <xdr:col>0</xdr:col>
      <xdr:colOff>13335</xdr:colOff>
      <xdr:row>99</xdr:row>
      <xdr:rowOff>41910</xdr:rowOff>
    </xdr:from>
    <xdr:to>
      <xdr:col>0</xdr:col>
      <xdr:colOff>2147570</xdr:colOff>
      <xdr:row>99</xdr:row>
      <xdr:rowOff>1555750</xdr:rowOff>
    </xdr:to>
    <xdr:pic>
      <xdr:nvPicPr>
        <xdr:cNvPr id="6951" name="图片 6950">
          <a:extLst>
            <a:ext uri="{FF2B5EF4-FFF2-40B4-BE49-F238E27FC236}">
              <a16:creationId xmlns:a16="http://schemas.microsoft.com/office/drawing/2014/main" id="{00000000-0008-0000-AD00-0000271B0000}"/>
            </a:ext>
          </a:extLst>
        </xdr:cNvPr>
        <xdr:cNvPicPr>
          <a:picLocks noChangeAspect="1"/>
        </xdr:cNvPicPr>
      </xdr:nvPicPr>
      <xdr:blipFill>
        <a:blip xmlns:r="http://schemas.openxmlformats.org/officeDocument/2006/relationships" r:embed="rId597"/>
        <a:stretch>
          <a:fillRect/>
        </a:stretch>
      </xdr:blipFill>
      <xdr:spPr>
        <a:xfrm>
          <a:off x="13335" y="156297630"/>
          <a:ext cx="2134235" cy="1513840"/>
        </a:xfrm>
        <a:prstGeom prst="rect">
          <a:avLst/>
        </a:prstGeom>
        <a:noFill/>
        <a:ln w="9525">
          <a:noFill/>
        </a:ln>
      </xdr:spPr>
    </xdr:pic>
    <xdr:clientData/>
  </xdr:twoCellAnchor>
  <xdr:twoCellAnchor editAs="oneCell">
    <xdr:from>
      <xdr:col>0</xdr:col>
      <xdr:colOff>9525</xdr:colOff>
      <xdr:row>133</xdr:row>
      <xdr:rowOff>273050</xdr:rowOff>
    </xdr:from>
    <xdr:to>
      <xdr:col>0</xdr:col>
      <xdr:colOff>2139950</xdr:colOff>
      <xdr:row>133</xdr:row>
      <xdr:rowOff>1639570</xdr:rowOff>
    </xdr:to>
    <xdr:pic>
      <xdr:nvPicPr>
        <xdr:cNvPr id="6952" name="图片 6951">
          <a:extLst>
            <a:ext uri="{FF2B5EF4-FFF2-40B4-BE49-F238E27FC236}">
              <a16:creationId xmlns:a16="http://schemas.microsoft.com/office/drawing/2014/main" id="{00000000-0008-0000-AD00-0000281B0000}"/>
            </a:ext>
          </a:extLst>
        </xdr:cNvPr>
        <xdr:cNvPicPr>
          <a:picLocks noChangeAspect="1"/>
        </xdr:cNvPicPr>
      </xdr:nvPicPr>
      <xdr:blipFill>
        <a:blip xmlns:r="http://schemas.openxmlformats.org/officeDocument/2006/relationships" r:embed="rId598"/>
        <a:stretch>
          <a:fillRect/>
        </a:stretch>
      </xdr:blipFill>
      <xdr:spPr>
        <a:xfrm>
          <a:off x="9525" y="220981270"/>
          <a:ext cx="2130425" cy="1366520"/>
        </a:xfrm>
        <a:prstGeom prst="rect">
          <a:avLst/>
        </a:prstGeom>
        <a:noFill/>
        <a:ln w="9525">
          <a:noFill/>
        </a:ln>
      </xdr:spPr>
    </xdr:pic>
    <xdr:clientData/>
  </xdr:twoCellAnchor>
  <xdr:twoCellAnchor editAs="oneCell">
    <xdr:from>
      <xdr:col>0</xdr:col>
      <xdr:colOff>9525</xdr:colOff>
      <xdr:row>132</xdr:row>
      <xdr:rowOff>263525</xdr:rowOff>
    </xdr:from>
    <xdr:to>
      <xdr:col>0</xdr:col>
      <xdr:colOff>2146300</xdr:colOff>
      <xdr:row>132</xdr:row>
      <xdr:rowOff>1694815</xdr:rowOff>
    </xdr:to>
    <xdr:pic>
      <xdr:nvPicPr>
        <xdr:cNvPr id="6953" name="图片 6952">
          <a:extLst>
            <a:ext uri="{FF2B5EF4-FFF2-40B4-BE49-F238E27FC236}">
              <a16:creationId xmlns:a16="http://schemas.microsoft.com/office/drawing/2014/main" id="{00000000-0008-0000-AD00-0000291B0000}"/>
            </a:ext>
          </a:extLst>
        </xdr:cNvPr>
        <xdr:cNvPicPr>
          <a:picLocks noChangeAspect="1"/>
        </xdr:cNvPicPr>
      </xdr:nvPicPr>
      <xdr:blipFill>
        <a:blip xmlns:r="http://schemas.openxmlformats.org/officeDocument/2006/relationships" r:embed="rId599"/>
        <a:stretch>
          <a:fillRect/>
        </a:stretch>
      </xdr:blipFill>
      <xdr:spPr>
        <a:xfrm>
          <a:off x="9525" y="219066745"/>
          <a:ext cx="2136775" cy="1431290"/>
        </a:xfrm>
        <a:prstGeom prst="rect">
          <a:avLst/>
        </a:prstGeom>
        <a:noFill/>
        <a:ln w="9525">
          <a:noFill/>
        </a:ln>
      </xdr:spPr>
    </xdr:pic>
    <xdr:clientData/>
  </xdr:twoCellAnchor>
  <xdr:twoCellAnchor editAs="oneCell">
    <xdr:from>
      <xdr:col>0</xdr:col>
      <xdr:colOff>9525</xdr:colOff>
      <xdr:row>134</xdr:row>
      <xdr:rowOff>259715</xdr:rowOff>
    </xdr:from>
    <xdr:to>
      <xdr:col>0</xdr:col>
      <xdr:colOff>2104390</xdr:colOff>
      <xdr:row>134</xdr:row>
      <xdr:rowOff>1645920</xdr:rowOff>
    </xdr:to>
    <xdr:pic>
      <xdr:nvPicPr>
        <xdr:cNvPr id="6954" name="图片 6953">
          <a:extLst>
            <a:ext uri="{FF2B5EF4-FFF2-40B4-BE49-F238E27FC236}">
              <a16:creationId xmlns:a16="http://schemas.microsoft.com/office/drawing/2014/main" id="{00000000-0008-0000-AD00-00002A1B0000}"/>
            </a:ext>
          </a:extLst>
        </xdr:cNvPr>
        <xdr:cNvPicPr>
          <a:picLocks noChangeAspect="1"/>
        </xdr:cNvPicPr>
      </xdr:nvPicPr>
      <xdr:blipFill>
        <a:blip xmlns:r="http://schemas.openxmlformats.org/officeDocument/2006/relationships" r:embed="rId600"/>
        <a:stretch>
          <a:fillRect/>
        </a:stretch>
      </xdr:blipFill>
      <xdr:spPr>
        <a:xfrm>
          <a:off x="9525" y="222872935"/>
          <a:ext cx="2094865" cy="1386205"/>
        </a:xfrm>
        <a:prstGeom prst="rect">
          <a:avLst/>
        </a:prstGeom>
        <a:noFill/>
        <a:ln w="9525">
          <a:noFill/>
        </a:ln>
      </xdr:spPr>
    </xdr:pic>
    <xdr:clientData/>
  </xdr:twoCellAnchor>
  <xdr:twoCellAnchor editAs="oneCell">
    <xdr:from>
      <xdr:col>0</xdr:col>
      <xdr:colOff>9525</xdr:colOff>
      <xdr:row>135</xdr:row>
      <xdr:rowOff>225425</xdr:rowOff>
    </xdr:from>
    <xdr:to>
      <xdr:col>0</xdr:col>
      <xdr:colOff>2138680</xdr:colOff>
      <xdr:row>135</xdr:row>
      <xdr:rowOff>1628775</xdr:rowOff>
    </xdr:to>
    <xdr:pic>
      <xdr:nvPicPr>
        <xdr:cNvPr id="6955" name="图片 6954">
          <a:extLst>
            <a:ext uri="{FF2B5EF4-FFF2-40B4-BE49-F238E27FC236}">
              <a16:creationId xmlns:a16="http://schemas.microsoft.com/office/drawing/2014/main" id="{00000000-0008-0000-AD00-00002B1B0000}"/>
            </a:ext>
          </a:extLst>
        </xdr:cNvPr>
        <xdr:cNvPicPr>
          <a:picLocks noChangeAspect="1"/>
        </xdr:cNvPicPr>
      </xdr:nvPicPr>
      <xdr:blipFill>
        <a:blip xmlns:r="http://schemas.openxmlformats.org/officeDocument/2006/relationships" r:embed="rId601"/>
        <a:stretch>
          <a:fillRect/>
        </a:stretch>
      </xdr:blipFill>
      <xdr:spPr>
        <a:xfrm>
          <a:off x="9525" y="224743645"/>
          <a:ext cx="2129155" cy="1403350"/>
        </a:xfrm>
        <a:prstGeom prst="rect">
          <a:avLst/>
        </a:prstGeom>
        <a:noFill/>
        <a:ln w="9525">
          <a:noFill/>
        </a:ln>
      </xdr:spPr>
    </xdr:pic>
    <xdr:clientData/>
  </xdr:twoCellAnchor>
  <xdr:twoCellAnchor editAs="oneCell">
    <xdr:from>
      <xdr:col>0</xdr:col>
      <xdr:colOff>0</xdr:colOff>
      <xdr:row>94</xdr:row>
      <xdr:rowOff>0</xdr:rowOff>
    </xdr:from>
    <xdr:to>
      <xdr:col>0</xdr:col>
      <xdr:colOff>0</xdr:colOff>
      <xdr:row>94</xdr:row>
      <xdr:rowOff>587375</xdr:rowOff>
    </xdr:to>
    <xdr:pic>
      <xdr:nvPicPr>
        <xdr:cNvPr id="6961" name="图片 6960" descr="739489496145948511">
          <a:extLst>
            <a:ext uri="{FF2B5EF4-FFF2-40B4-BE49-F238E27FC236}">
              <a16:creationId xmlns:a16="http://schemas.microsoft.com/office/drawing/2014/main" id="{00000000-0008-0000-AD00-0000311B0000}"/>
            </a:ext>
          </a:extLst>
        </xdr:cNvPr>
        <xdr:cNvPicPr>
          <a:picLocks noChangeAspect="1"/>
        </xdr:cNvPicPr>
      </xdr:nvPicPr>
      <xdr:blipFill>
        <a:blip xmlns:r="http://schemas.openxmlformats.org/officeDocument/2006/relationships" r:embed="rId9" cstate="print"/>
        <a:srcRect t="22882"/>
        <a:stretch>
          <a:fillRect/>
        </a:stretch>
      </xdr:blipFill>
      <xdr:spPr>
        <a:xfrm>
          <a:off x="0" y="148534120"/>
          <a:ext cx="0" cy="587375"/>
        </a:xfrm>
        <a:prstGeom prst="rect">
          <a:avLst/>
        </a:prstGeom>
      </xdr:spPr>
    </xdr:pic>
    <xdr:clientData/>
  </xdr:twoCellAnchor>
  <xdr:twoCellAnchor editAs="oneCell">
    <xdr:from>
      <xdr:col>0</xdr:col>
      <xdr:colOff>152400</xdr:colOff>
      <xdr:row>94</xdr:row>
      <xdr:rowOff>0</xdr:rowOff>
    </xdr:from>
    <xdr:to>
      <xdr:col>0</xdr:col>
      <xdr:colOff>152400</xdr:colOff>
      <xdr:row>94</xdr:row>
      <xdr:rowOff>587375</xdr:rowOff>
    </xdr:to>
    <xdr:pic>
      <xdr:nvPicPr>
        <xdr:cNvPr id="6962" name="图片 6961" descr="739489496145948511">
          <a:extLst>
            <a:ext uri="{FF2B5EF4-FFF2-40B4-BE49-F238E27FC236}">
              <a16:creationId xmlns:a16="http://schemas.microsoft.com/office/drawing/2014/main" id="{00000000-0008-0000-AD00-0000321B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48534120"/>
          <a:ext cx="0" cy="587375"/>
        </a:xfrm>
        <a:prstGeom prst="rect">
          <a:avLst/>
        </a:prstGeom>
      </xdr:spPr>
    </xdr:pic>
    <xdr:clientData/>
  </xdr:twoCellAnchor>
  <xdr:twoCellAnchor editAs="oneCell">
    <xdr:from>
      <xdr:col>0</xdr:col>
      <xdr:colOff>304800</xdr:colOff>
      <xdr:row>94</xdr:row>
      <xdr:rowOff>0</xdr:rowOff>
    </xdr:from>
    <xdr:to>
      <xdr:col>0</xdr:col>
      <xdr:colOff>304800</xdr:colOff>
      <xdr:row>94</xdr:row>
      <xdr:rowOff>587375</xdr:rowOff>
    </xdr:to>
    <xdr:pic>
      <xdr:nvPicPr>
        <xdr:cNvPr id="6963" name="图片 6962" descr="739489496145948511">
          <a:extLst>
            <a:ext uri="{FF2B5EF4-FFF2-40B4-BE49-F238E27FC236}">
              <a16:creationId xmlns:a16="http://schemas.microsoft.com/office/drawing/2014/main" id="{00000000-0008-0000-AD00-0000331B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48534120"/>
          <a:ext cx="0" cy="587375"/>
        </a:xfrm>
        <a:prstGeom prst="rect">
          <a:avLst/>
        </a:prstGeom>
      </xdr:spPr>
    </xdr:pic>
    <xdr:clientData/>
  </xdr:twoCellAnchor>
  <xdr:twoCellAnchor editAs="oneCell">
    <xdr:from>
      <xdr:col>0</xdr:col>
      <xdr:colOff>457200</xdr:colOff>
      <xdr:row>94</xdr:row>
      <xdr:rowOff>0</xdr:rowOff>
    </xdr:from>
    <xdr:to>
      <xdr:col>0</xdr:col>
      <xdr:colOff>457200</xdr:colOff>
      <xdr:row>94</xdr:row>
      <xdr:rowOff>587375</xdr:rowOff>
    </xdr:to>
    <xdr:pic>
      <xdr:nvPicPr>
        <xdr:cNvPr id="6964" name="图片 6963" descr="739489496145948511">
          <a:extLst>
            <a:ext uri="{FF2B5EF4-FFF2-40B4-BE49-F238E27FC236}">
              <a16:creationId xmlns:a16="http://schemas.microsoft.com/office/drawing/2014/main" id="{00000000-0008-0000-AD00-0000341B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48534120"/>
          <a:ext cx="0" cy="587375"/>
        </a:xfrm>
        <a:prstGeom prst="rect">
          <a:avLst/>
        </a:prstGeom>
      </xdr:spPr>
    </xdr:pic>
    <xdr:clientData/>
  </xdr:twoCellAnchor>
  <xdr:twoCellAnchor editAs="oneCell">
    <xdr:from>
      <xdr:col>0</xdr:col>
      <xdr:colOff>609600</xdr:colOff>
      <xdr:row>94</xdr:row>
      <xdr:rowOff>0</xdr:rowOff>
    </xdr:from>
    <xdr:to>
      <xdr:col>0</xdr:col>
      <xdr:colOff>609600</xdr:colOff>
      <xdr:row>94</xdr:row>
      <xdr:rowOff>587375</xdr:rowOff>
    </xdr:to>
    <xdr:pic>
      <xdr:nvPicPr>
        <xdr:cNvPr id="6965" name="图片 6964" descr="739489496145948511">
          <a:extLst>
            <a:ext uri="{FF2B5EF4-FFF2-40B4-BE49-F238E27FC236}">
              <a16:creationId xmlns:a16="http://schemas.microsoft.com/office/drawing/2014/main" id="{00000000-0008-0000-AD00-0000351B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48534120"/>
          <a:ext cx="0" cy="587375"/>
        </a:xfrm>
        <a:prstGeom prst="rect">
          <a:avLst/>
        </a:prstGeom>
      </xdr:spPr>
    </xdr:pic>
    <xdr:clientData/>
  </xdr:twoCellAnchor>
  <xdr:twoCellAnchor editAs="oneCell">
    <xdr:from>
      <xdr:col>0</xdr:col>
      <xdr:colOff>0</xdr:colOff>
      <xdr:row>94</xdr:row>
      <xdr:rowOff>0</xdr:rowOff>
    </xdr:from>
    <xdr:to>
      <xdr:col>0</xdr:col>
      <xdr:colOff>0</xdr:colOff>
      <xdr:row>94</xdr:row>
      <xdr:rowOff>582930</xdr:rowOff>
    </xdr:to>
    <xdr:pic>
      <xdr:nvPicPr>
        <xdr:cNvPr id="6966" name="图片 6965" descr="704780827674585369">
          <a:extLst>
            <a:ext uri="{FF2B5EF4-FFF2-40B4-BE49-F238E27FC236}">
              <a16:creationId xmlns:a16="http://schemas.microsoft.com/office/drawing/2014/main" id="{00000000-0008-0000-AD00-0000361B0000}"/>
            </a:ext>
          </a:extLst>
        </xdr:cNvPr>
        <xdr:cNvPicPr>
          <a:picLocks noChangeAspect="1"/>
        </xdr:cNvPicPr>
      </xdr:nvPicPr>
      <xdr:blipFill>
        <a:blip xmlns:r="http://schemas.openxmlformats.org/officeDocument/2006/relationships" r:embed="rId10" cstate="print"/>
        <a:stretch>
          <a:fillRect/>
        </a:stretch>
      </xdr:blipFill>
      <xdr:spPr>
        <a:xfrm>
          <a:off x="0" y="148534120"/>
          <a:ext cx="0" cy="582930"/>
        </a:xfrm>
        <a:prstGeom prst="rect">
          <a:avLst/>
        </a:prstGeom>
      </xdr:spPr>
    </xdr:pic>
    <xdr:clientData/>
  </xdr:twoCellAnchor>
  <xdr:twoCellAnchor editAs="oneCell">
    <xdr:from>
      <xdr:col>0</xdr:col>
      <xdr:colOff>0</xdr:colOff>
      <xdr:row>91</xdr:row>
      <xdr:rowOff>0</xdr:rowOff>
    </xdr:from>
    <xdr:to>
      <xdr:col>0</xdr:col>
      <xdr:colOff>0</xdr:colOff>
      <xdr:row>91</xdr:row>
      <xdr:rowOff>587375</xdr:rowOff>
    </xdr:to>
    <xdr:pic>
      <xdr:nvPicPr>
        <xdr:cNvPr id="7083" name="图片 7082" descr="739489496145948511">
          <a:extLst>
            <a:ext uri="{FF2B5EF4-FFF2-40B4-BE49-F238E27FC236}">
              <a16:creationId xmlns:a16="http://schemas.microsoft.com/office/drawing/2014/main" id="{00000000-0008-0000-AD00-0000AB1B0000}"/>
            </a:ext>
          </a:extLst>
        </xdr:cNvPr>
        <xdr:cNvPicPr>
          <a:picLocks noChangeAspect="1"/>
        </xdr:cNvPicPr>
      </xdr:nvPicPr>
      <xdr:blipFill>
        <a:blip xmlns:r="http://schemas.openxmlformats.org/officeDocument/2006/relationships" r:embed="rId9" cstate="print"/>
        <a:srcRect t="22882"/>
        <a:stretch>
          <a:fillRect/>
        </a:stretch>
      </xdr:blipFill>
      <xdr:spPr>
        <a:xfrm>
          <a:off x="0" y="144368520"/>
          <a:ext cx="0" cy="587375"/>
        </a:xfrm>
        <a:prstGeom prst="rect">
          <a:avLst/>
        </a:prstGeom>
      </xdr:spPr>
    </xdr:pic>
    <xdr:clientData/>
  </xdr:twoCellAnchor>
  <xdr:twoCellAnchor editAs="oneCell">
    <xdr:from>
      <xdr:col>0</xdr:col>
      <xdr:colOff>152400</xdr:colOff>
      <xdr:row>91</xdr:row>
      <xdr:rowOff>0</xdr:rowOff>
    </xdr:from>
    <xdr:to>
      <xdr:col>0</xdr:col>
      <xdr:colOff>152400</xdr:colOff>
      <xdr:row>91</xdr:row>
      <xdr:rowOff>587375</xdr:rowOff>
    </xdr:to>
    <xdr:pic>
      <xdr:nvPicPr>
        <xdr:cNvPr id="7084" name="图片 7083" descr="739489496145948511">
          <a:extLst>
            <a:ext uri="{FF2B5EF4-FFF2-40B4-BE49-F238E27FC236}">
              <a16:creationId xmlns:a16="http://schemas.microsoft.com/office/drawing/2014/main" id="{00000000-0008-0000-AD00-0000AC1B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44368520"/>
          <a:ext cx="0" cy="587375"/>
        </a:xfrm>
        <a:prstGeom prst="rect">
          <a:avLst/>
        </a:prstGeom>
      </xdr:spPr>
    </xdr:pic>
    <xdr:clientData/>
  </xdr:twoCellAnchor>
  <xdr:twoCellAnchor editAs="oneCell">
    <xdr:from>
      <xdr:col>0</xdr:col>
      <xdr:colOff>304800</xdr:colOff>
      <xdr:row>91</xdr:row>
      <xdr:rowOff>0</xdr:rowOff>
    </xdr:from>
    <xdr:to>
      <xdr:col>0</xdr:col>
      <xdr:colOff>304800</xdr:colOff>
      <xdr:row>91</xdr:row>
      <xdr:rowOff>587375</xdr:rowOff>
    </xdr:to>
    <xdr:pic>
      <xdr:nvPicPr>
        <xdr:cNvPr id="7085" name="图片 7084" descr="739489496145948511">
          <a:extLst>
            <a:ext uri="{FF2B5EF4-FFF2-40B4-BE49-F238E27FC236}">
              <a16:creationId xmlns:a16="http://schemas.microsoft.com/office/drawing/2014/main" id="{00000000-0008-0000-AD00-0000AD1B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44368520"/>
          <a:ext cx="0" cy="587375"/>
        </a:xfrm>
        <a:prstGeom prst="rect">
          <a:avLst/>
        </a:prstGeom>
      </xdr:spPr>
    </xdr:pic>
    <xdr:clientData/>
  </xdr:twoCellAnchor>
  <xdr:twoCellAnchor editAs="oneCell">
    <xdr:from>
      <xdr:col>0</xdr:col>
      <xdr:colOff>457200</xdr:colOff>
      <xdr:row>91</xdr:row>
      <xdr:rowOff>0</xdr:rowOff>
    </xdr:from>
    <xdr:to>
      <xdr:col>0</xdr:col>
      <xdr:colOff>457200</xdr:colOff>
      <xdr:row>91</xdr:row>
      <xdr:rowOff>587375</xdr:rowOff>
    </xdr:to>
    <xdr:pic>
      <xdr:nvPicPr>
        <xdr:cNvPr id="7086" name="图片 7085" descr="739489496145948511">
          <a:extLst>
            <a:ext uri="{FF2B5EF4-FFF2-40B4-BE49-F238E27FC236}">
              <a16:creationId xmlns:a16="http://schemas.microsoft.com/office/drawing/2014/main" id="{00000000-0008-0000-AD00-0000AE1B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44368520"/>
          <a:ext cx="0" cy="587375"/>
        </a:xfrm>
        <a:prstGeom prst="rect">
          <a:avLst/>
        </a:prstGeom>
      </xdr:spPr>
    </xdr:pic>
    <xdr:clientData/>
  </xdr:twoCellAnchor>
  <xdr:twoCellAnchor editAs="oneCell">
    <xdr:from>
      <xdr:col>0</xdr:col>
      <xdr:colOff>609600</xdr:colOff>
      <xdr:row>91</xdr:row>
      <xdr:rowOff>0</xdr:rowOff>
    </xdr:from>
    <xdr:to>
      <xdr:col>0</xdr:col>
      <xdr:colOff>609600</xdr:colOff>
      <xdr:row>91</xdr:row>
      <xdr:rowOff>587375</xdr:rowOff>
    </xdr:to>
    <xdr:pic>
      <xdr:nvPicPr>
        <xdr:cNvPr id="7087" name="图片 7086" descr="739489496145948511">
          <a:extLst>
            <a:ext uri="{FF2B5EF4-FFF2-40B4-BE49-F238E27FC236}">
              <a16:creationId xmlns:a16="http://schemas.microsoft.com/office/drawing/2014/main" id="{00000000-0008-0000-AD00-0000AF1B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44368520"/>
          <a:ext cx="0" cy="587375"/>
        </a:xfrm>
        <a:prstGeom prst="rect">
          <a:avLst/>
        </a:prstGeom>
      </xdr:spPr>
    </xdr:pic>
    <xdr:clientData/>
  </xdr:twoCellAnchor>
  <xdr:twoCellAnchor editAs="oneCell">
    <xdr:from>
      <xdr:col>0</xdr:col>
      <xdr:colOff>0</xdr:colOff>
      <xdr:row>91</xdr:row>
      <xdr:rowOff>0</xdr:rowOff>
    </xdr:from>
    <xdr:to>
      <xdr:col>0</xdr:col>
      <xdr:colOff>0</xdr:colOff>
      <xdr:row>91</xdr:row>
      <xdr:rowOff>582930</xdr:rowOff>
    </xdr:to>
    <xdr:pic>
      <xdr:nvPicPr>
        <xdr:cNvPr id="7088" name="图片 7087" descr="704780827674585369">
          <a:extLst>
            <a:ext uri="{FF2B5EF4-FFF2-40B4-BE49-F238E27FC236}">
              <a16:creationId xmlns:a16="http://schemas.microsoft.com/office/drawing/2014/main" id="{00000000-0008-0000-AD00-0000B01B0000}"/>
            </a:ext>
          </a:extLst>
        </xdr:cNvPr>
        <xdr:cNvPicPr>
          <a:picLocks noChangeAspect="1"/>
        </xdr:cNvPicPr>
      </xdr:nvPicPr>
      <xdr:blipFill>
        <a:blip xmlns:r="http://schemas.openxmlformats.org/officeDocument/2006/relationships" r:embed="rId10" cstate="print"/>
        <a:stretch>
          <a:fillRect/>
        </a:stretch>
      </xdr:blipFill>
      <xdr:spPr>
        <a:xfrm>
          <a:off x="0" y="144368520"/>
          <a:ext cx="0" cy="582930"/>
        </a:xfrm>
        <a:prstGeom prst="rect">
          <a:avLst/>
        </a:prstGeom>
      </xdr:spPr>
    </xdr:pic>
    <xdr:clientData/>
  </xdr:twoCellAnchor>
  <xdr:twoCellAnchor editAs="oneCell">
    <xdr:from>
      <xdr:col>0</xdr:col>
      <xdr:colOff>0</xdr:colOff>
      <xdr:row>92</xdr:row>
      <xdr:rowOff>0</xdr:rowOff>
    </xdr:from>
    <xdr:to>
      <xdr:col>0</xdr:col>
      <xdr:colOff>0</xdr:colOff>
      <xdr:row>92</xdr:row>
      <xdr:rowOff>587375</xdr:rowOff>
    </xdr:to>
    <xdr:pic>
      <xdr:nvPicPr>
        <xdr:cNvPr id="7205" name="图片 7204" descr="739489496145948511">
          <a:extLst>
            <a:ext uri="{FF2B5EF4-FFF2-40B4-BE49-F238E27FC236}">
              <a16:creationId xmlns:a16="http://schemas.microsoft.com/office/drawing/2014/main" id="{00000000-0008-0000-AD00-0000251C0000}"/>
            </a:ext>
          </a:extLst>
        </xdr:cNvPr>
        <xdr:cNvPicPr>
          <a:picLocks noChangeAspect="1"/>
        </xdr:cNvPicPr>
      </xdr:nvPicPr>
      <xdr:blipFill>
        <a:blip xmlns:r="http://schemas.openxmlformats.org/officeDocument/2006/relationships" r:embed="rId9" cstate="print"/>
        <a:srcRect t="22882"/>
        <a:stretch>
          <a:fillRect/>
        </a:stretch>
      </xdr:blipFill>
      <xdr:spPr>
        <a:xfrm>
          <a:off x="0" y="145740120"/>
          <a:ext cx="0" cy="587375"/>
        </a:xfrm>
        <a:prstGeom prst="rect">
          <a:avLst/>
        </a:prstGeom>
      </xdr:spPr>
    </xdr:pic>
    <xdr:clientData/>
  </xdr:twoCellAnchor>
  <xdr:twoCellAnchor editAs="oneCell">
    <xdr:from>
      <xdr:col>0</xdr:col>
      <xdr:colOff>152400</xdr:colOff>
      <xdr:row>92</xdr:row>
      <xdr:rowOff>0</xdr:rowOff>
    </xdr:from>
    <xdr:to>
      <xdr:col>0</xdr:col>
      <xdr:colOff>152400</xdr:colOff>
      <xdr:row>92</xdr:row>
      <xdr:rowOff>587375</xdr:rowOff>
    </xdr:to>
    <xdr:pic>
      <xdr:nvPicPr>
        <xdr:cNvPr id="7206" name="图片 7205" descr="739489496145948511">
          <a:extLst>
            <a:ext uri="{FF2B5EF4-FFF2-40B4-BE49-F238E27FC236}">
              <a16:creationId xmlns:a16="http://schemas.microsoft.com/office/drawing/2014/main" id="{00000000-0008-0000-AD00-0000261C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45740120"/>
          <a:ext cx="0" cy="587375"/>
        </a:xfrm>
        <a:prstGeom prst="rect">
          <a:avLst/>
        </a:prstGeom>
      </xdr:spPr>
    </xdr:pic>
    <xdr:clientData/>
  </xdr:twoCellAnchor>
  <xdr:twoCellAnchor editAs="oneCell">
    <xdr:from>
      <xdr:col>0</xdr:col>
      <xdr:colOff>304800</xdr:colOff>
      <xdr:row>92</xdr:row>
      <xdr:rowOff>0</xdr:rowOff>
    </xdr:from>
    <xdr:to>
      <xdr:col>0</xdr:col>
      <xdr:colOff>304800</xdr:colOff>
      <xdr:row>92</xdr:row>
      <xdr:rowOff>587375</xdr:rowOff>
    </xdr:to>
    <xdr:pic>
      <xdr:nvPicPr>
        <xdr:cNvPr id="7207" name="图片 7206" descr="739489496145948511">
          <a:extLst>
            <a:ext uri="{FF2B5EF4-FFF2-40B4-BE49-F238E27FC236}">
              <a16:creationId xmlns:a16="http://schemas.microsoft.com/office/drawing/2014/main" id="{00000000-0008-0000-AD00-0000271C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45740120"/>
          <a:ext cx="0" cy="587375"/>
        </a:xfrm>
        <a:prstGeom prst="rect">
          <a:avLst/>
        </a:prstGeom>
      </xdr:spPr>
    </xdr:pic>
    <xdr:clientData/>
  </xdr:twoCellAnchor>
  <xdr:twoCellAnchor editAs="oneCell">
    <xdr:from>
      <xdr:col>0</xdr:col>
      <xdr:colOff>457200</xdr:colOff>
      <xdr:row>92</xdr:row>
      <xdr:rowOff>0</xdr:rowOff>
    </xdr:from>
    <xdr:to>
      <xdr:col>0</xdr:col>
      <xdr:colOff>457200</xdr:colOff>
      <xdr:row>92</xdr:row>
      <xdr:rowOff>587375</xdr:rowOff>
    </xdr:to>
    <xdr:pic>
      <xdr:nvPicPr>
        <xdr:cNvPr id="7208" name="图片 7207" descr="739489496145948511">
          <a:extLst>
            <a:ext uri="{FF2B5EF4-FFF2-40B4-BE49-F238E27FC236}">
              <a16:creationId xmlns:a16="http://schemas.microsoft.com/office/drawing/2014/main" id="{00000000-0008-0000-AD00-0000281C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45740120"/>
          <a:ext cx="0" cy="587375"/>
        </a:xfrm>
        <a:prstGeom prst="rect">
          <a:avLst/>
        </a:prstGeom>
      </xdr:spPr>
    </xdr:pic>
    <xdr:clientData/>
  </xdr:twoCellAnchor>
  <xdr:twoCellAnchor editAs="oneCell">
    <xdr:from>
      <xdr:col>0</xdr:col>
      <xdr:colOff>609600</xdr:colOff>
      <xdr:row>92</xdr:row>
      <xdr:rowOff>0</xdr:rowOff>
    </xdr:from>
    <xdr:to>
      <xdr:col>0</xdr:col>
      <xdr:colOff>609600</xdr:colOff>
      <xdr:row>92</xdr:row>
      <xdr:rowOff>587375</xdr:rowOff>
    </xdr:to>
    <xdr:pic>
      <xdr:nvPicPr>
        <xdr:cNvPr id="7209" name="图片 7208" descr="739489496145948511">
          <a:extLst>
            <a:ext uri="{FF2B5EF4-FFF2-40B4-BE49-F238E27FC236}">
              <a16:creationId xmlns:a16="http://schemas.microsoft.com/office/drawing/2014/main" id="{00000000-0008-0000-AD00-0000291C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45740120"/>
          <a:ext cx="0" cy="587375"/>
        </a:xfrm>
        <a:prstGeom prst="rect">
          <a:avLst/>
        </a:prstGeom>
      </xdr:spPr>
    </xdr:pic>
    <xdr:clientData/>
  </xdr:twoCellAnchor>
  <xdr:twoCellAnchor editAs="oneCell">
    <xdr:from>
      <xdr:col>0</xdr:col>
      <xdr:colOff>0</xdr:colOff>
      <xdr:row>92</xdr:row>
      <xdr:rowOff>0</xdr:rowOff>
    </xdr:from>
    <xdr:to>
      <xdr:col>0</xdr:col>
      <xdr:colOff>0</xdr:colOff>
      <xdr:row>92</xdr:row>
      <xdr:rowOff>582930</xdr:rowOff>
    </xdr:to>
    <xdr:pic>
      <xdr:nvPicPr>
        <xdr:cNvPr id="7210" name="图片 7209" descr="704780827674585369">
          <a:extLst>
            <a:ext uri="{FF2B5EF4-FFF2-40B4-BE49-F238E27FC236}">
              <a16:creationId xmlns:a16="http://schemas.microsoft.com/office/drawing/2014/main" id="{00000000-0008-0000-AD00-00002A1C0000}"/>
            </a:ext>
          </a:extLst>
        </xdr:cNvPr>
        <xdr:cNvPicPr>
          <a:picLocks noChangeAspect="1"/>
        </xdr:cNvPicPr>
      </xdr:nvPicPr>
      <xdr:blipFill>
        <a:blip xmlns:r="http://schemas.openxmlformats.org/officeDocument/2006/relationships" r:embed="rId10" cstate="print"/>
        <a:stretch>
          <a:fillRect/>
        </a:stretch>
      </xdr:blipFill>
      <xdr:spPr>
        <a:xfrm>
          <a:off x="0" y="145740120"/>
          <a:ext cx="0" cy="582930"/>
        </a:xfrm>
        <a:prstGeom prst="rect">
          <a:avLst/>
        </a:prstGeom>
      </xdr:spPr>
    </xdr:pic>
    <xdr:clientData/>
  </xdr:twoCellAnchor>
  <xdr:twoCellAnchor editAs="oneCell">
    <xdr:from>
      <xdr:col>0</xdr:col>
      <xdr:colOff>0</xdr:colOff>
      <xdr:row>93</xdr:row>
      <xdr:rowOff>0</xdr:rowOff>
    </xdr:from>
    <xdr:to>
      <xdr:col>0</xdr:col>
      <xdr:colOff>9525</xdr:colOff>
      <xdr:row>93</xdr:row>
      <xdr:rowOff>28575</xdr:rowOff>
    </xdr:to>
    <xdr:pic>
      <xdr:nvPicPr>
        <xdr:cNvPr id="7325" name="Picture 15">
          <a:extLst>
            <a:ext uri="{FF2B5EF4-FFF2-40B4-BE49-F238E27FC236}">
              <a16:creationId xmlns:a16="http://schemas.microsoft.com/office/drawing/2014/main" id="{00000000-0008-0000-AD00-00009D1C0000}"/>
            </a:ext>
          </a:extLst>
        </xdr:cNvPr>
        <xdr:cNvPicPr>
          <a:picLocks noChangeAspect="1" noChangeArrowheads="1"/>
        </xdr:cNvPicPr>
      </xdr:nvPicPr>
      <xdr:blipFill>
        <a:blip xmlns:r="http://schemas.openxmlformats.org/officeDocument/2006/relationships" r:embed="rId158"/>
        <a:srcRect/>
        <a:stretch>
          <a:fillRect/>
        </a:stretch>
      </xdr:blipFill>
      <xdr:spPr>
        <a:xfrm>
          <a:off x="0" y="147149820"/>
          <a:ext cx="9525" cy="28575"/>
        </a:xfrm>
        <a:prstGeom prst="rect">
          <a:avLst/>
        </a:prstGeom>
        <a:noFill/>
        <a:ln w="1">
          <a:noFill/>
          <a:miter lim="800000"/>
          <a:headEnd/>
          <a:tailEnd/>
        </a:ln>
      </xdr:spPr>
    </xdr:pic>
    <xdr:clientData/>
  </xdr:twoCellAnchor>
  <xdr:twoCellAnchor editAs="oneCell">
    <xdr:from>
      <xdr:col>0</xdr:col>
      <xdr:colOff>0</xdr:colOff>
      <xdr:row>93</xdr:row>
      <xdr:rowOff>0</xdr:rowOff>
    </xdr:from>
    <xdr:to>
      <xdr:col>0</xdr:col>
      <xdr:colOff>0</xdr:colOff>
      <xdr:row>93</xdr:row>
      <xdr:rowOff>587375</xdr:rowOff>
    </xdr:to>
    <xdr:pic>
      <xdr:nvPicPr>
        <xdr:cNvPr id="7327" name="图片 7326" descr="739489496145948511">
          <a:extLst>
            <a:ext uri="{FF2B5EF4-FFF2-40B4-BE49-F238E27FC236}">
              <a16:creationId xmlns:a16="http://schemas.microsoft.com/office/drawing/2014/main" id="{00000000-0008-0000-AD00-00009F1C0000}"/>
            </a:ext>
          </a:extLst>
        </xdr:cNvPr>
        <xdr:cNvPicPr>
          <a:picLocks noChangeAspect="1"/>
        </xdr:cNvPicPr>
      </xdr:nvPicPr>
      <xdr:blipFill>
        <a:blip xmlns:r="http://schemas.openxmlformats.org/officeDocument/2006/relationships" r:embed="rId9" cstate="print"/>
        <a:srcRect t="22882"/>
        <a:stretch>
          <a:fillRect/>
        </a:stretch>
      </xdr:blipFill>
      <xdr:spPr>
        <a:xfrm>
          <a:off x="0" y="147149820"/>
          <a:ext cx="0" cy="587375"/>
        </a:xfrm>
        <a:prstGeom prst="rect">
          <a:avLst/>
        </a:prstGeom>
      </xdr:spPr>
    </xdr:pic>
    <xdr:clientData/>
  </xdr:twoCellAnchor>
  <xdr:twoCellAnchor editAs="oneCell">
    <xdr:from>
      <xdr:col>0</xdr:col>
      <xdr:colOff>152400</xdr:colOff>
      <xdr:row>93</xdr:row>
      <xdr:rowOff>0</xdr:rowOff>
    </xdr:from>
    <xdr:to>
      <xdr:col>0</xdr:col>
      <xdr:colOff>152400</xdr:colOff>
      <xdr:row>93</xdr:row>
      <xdr:rowOff>587375</xdr:rowOff>
    </xdr:to>
    <xdr:pic>
      <xdr:nvPicPr>
        <xdr:cNvPr id="7328" name="图片 7327" descr="739489496145948511">
          <a:extLst>
            <a:ext uri="{FF2B5EF4-FFF2-40B4-BE49-F238E27FC236}">
              <a16:creationId xmlns:a16="http://schemas.microsoft.com/office/drawing/2014/main" id="{00000000-0008-0000-AD00-0000A01C0000}"/>
            </a:ext>
          </a:extLst>
        </xdr:cNvPr>
        <xdr:cNvPicPr>
          <a:picLocks noChangeAspect="1"/>
        </xdr:cNvPicPr>
      </xdr:nvPicPr>
      <xdr:blipFill>
        <a:blip xmlns:r="http://schemas.openxmlformats.org/officeDocument/2006/relationships" r:embed="rId9" cstate="print"/>
        <a:srcRect t="22882"/>
        <a:stretch>
          <a:fillRect/>
        </a:stretch>
      </xdr:blipFill>
      <xdr:spPr>
        <a:xfrm>
          <a:off x="152400" y="147149820"/>
          <a:ext cx="0" cy="587375"/>
        </a:xfrm>
        <a:prstGeom prst="rect">
          <a:avLst/>
        </a:prstGeom>
      </xdr:spPr>
    </xdr:pic>
    <xdr:clientData/>
  </xdr:twoCellAnchor>
  <xdr:twoCellAnchor editAs="oneCell">
    <xdr:from>
      <xdr:col>0</xdr:col>
      <xdr:colOff>304800</xdr:colOff>
      <xdr:row>93</xdr:row>
      <xdr:rowOff>0</xdr:rowOff>
    </xdr:from>
    <xdr:to>
      <xdr:col>0</xdr:col>
      <xdr:colOff>304800</xdr:colOff>
      <xdr:row>93</xdr:row>
      <xdr:rowOff>587375</xdr:rowOff>
    </xdr:to>
    <xdr:pic>
      <xdr:nvPicPr>
        <xdr:cNvPr id="7329" name="图片 7328" descr="739489496145948511">
          <a:extLst>
            <a:ext uri="{FF2B5EF4-FFF2-40B4-BE49-F238E27FC236}">
              <a16:creationId xmlns:a16="http://schemas.microsoft.com/office/drawing/2014/main" id="{00000000-0008-0000-AD00-0000A11C0000}"/>
            </a:ext>
          </a:extLst>
        </xdr:cNvPr>
        <xdr:cNvPicPr>
          <a:picLocks noChangeAspect="1"/>
        </xdr:cNvPicPr>
      </xdr:nvPicPr>
      <xdr:blipFill>
        <a:blip xmlns:r="http://schemas.openxmlformats.org/officeDocument/2006/relationships" r:embed="rId9" cstate="print"/>
        <a:srcRect t="22882"/>
        <a:stretch>
          <a:fillRect/>
        </a:stretch>
      </xdr:blipFill>
      <xdr:spPr>
        <a:xfrm>
          <a:off x="304800" y="147149820"/>
          <a:ext cx="0" cy="587375"/>
        </a:xfrm>
        <a:prstGeom prst="rect">
          <a:avLst/>
        </a:prstGeom>
      </xdr:spPr>
    </xdr:pic>
    <xdr:clientData/>
  </xdr:twoCellAnchor>
  <xdr:twoCellAnchor editAs="oneCell">
    <xdr:from>
      <xdr:col>0</xdr:col>
      <xdr:colOff>457200</xdr:colOff>
      <xdr:row>93</xdr:row>
      <xdr:rowOff>0</xdr:rowOff>
    </xdr:from>
    <xdr:to>
      <xdr:col>0</xdr:col>
      <xdr:colOff>457200</xdr:colOff>
      <xdr:row>93</xdr:row>
      <xdr:rowOff>587375</xdr:rowOff>
    </xdr:to>
    <xdr:pic>
      <xdr:nvPicPr>
        <xdr:cNvPr id="7330" name="图片 7329" descr="739489496145948511">
          <a:extLst>
            <a:ext uri="{FF2B5EF4-FFF2-40B4-BE49-F238E27FC236}">
              <a16:creationId xmlns:a16="http://schemas.microsoft.com/office/drawing/2014/main" id="{00000000-0008-0000-AD00-0000A21C0000}"/>
            </a:ext>
          </a:extLst>
        </xdr:cNvPr>
        <xdr:cNvPicPr>
          <a:picLocks noChangeAspect="1"/>
        </xdr:cNvPicPr>
      </xdr:nvPicPr>
      <xdr:blipFill>
        <a:blip xmlns:r="http://schemas.openxmlformats.org/officeDocument/2006/relationships" r:embed="rId9" cstate="print"/>
        <a:srcRect t="22882"/>
        <a:stretch>
          <a:fillRect/>
        </a:stretch>
      </xdr:blipFill>
      <xdr:spPr>
        <a:xfrm>
          <a:off x="457200" y="147149820"/>
          <a:ext cx="0" cy="587375"/>
        </a:xfrm>
        <a:prstGeom prst="rect">
          <a:avLst/>
        </a:prstGeom>
      </xdr:spPr>
    </xdr:pic>
    <xdr:clientData/>
  </xdr:twoCellAnchor>
  <xdr:twoCellAnchor editAs="oneCell">
    <xdr:from>
      <xdr:col>0</xdr:col>
      <xdr:colOff>609600</xdr:colOff>
      <xdr:row>93</xdr:row>
      <xdr:rowOff>0</xdr:rowOff>
    </xdr:from>
    <xdr:to>
      <xdr:col>0</xdr:col>
      <xdr:colOff>609600</xdr:colOff>
      <xdr:row>93</xdr:row>
      <xdr:rowOff>587375</xdr:rowOff>
    </xdr:to>
    <xdr:pic>
      <xdr:nvPicPr>
        <xdr:cNvPr id="7331" name="图片 7330" descr="739489496145948511">
          <a:extLst>
            <a:ext uri="{FF2B5EF4-FFF2-40B4-BE49-F238E27FC236}">
              <a16:creationId xmlns:a16="http://schemas.microsoft.com/office/drawing/2014/main" id="{00000000-0008-0000-AD00-0000A31C0000}"/>
            </a:ext>
          </a:extLst>
        </xdr:cNvPr>
        <xdr:cNvPicPr>
          <a:picLocks noChangeAspect="1"/>
        </xdr:cNvPicPr>
      </xdr:nvPicPr>
      <xdr:blipFill>
        <a:blip xmlns:r="http://schemas.openxmlformats.org/officeDocument/2006/relationships" r:embed="rId9" cstate="print"/>
        <a:srcRect t="22882"/>
        <a:stretch>
          <a:fillRect/>
        </a:stretch>
      </xdr:blipFill>
      <xdr:spPr>
        <a:xfrm>
          <a:off x="609600" y="147149820"/>
          <a:ext cx="0" cy="587375"/>
        </a:xfrm>
        <a:prstGeom prst="rect">
          <a:avLst/>
        </a:prstGeom>
      </xdr:spPr>
    </xdr:pic>
    <xdr:clientData/>
  </xdr:twoCellAnchor>
  <xdr:twoCellAnchor editAs="oneCell">
    <xdr:from>
      <xdr:col>0</xdr:col>
      <xdr:colOff>0</xdr:colOff>
      <xdr:row>93</xdr:row>
      <xdr:rowOff>0</xdr:rowOff>
    </xdr:from>
    <xdr:to>
      <xdr:col>0</xdr:col>
      <xdr:colOff>0</xdr:colOff>
      <xdr:row>93</xdr:row>
      <xdr:rowOff>582930</xdr:rowOff>
    </xdr:to>
    <xdr:pic>
      <xdr:nvPicPr>
        <xdr:cNvPr id="7332" name="图片 7331" descr="704780827674585369">
          <a:extLst>
            <a:ext uri="{FF2B5EF4-FFF2-40B4-BE49-F238E27FC236}">
              <a16:creationId xmlns:a16="http://schemas.microsoft.com/office/drawing/2014/main" id="{00000000-0008-0000-AD00-0000A41C0000}"/>
            </a:ext>
          </a:extLst>
        </xdr:cNvPr>
        <xdr:cNvPicPr>
          <a:picLocks noChangeAspect="1"/>
        </xdr:cNvPicPr>
      </xdr:nvPicPr>
      <xdr:blipFill>
        <a:blip xmlns:r="http://schemas.openxmlformats.org/officeDocument/2006/relationships" r:embed="rId10" cstate="print"/>
        <a:stretch>
          <a:fillRect/>
        </a:stretch>
      </xdr:blipFill>
      <xdr:spPr>
        <a:xfrm>
          <a:off x="0" y="147149820"/>
          <a:ext cx="0" cy="582930"/>
        </a:xfrm>
        <a:prstGeom prst="rect">
          <a:avLst/>
        </a:prstGeom>
      </xdr:spPr>
    </xdr:pic>
    <xdr:clientData/>
  </xdr:twoCellAnchor>
  <xdr:twoCellAnchor editAs="oneCell">
    <xdr:from>
      <xdr:col>0</xdr:col>
      <xdr:colOff>26035</xdr:colOff>
      <xdr:row>91</xdr:row>
      <xdr:rowOff>41275</xdr:rowOff>
    </xdr:from>
    <xdr:to>
      <xdr:col>0</xdr:col>
      <xdr:colOff>2147570</xdr:colOff>
      <xdr:row>91</xdr:row>
      <xdr:rowOff>1351915</xdr:rowOff>
    </xdr:to>
    <xdr:pic>
      <xdr:nvPicPr>
        <xdr:cNvPr id="7447" name="图片 7446">
          <a:extLst>
            <a:ext uri="{FF2B5EF4-FFF2-40B4-BE49-F238E27FC236}">
              <a16:creationId xmlns:a16="http://schemas.microsoft.com/office/drawing/2014/main" id="{00000000-0008-0000-AD00-0000171D0000}"/>
            </a:ext>
          </a:extLst>
        </xdr:cNvPr>
        <xdr:cNvPicPr>
          <a:picLocks noChangeAspect="1"/>
        </xdr:cNvPicPr>
      </xdr:nvPicPr>
      <xdr:blipFill>
        <a:blip xmlns:r="http://schemas.openxmlformats.org/officeDocument/2006/relationships" r:embed="rId602"/>
        <a:stretch>
          <a:fillRect/>
        </a:stretch>
      </xdr:blipFill>
      <xdr:spPr>
        <a:xfrm>
          <a:off x="26035" y="144409795"/>
          <a:ext cx="2121535" cy="1310640"/>
        </a:xfrm>
        <a:prstGeom prst="rect">
          <a:avLst/>
        </a:prstGeom>
        <a:noFill/>
        <a:ln w="9525">
          <a:noFill/>
        </a:ln>
      </xdr:spPr>
    </xdr:pic>
    <xdr:clientData/>
  </xdr:twoCellAnchor>
  <xdr:twoCellAnchor editAs="oneCell">
    <xdr:from>
      <xdr:col>0</xdr:col>
      <xdr:colOff>13335</xdr:colOff>
      <xdr:row>92</xdr:row>
      <xdr:rowOff>38100</xdr:rowOff>
    </xdr:from>
    <xdr:to>
      <xdr:col>0</xdr:col>
      <xdr:colOff>2160270</xdr:colOff>
      <xdr:row>92</xdr:row>
      <xdr:rowOff>1362075</xdr:rowOff>
    </xdr:to>
    <xdr:pic>
      <xdr:nvPicPr>
        <xdr:cNvPr id="7448" name="图片 7447">
          <a:extLst>
            <a:ext uri="{FF2B5EF4-FFF2-40B4-BE49-F238E27FC236}">
              <a16:creationId xmlns:a16="http://schemas.microsoft.com/office/drawing/2014/main" id="{00000000-0008-0000-AD00-0000181D0000}"/>
            </a:ext>
          </a:extLst>
        </xdr:cNvPr>
        <xdr:cNvPicPr>
          <a:picLocks noChangeAspect="1"/>
        </xdr:cNvPicPr>
      </xdr:nvPicPr>
      <xdr:blipFill>
        <a:blip xmlns:r="http://schemas.openxmlformats.org/officeDocument/2006/relationships" r:embed="rId603"/>
        <a:stretch>
          <a:fillRect/>
        </a:stretch>
      </xdr:blipFill>
      <xdr:spPr>
        <a:xfrm>
          <a:off x="13335" y="145778220"/>
          <a:ext cx="2146935" cy="1323975"/>
        </a:xfrm>
        <a:prstGeom prst="rect">
          <a:avLst/>
        </a:prstGeom>
        <a:noFill/>
        <a:ln w="9525">
          <a:noFill/>
        </a:ln>
      </xdr:spPr>
    </xdr:pic>
    <xdr:clientData/>
  </xdr:twoCellAnchor>
  <xdr:twoCellAnchor editAs="oneCell">
    <xdr:from>
      <xdr:col>0</xdr:col>
      <xdr:colOff>13335</xdr:colOff>
      <xdr:row>93</xdr:row>
      <xdr:rowOff>34290</xdr:rowOff>
    </xdr:from>
    <xdr:to>
      <xdr:col>0</xdr:col>
      <xdr:colOff>2159000</xdr:colOff>
      <xdr:row>93</xdr:row>
      <xdr:rowOff>1308100</xdr:rowOff>
    </xdr:to>
    <xdr:pic>
      <xdr:nvPicPr>
        <xdr:cNvPr id="7449" name="图片 7448">
          <a:extLst>
            <a:ext uri="{FF2B5EF4-FFF2-40B4-BE49-F238E27FC236}">
              <a16:creationId xmlns:a16="http://schemas.microsoft.com/office/drawing/2014/main" id="{00000000-0008-0000-AD00-0000191D0000}"/>
            </a:ext>
          </a:extLst>
        </xdr:cNvPr>
        <xdr:cNvPicPr>
          <a:picLocks noChangeAspect="1"/>
        </xdr:cNvPicPr>
      </xdr:nvPicPr>
      <xdr:blipFill>
        <a:blip xmlns:r="http://schemas.openxmlformats.org/officeDocument/2006/relationships" r:embed="rId604"/>
        <a:stretch>
          <a:fillRect/>
        </a:stretch>
      </xdr:blipFill>
      <xdr:spPr>
        <a:xfrm>
          <a:off x="13335" y="147184110"/>
          <a:ext cx="2145665" cy="1273810"/>
        </a:xfrm>
        <a:prstGeom prst="rect">
          <a:avLst/>
        </a:prstGeom>
        <a:noFill/>
        <a:ln w="9525">
          <a:noFill/>
        </a:ln>
      </xdr:spPr>
    </xdr:pic>
    <xdr:clientData/>
  </xdr:twoCellAnchor>
  <xdr:twoCellAnchor editAs="oneCell">
    <xdr:from>
      <xdr:col>0</xdr:col>
      <xdr:colOff>13335</xdr:colOff>
      <xdr:row>94</xdr:row>
      <xdr:rowOff>24765</xdr:rowOff>
    </xdr:from>
    <xdr:to>
      <xdr:col>0</xdr:col>
      <xdr:colOff>2153285</xdr:colOff>
      <xdr:row>94</xdr:row>
      <xdr:rowOff>1288415</xdr:rowOff>
    </xdr:to>
    <xdr:pic>
      <xdr:nvPicPr>
        <xdr:cNvPr id="7450" name="图片 7449">
          <a:extLst>
            <a:ext uri="{FF2B5EF4-FFF2-40B4-BE49-F238E27FC236}">
              <a16:creationId xmlns:a16="http://schemas.microsoft.com/office/drawing/2014/main" id="{00000000-0008-0000-AD00-00001A1D0000}"/>
            </a:ext>
          </a:extLst>
        </xdr:cNvPr>
        <xdr:cNvPicPr>
          <a:picLocks noChangeAspect="1"/>
        </xdr:cNvPicPr>
      </xdr:nvPicPr>
      <xdr:blipFill>
        <a:blip xmlns:r="http://schemas.openxmlformats.org/officeDocument/2006/relationships" r:embed="rId605"/>
        <a:stretch>
          <a:fillRect/>
        </a:stretch>
      </xdr:blipFill>
      <xdr:spPr>
        <a:xfrm>
          <a:off x="13335" y="148558885"/>
          <a:ext cx="2139950" cy="1263650"/>
        </a:xfrm>
        <a:prstGeom prst="rect">
          <a:avLst/>
        </a:prstGeom>
        <a:noFill/>
        <a:ln w="9525">
          <a:noFill/>
        </a:ln>
      </xdr:spPr>
    </xdr:pic>
    <xdr:clientData/>
  </xdr:twoCellAnchor>
  <xdr:twoCellAnchor editAs="oneCell">
    <xdr:from>
      <xdr:col>0</xdr:col>
      <xdr:colOff>9525</xdr:colOff>
      <xdr:row>773</xdr:row>
      <xdr:rowOff>7620</xdr:rowOff>
    </xdr:from>
    <xdr:to>
      <xdr:col>0</xdr:col>
      <xdr:colOff>9525</xdr:colOff>
      <xdr:row>775</xdr:row>
      <xdr:rowOff>168910</xdr:rowOff>
    </xdr:to>
    <xdr:pic>
      <xdr:nvPicPr>
        <xdr:cNvPr id="7451" name="图片 7450" descr="QQ图片20190426102507">
          <a:extLst>
            <a:ext uri="{FF2B5EF4-FFF2-40B4-BE49-F238E27FC236}">
              <a16:creationId xmlns:a16="http://schemas.microsoft.com/office/drawing/2014/main" id="{00000000-0008-0000-AD00-00001B1D0000}"/>
            </a:ext>
          </a:extLst>
        </xdr:cNvPr>
        <xdr:cNvPicPr>
          <a:picLocks noChangeAspect="1"/>
        </xdr:cNvPicPr>
      </xdr:nvPicPr>
      <xdr:blipFill>
        <a:blip xmlns:r="http://schemas.openxmlformats.org/officeDocument/2006/relationships" r:embed="rId606"/>
        <a:stretch>
          <a:fillRect/>
        </a:stretch>
      </xdr:blipFill>
      <xdr:spPr>
        <a:xfrm flipH="1">
          <a:off x="9525" y="1437782240"/>
          <a:ext cx="0" cy="3971290"/>
        </a:xfrm>
        <a:prstGeom prst="rect">
          <a:avLst/>
        </a:prstGeom>
      </xdr:spPr>
    </xdr:pic>
    <xdr:clientData/>
  </xdr:twoCellAnchor>
  <xdr:twoCellAnchor editAs="oneCell">
    <xdr:from>
      <xdr:col>0</xdr:col>
      <xdr:colOff>635</xdr:colOff>
      <xdr:row>773</xdr:row>
      <xdr:rowOff>209550</xdr:rowOff>
    </xdr:from>
    <xdr:to>
      <xdr:col>0</xdr:col>
      <xdr:colOff>2146300</xdr:colOff>
      <xdr:row>773</xdr:row>
      <xdr:rowOff>1695450</xdr:rowOff>
    </xdr:to>
    <xdr:pic>
      <xdr:nvPicPr>
        <xdr:cNvPr id="7452" name="图片 7451">
          <a:extLst>
            <a:ext uri="{FF2B5EF4-FFF2-40B4-BE49-F238E27FC236}">
              <a16:creationId xmlns:a16="http://schemas.microsoft.com/office/drawing/2014/main" id="{00000000-0008-0000-AD00-00001C1D0000}"/>
            </a:ext>
          </a:extLst>
        </xdr:cNvPr>
        <xdr:cNvPicPr>
          <a:picLocks noChangeAspect="1"/>
        </xdr:cNvPicPr>
      </xdr:nvPicPr>
      <xdr:blipFill>
        <a:blip xmlns:r="http://schemas.openxmlformats.org/officeDocument/2006/relationships" r:embed="rId607"/>
        <a:stretch>
          <a:fillRect/>
        </a:stretch>
      </xdr:blipFill>
      <xdr:spPr>
        <a:xfrm>
          <a:off x="635" y="1437984170"/>
          <a:ext cx="2145665" cy="1485900"/>
        </a:xfrm>
        <a:prstGeom prst="rect">
          <a:avLst/>
        </a:prstGeom>
        <a:noFill/>
        <a:ln w="9525">
          <a:noFill/>
        </a:ln>
      </xdr:spPr>
    </xdr:pic>
    <xdr:clientData/>
  </xdr:twoCellAnchor>
  <xdr:twoCellAnchor editAs="oneCell">
    <xdr:from>
      <xdr:col>0</xdr:col>
      <xdr:colOff>38100</xdr:colOff>
      <xdr:row>774</xdr:row>
      <xdr:rowOff>123190</xdr:rowOff>
    </xdr:from>
    <xdr:to>
      <xdr:col>0</xdr:col>
      <xdr:colOff>2124075</xdr:colOff>
      <xdr:row>774</xdr:row>
      <xdr:rowOff>1772285</xdr:rowOff>
    </xdr:to>
    <xdr:pic>
      <xdr:nvPicPr>
        <xdr:cNvPr id="7453" name="图片 7452">
          <a:extLst>
            <a:ext uri="{FF2B5EF4-FFF2-40B4-BE49-F238E27FC236}">
              <a16:creationId xmlns:a16="http://schemas.microsoft.com/office/drawing/2014/main" id="{00000000-0008-0000-AD00-00001D1D0000}"/>
            </a:ext>
          </a:extLst>
        </xdr:cNvPr>
        <xdr:cNvPicPr>
          <a:picLocks noChangeAspect="1"/>
        </xdr:cNvPicPr>
      </xdr:nvPicPr>
      <xdr:blipFill>
        <a:blip xmlns:r="http://schemas.openxmlformats.org/officeDocument/2006/relationships" r:embed="rId608"/>
        <a:stretch>
          <a:fillRect/>
        </a:stretch>
      </xdr:blipFill>
      <xdr:spPr>
        <a:xfrm>
          <a:off x="38100" y="1439802810"/>
          <a:ext cx="2085975" cy="1649095"/>
        </a:xfrm>
        <a:prstGeom prst="rect">
          <a:avLst/>
        </a:prstGeom>
        <a:noFill/>
        <a:ln w="9525">
          <a:noFill/>
        </a:ln>
      </xdr:spPr>
    </xdr:pic>
    <xdr:clientData/>
  </xdr:twoCellAnchor>
  <xdr:twoCellAnchor editAs="oneCell">
    <xdr:from>
      <xdr:col>0</xdr:col>
      <xdr:colOff>20320</xdr:colOff>
      <xdr:row>775</xdr:row>
      <xdr:rowOff>95885</xdr:rowOff>
    </xdr:from>
    <xdr:to>
      <xdr:col>0</xdr:col>
      <xdr:colOff>2140585</xdr:colOff>
      <xdr:row>775</xdr:row>
      <xdr:rowOff>1752600</xdr:rowOff>
    </xdr:to>
    <xdr:pic>
      <xdr:nvPicPr>
        <xdr:cNvPr id="7454" name="图片 7453">
          <a:extLst>
            <a:ext uri="{FF2B5EF4-FFF2-40B4-BE49-F238E27FC236}">
              <a16:creationId xmlns:a16="http://schemas.microsoft.com/office/drawing/2014/main" id="{00000000-0008-0000-AD00-00001E1D0000}"/>
            </a:ext>
          </a:extLst>
        </xdr:cNvPr>
        <xdr:cNvPicPr>
          <a:picLocks noChangeAspect="1"/>
        </xdr:cNvPicPr>
      </xdr:nvPicPr>
      <xdr:blipFill>
        <a:blip xmlns:r="http://schemas.openxmlformats.org/officeDocument/2006/relationships" r:embed="rId609"/>
        <a:stretch>
          <a:fillRect/>
        </a:stretch>
      </xdr:blipFill>
      <xdr:spPr>
        <a:xfrm>
          <a:off x="20320" y="1441680505"/>
          <a:ext cx="2120265" cy="1656715"/>
        </a:xfrm>
        <a:prstGeom prst="rect">
          <a:avLst/>
        </a:prstGeom>
        <a:noFill/>
        <a:ln w="9525">
          <a:noFill/>
        </a:ln>
      </xdr:spPr>
    </xdr:pic>
    <xdr:clientData/>
  </xdr:twoCellAnchor>
  <xdr:twoCellAnchor editAs="oneCell">
    <xdr:from>
      <xdr:col>0</xdr:col>
      <xdr:colOff>9525</xdr:colOff>
      <xdr:row>776</xdr:row>
      <xdr:rowOff>85725</xdr:rowOff>
    </xdr:from>
    <xdr:to>
      <xdr:col>0</xdr:col>
      <xdr:colOff>2153920</xdr:colOff>
      <xdr:row>776</xdr:row>
      <xdr:rowOff>1809750</xdr:rowOff>
    </xdr:to>
    <xdr:pic>
      <xdr:nvPicPr>
        <xdr:cNvPr id="7455" name="图片 7454">
          <a:extLst>
            <a:ext uri="{FF2B5EF4-FFF2-40B4-BE49-F238E27FC236}">
              <a16:creationId xmlns:a16="http://schemas.microsoft.com/office/drawing/2014/main" id="{00000000-0008-0000-AD00-00001F1D0000}"/>
            </a:ext>
          </a:extLst>
        </xdr:cNvPr>
        <xdr:cNvPicPr>
          <a:picLocks noChangeAspect="1"/>
        </xdr:cNvPicPr>
      </xdr:nvPicPr>
      <xdr:blipFill>
        <a:blip xmlns:r="http://schemas.openxmlformats.org/officeDocument/2006/relationships" r:embed="rId610"/>
        <a:stretch>
          <a:fillRect/>
        </a:stretch>
      </xdr:blipFill>
      <xdr:spPr>
        <a:xfrm>
          <a:off x="9525" y="1443575345"/>
          <a:ext cx="2144395" cy="1724025"/>
        </a:xfrm>
        <a:prstGeom prst="rect">
          <a:avLst/>
        </a:prstGeom>
        <a:noFill/>
        <a:ln w="9525">
          <a:noFill/>
        </a:ln>
      </xdr:spPr>
    </xdr:pic>
    <xdr:clientData/>
  </xdr:twoCellAnchor>
  <xdr:twoCellAnchor editAs="oneCell">
    <xdr:from>
      <xdr:col>0</xdr:col>
      <xdr:colOff>635</xdr:colOff>
      <xdr:row>778</xdr:row>
      <xdr:rowOff>152400</xdr:rowOff>
    </xdr:from>
    <xdr:to>
      <xdr:col>0</xdr:col>
      <xdr:colOff>2124075</xdr:colOff>
      <xdr:row>778</xdr:row>
      <xdr:rowOff>1704975</xdr:rowOff>
    </xdr:to>
    <xdr:pic>
      <xdr:nvPicPr>
        <xdr:cNvPr id="7456" name="图片 7455">
          <a:extLst>
            <a:ext uri="{FF2B5EF4-FFF2-40B4-BE49-F238E27FC236}">
              <a16:creationId xmlns:a16="http://schemas.microsoft.com/office/drawing/2014/main" id="{00000000-0008-0000-AD00-0000201D0000}"/>
            </a:ext>
          </a:extLst>
        </xdr:cNvPr>
        <xdr:cNvPicPr>
          <a:picLocks noChangeAspect="1"/>
        </xdr:cNvPicPr>
      </xdr:nvPicPr>
      <xdr:blipFill>
        <a:blip xmlns:r="http://schemas.openxmlformats.org/officeDocument/2006/relationships" r:embed="rId611"/>
        <a:stretch>
          <a:fillRect/>
        </a:stretch>
      </xdr:blipFill>
      <xdr:spPr>
        <a:xfrm>
          <a:off x="635" y="1447452020"/>
          <a:ext cx="2123440" cy="1552575"/>
        </a:xfrm>
        <a:prstGeom prst="rect">
          <a:avLst/>
        </a:prstGeom>
        <a:noFill/>
        <a:ln w="9525">
          <a:noFill/>
        </a:ln>
      </xdr:spPr>
    </xdr:pic>
    <xdr:clientData/>
  </xdr:twoCellAnchor>
  <xdr:twoCellAnchor editAs="oneCell">
    <xdr:from>
      <xdr:col>0</xdr:col>
      <xdr:colOff>39370</xdr:colOff>
      <xdr:row>779</xdr:row>
      <xdr:rowOff>180975</xdr:rowOff>
    </xdr:from>
    <xdr:to>
      <xdr:col>0</xdr:col>
      <xdr:colOff>2159635</xdr:colOff>
      <xdr:row>779</xdr:row>
      <xdr:rowOff>1677035</xdr:rowOff>
    </xdr:to>
    <xdr:pic>
      <xdr:nvPicPr>
        <xdr:cNvPr id="7457" name="图片 7456">
          <a:extLst>
            <a:ext uri="{FF2B5EF4-FFF2-40B4-BE49-F238E27FC236}">
              <a16:creationId xmlns:a16="http://schemas.microsoft.com/office/drawing/2014/main" id="{00000000-0008-0000-AD00-0000211D0000}"/>
            </a:ext>
          </a:extLst>
        </xdr:cNvPr>
        <xdr:cNvPicPr>
          <a:picLocks noChangeAspect="1"/>
        </xdr:cNvPicPr>
      </xdr:nvPicPr>
      <xdr:blipFill>
        <a:blip xmlns:r="http://schemas.openxmlformats.org/officeDocument/2006/relationships" r:embed="rId612"/>
        <a:stretch>
          <a:fillRect/>
        </a:stretch>
      </xdr:blipFill>
      <xdr:spPr>
        <a:xfrm>
          <a:off x="39370" y="1449385595"/>
          <a:ext cx="2120265" cy="1496060"/>
        </a:xfrm>
        <a:prstGeom prst="rect">
          <a:avLst/>
        </a:prstGeom>
        <a:noFill/>
        <a:ln w="9525">
          <a:noFill/>
        </a:ln>
      </xdr:spPr>
    </xdr:pic>
    <xdr:clientData/>
  </xdr:twoCellAnchor>
  <xdr:twoCellAnchor editAs="oneCell">
    <xdr:from>
      <xdr:col>0</xdr:col>
      <xdr:colOff>635</xdr:colOff>
      <xdr:row>777</xdr:row>
      <xdr:rowOff>123825</xdr:rowOff>
    </xdr:from>
    <xdr:to>
      <xdr:col>0</xdr:col>
      <xdr:colOff>2142490</xdr:colOff>
      <xdr:row>777</xdr:row>
      <xdr:rowOff>1742440</xdr:rowOff>
    </xdr:to>
    <xdr:pic>
      <xdr:nvPicPr>
        <xdr:cNvPr id="7458" name="图片 7457">
          <a:extLst>
            <a:ext uri="{FF2B5EF4-FFF2-40B4-BE49-F238E27FC236}">
              <a16:creationId xmlns:a16="http://schemas.microsoft.com/office/drawing/2014/main" id="{00000000-0008-0000-AD00-0000221D0000}"/>
            </a:ext>
          </a:extLst>
        </xdr:cNvPr>
        <xdr:cNvPicPr>
          <a:picLocks noChangeAspect="1"/>
        </xdr:cNvPicPr>
      </xdr:nvPicPr>
      <xdr:blipFill>
        <a:blip xmlns:r="http://schemas.openxmlformats.org/officeDocument/2006/relationships" r:embed="rId613"/>
        <a:stretch>
          <a:fillRect/>
        </a:stretch>
      </xdr:blipFill>
      <xdr:spPr>
        <a:xfrm>
          <a:off x="635" y="1445518445"/>
          <a:ext cx="2141855" cy="1618615"/>
        </a:xfrm>
        <a:prstGeom prst="rect">
          <a:avLst/>
        </a:prstGeom>
        <a:noFill/>
        <a:ln w="9525">
          <a:noFill/>
        </a:ln>
      </xdr:spPr>
    </xdr:pic>
    <xdr:clientData/>
  </xdr:twoCellAnchor>
  <xdr:twoCellAnchor editAs="oneCell">
    <xdr:from>
      <xdr:col>0</xdr:col>
      <xdr:colOff>39370</xdr:colOff>
      <xdr:row>782</xdr:row>
      <xdr:rowOff>57150</xdr:rowOff>
    </xdr:from>
    <xdr:to>
      <xdr:col>0</xdr:col>
      <xdr:colOff>2033270</xdr:colOff>
      <xdr:row>782</xdr:row>
      <xdr:rowOff>1351915</xdr:rowOff>
    </xdr:to>
    <xdr:pic>
      <xdr:nvPicPr>
        <xdr:cNvPr id="7459" name="图片 7458">
          <a:extLst>
            <a:ext uri="{FF2B5EF4-FFF2-40B4-BE49-F238E27FC236}">
              <a16:creationId xmlns:a16="http://schemas.microsoft.com/office/drawing/2014/main" id="{00000000-0008-0000-AD00-0000231D0000}"/>
            </a:ext>
          </a:extLst>
        </xdr:cNvPr>
        <xdr:cNvPicPr>
          <a:picLocks noChangeAspect="1"/>
        </xdr:cNvPicPr>
      </xdr:nvPicPr>
      <xdr:blipFill>
        <a:blip xmlns:r="http://schemas.openxmlformats.org/officeDocument/2006/relationships" r:embed="rId614"/>
        <a:stretch>
          <a:fillRect/>
        </a:stretch>
      </xdr:blipFill>
      <xdr:spPr>
        <a:xfrm>
          <a:off x="39370" y="1454176670"/>
          <a:ext cx="1993900" cy="1294765"/>
        </a:xfrm>
        <a:prstGeom prst="rect">
          <a:avLst/>
        </a:prstGeom>
        <a:noFill/>
        <a:ln w="9525">
          <a:noFill/>
        </a:ln>
      </xdr:spPr>
    </xdr:pic>
    <xdr:clientData/>
  </xdr:twoCellAnchor>
  <xdr:twoCellAnchor editAs="oneCell">
    <xdr:from>
      <xdr:col>0</xdr:col>
      <xdr:colOff>29845</xdr:colOff>
      <xdr:row>780</xdr:row>
      <xdr:rowOff>25400</xdr:rowOff>
    </xdr:from>
    <xdr:to>
      <xdr:col>0</xdr:col>
      <xdr:colOff>2148205</xdr:colOff>
      <xdr:row>780</xdr:row>
      <xdr:rowOff>1428750</xdr:rowOff>
    </xdr:to>
    <xdr:pic>
      <xdr:nvPicPr>
        <xdr:cNvPr id="7460" name="图片 7459">
          <a:extLst>
            <a:ext uri="{FF2B5EF4-FFF2-40B4-BE49-F238E27FC236}">
              <a16:creationId xmlns:a16="http://schemas.microsoft.com/office/drawing/2014/main" id="{00000000-0008-0000-AD00-0000241D0000}"/>
            </a:ext>
          </a:extLst>
        </xdr:cNvPr>
        <xdr:cNvPicPr>
          <a:picLocks noChangeAspect="1"/>
        </xdr:cNvPicPr>
      </xdr:nvPicPr>
      <xdr:blipFill>
        <a:blip xmlns:r="http://schemas.openxmlformats.org/officeDocument/2006/relationships" r:embed="rId615"/>
        <a:stretch>
          <a:fillRect/>
        </a:stretch>
      </xdr:blipFill>
      <xdr:spPr>
        <a:xfrm>
          <a:off x="29845" y="1451135020"/>
          <a:ext cx="2118360" cy="1403350"/>
        </a:xfrm>
        <a:prstGeom prst="rect">
          <a:avLst/>
        </a:prstGeom>
        <a:noFill/>
        <a:ln w="9525">
          <a:noFill/>
        </a:ln>
      </xdr:spPr>
    </xdr:pic>
    <xdr:clientData/>
  </xdr:twoCellAnchor>
  <xdr:twoCellAnchor editAs="oneCell">
    <xdr:from>
      <xdr:col>0</xdr:col>
      <xdr:colOff>219075</xdr:colOff>
      <xdr:row>783</xdr:row>
      <xdr:rowOff>38100</xdr:rowOff>
    </xdr:from>
    <xdr:to>
      <xdr:col>0</xdr:col>
      <xdr:colOff>1962150</xdr:colOff>
      <xdr:row>783</xdr:row>
      <xdr:rowOff>1409065</xdr:rowOff>
    </xdr:to>
    <xdr:pic>
      <xdr:nvPicPr>
        <xdr:cNvPr id="7461" name="图片 7460">
          <a:extLst>
            <a:ext uri="{FF2B5EF4-FFF2-40B4-BE49-F238E27FC236}">
              <a16:creationId xmlns:a16="http://schemas.microsoft.com/office/drawing/2014/main" id="{00000000-0008-0000-AD00-0000251D0000}"/>
            </a:ext>
          </a:extLst>
        </xdr:cNvPr>
        <xdr:cNvPicPr>
          <a:picLocks noChangeAspect="1"/>
        </xdr:cNvPicPr>
      </xdr:nvPicPr>
      <xdr:blipFill>
        <a:blip xmlns:r="http://schemas.openxmlformats.org/officeDocument/2006/relationships" r:embed="rId616"/>
        <a:stretch>
          <a:fillRect/>
        </a:stretch>
      </xdr:blipFill>
      <xdr:spPr>
        <a:xfrm>
          <a:off x="219075" y="1455567320"/>
          <a:ext cx="1743075" cy="1370965"/>
        </a:xfrm>
        <a:prstGeom prst="rect">
          <a:avLst/>
        </a:prstGeom>
        <a:noFill/>
        <a:ln w="9525">
          <a:noFill/>
        </a:ln>
      </xdr:spPr>
    </xdr:pic>
    <xdr:clientData/>
  </xdr:twoCellAnchor>
  <xdr:twoCellAnchor editAs="oneCell">
    <xdr:from>
      <xdr:col>0</xdr:col>
      <xdr:colOff>9525</xdr:colOff>
      <xdr:row>675</xdr:row>
      <xdr:rowOff>98425</xdr:rowOff>
    </xdr:from>
    <xdr:to>
      <xdr:col>0</xdr:col>
      <xdr:colOff>2127885</xdr:colOff>
      <xdr:row>675</xdr:row>
      <xdr:rowOff>1499870</xdr:rowOff>
    </xdr:to>
    <xdr:pic>
      <xdr:nvPicPr>
        <xdr:cNvPr id="7889" name="图片 7888">
          <a:extLst>
            <a:ext uri="{FF2B5EF4-FFF2-40B4-BE49-F238E27FC236}">
              <a16:creationId xmlns:a16="http://schemas.microsoft.com/office/drawing/2014/main" id="{00000000-0008-0000-AD00-0000D11E0000}"/>
            </a:ext>
          </a:extLst>
        </xdr:cNvPr>
        <xdr:cNvPicPr>
          <a:picLocks noChangeAspect="1"/>
        </xdr:cNvPicPr>
      </xdr:nvPicPr>
      <xdr:blipFill>
        <a:blip xmlns:r="http://schemas.openxmlformats.org/officeDocument/2006/relationships" r:embed="rId617"/>
        <a:stretch>
          <a:fillRect/>
        </a:stretch>
      </xdr:blipFill>
      <xdr:spPr>
        <a:xfrm>
          <a:off x="9525" y="1251183045"/>
          <a:ext cx="2118360" cy="1401445"/>
        </a:xfrm>
        <a:prstGeom prst="rect">
          <a:avLst/>
        </a:prstGeom>
        <a:noFill/>
        <a:ln w="9525">
          <a:noFill/>
        </a:ln>
      </xdr:spPr>
    </xdr:pic>
    <xdr:clientData/>
  </xdr:twoCellAnchor>
  <xdr:twoCellAnchor editAs="oneCell">
    <xdr:from>
      <xdr:col>0</xdr:col>
      <xdr:colOff>635</xdr:colOff>
      <xdr:row>677</xdr:row>
      <xdr:rowOff>222250</xdr:rowOff>
    </xdr:from>
    <xdr:to>
      <xdr:col>0</xdr:col>
      <xdr:colOff>2132330</xdr:colOff>
      <xdr:row>677</xdr:row>
      <xdr:rowOff>1520825</xdr:rowOff>
    </xdr:to>
    <xdr:pic>
      <xdr:nvPicPr>
        <xdr:cNvPr id="7928" name="图片 7927">
          <a:extLst>
            <a:ext uri="{FF2B5EF4-FFF2-40B4-BE49-F238E27FC236}">
              <a16:creationId xmlns:a16="http://schemas.microsoft.com/office/drawing/2014/main" id="{00000000-0008-0000-AD00-0000F81E0000}"/>
            </a:ext>
          </a:extLst>
        </xdr:cNvPr>
        <xdr:cNvPicPr>
          <a:picLocks noChangeAspect="1"/>
        </xdr:cNvPicPr>
      </xdr:nvPicPr>
      <xdr:blipFill>
        <a:blip xmlns:r="http://schemas.openxmlformats.org/officeDocument/2006/relationships" r:embed="rId618"/>
        <a:stretch>
          <a:fillRect/>
        </a:stretch>
      </xdr:blipFill>
      <xdr:spPr>
        <a:xfrm>
          <a:off x="635" y="1255116870"/>
          <a:ext cx="2131695" cy="1298575"/>
        </a:xfrm>
        <a:prstGeom prst="rect">
          <a:avLst/>
        </a:prstGeom>
        <a:noFill/>
        <a:ln w="9525">
          <a:noFill/>
        </a:ln>
      </xdr:spPr>
    </xdr:pic>
    <xdr:clientData/>
  </xdr:twoCellAnchor>
  <xdr:twoCellAnchor editAs="oneCell">
    <xdr:from>
      <xdr:col>0</xdr:col>
      <xdr:colOff>9525</xdr:colOff>
      <xdr:row>676</xdr:row>
      <xdr:rowOff>244475</xdr:rowOff>
    </xdr:from>
    <xdr:to>
      <xdr:col>0</xdr:col>
      <xdr:colOff>2131695</xdr:colOff>
      <xdr:row>676</xdr:row>
      <xdr:rowOff>1573530</xdr:rowOff>
    </xdr:to>
    <xdr:pic>
      <xdr:nvPicPr>
        <xdr:cNvPr id="7929" name="图片 7928">
          <a:extLst>
            <a:ext uri="{FF2B5EF4-FFF2-40B4-BE49-F238E27FC236}">
              <a16:creationId xmlns:a16="http://schemas.microsoft.com/office/drawing/2014/main" id="{00000000-0008-0000-AD00-0000F91E0000}"/>
            </a:ext>
          </a:extLst>
        </xdr:cNvPr>
        <xdr:cNvPicPr>
          <a:picLocks noChangeAspect="1"/>
        </xdr:cNvPicPr>
      </xdr:nvPicPr>
      <xdr:blipFill>
        <a:blip xmlns:r="http://schemas.openxmlformats.org/officeDocument/2006/relationships" r:embed="rId619"/>
        <a:stretch>
          <a:fillRect/>
        </a:stretch>
      </xdr:blipFill>
      <xdr:spPr>
        <a:xfrm>
          <a:off x="9525" y="1253234095"/>
          <a:ext cx="2122170" cy="1329055"/>
        </a:xfrm>
        <a:prstGeom prst="rect">
          <a:avLst/>
        </a:prstGeom>
        <a:noFill/>
        <a:ln w="9525">
          <a:noFill/>
        </a:ln>
      </xdr:spPr>
    </xdr:pic>
    <xdr:clientData/>
  </xdr:twoCellAnchor>
  <xdr:twoCellAnchor editAs="oneCell">
    <xdr:from>
      <xdr:col>0</xdr:col>
      <xdr:colOff>9525</xdr:colOff>
      <xdr:row>785</xdr:row>
      <xdr:rowOff>208915</xdr:rowOff>
    </xdr:from>
    <xdr:to>
      <xdr:col>0</xdr:col>
      <xdr:colOff>2141220</xdr:colOff>
      <xdr:row>785</xdr:row>
      <xdr:rowOff>1694180</xdr:rowOff>
    </xdr:to>
    <xdr:pic>
      <xdr:nvPicPr>
        <xdr:cNvPr id="7930" name="图片 7929">
          <a:extLst>
            <a:ext uri="{FF2B5EF4-FFF2-40B4-BE49-F238E27FC236}">
              <a16:creationId xmlns:a16="http://schemas.microsoft.com/office/drawing/2014/main" id="{00000000-0008-0000-AD00-0000FA1E0000}"/>
            </a:ext>
          </a:extLst>
        </xdr:cNvPr>
        <xdr:cNvPicPr>
          <a:picLocks noChangeAspect="1"/>
        </xdr:cNvPicPr>
      </xdr:nvPicPr>
      <xdr:blipFill>
        <a:blip xmlns:r="http://schemas.openxmlformats.org/officeDocument/2006/relationships" r:embed="rId620"/>
        <a:stretch>
          <a:fillRect/>
        </a:stretch>
      </xdr:blipFill>
      <xdr:spPr>
        <a:xfrm>
          <a:off x="9525" y="1459129035"/>
          <a:ext cx="2131695" cy="1485265"/>
        </a:xfrm>
        <a:prstGeom prst="rect">
          <a:avLst/>
        </a:prstGeom>
        <a:noFill/>
        <a:ln w="9525">
          <a:noFill/>
        </a:ln>
      </xdr:spPr>
    </xdr:pic>
    <xdr:clientData/>
  </xdr:twoCellAnchor>
  <xdr:twoCellAnchor editAs="oneCell">
    <xdr:from>
      <xdr:col>0</xdr:col>
      <xdr:colOff>29845</xdr:colOff>
      <xdr:row>786</xdr:row>
      <xdr:rowOff>228600</xdr:rowOff>
    </xdr:from>
    <xdr:to>
      <xdr:col>0</xdr:col>
      <xdr:colOff>2134235</xdr:colOff>
      <xdr:row>786</xdr:row>
      <xdr:rowOff>1688465</xdr:rowOff>
    </xdr:to>
    <xdr:pic>
      <xdr:nvPicPr>
        <xdr:cNvPr id="7931" name="图片 7930">
          <a:extLst>
            <a:ext uri="{FF2B5EF4-FFF2-40B4-BE49-F238E27FC236}">
              <a16:creationId xmlns:a16="http://schemas.microsoft.com/office/drawing/2014/main" id="{00000000-0008-0000-AD00-0000FB1E0000}"/>
            </a:ext>
          </a:extLst>
        </xdr:cNvPr>
        <xdr:cNvPicPr>
          <a:picLocks noChangeAspect="1"/>
        </xdr:cNvPicPr>
      </xdr:nvPicPr>
      <xdr:blipFill>
        <a:blip xmlns:r="http://schemas.openxmlformats.org/officeDocument/2006/relationships" r:embed="rId621"/>
        <a:stretch>
          <a:fillRect/>
        </a:stretch>
      </xdr:blipFill>
      <xdr:spPr>
        <a:xfrm>
          <a:off x="29845" y="1461053720"/>
          <a:ext cx="2104390" cy="1459865"/>
        </a:xfrm>
        <a:prstGeom prst="rect">
          <a:avLst/>
        </a:prstGeom>
        <a:noFill/>
        <a:ln w="9525">
          <a:noFill/>
        </a:ln>
      </xdr:spPr>
    </xdr:pic>
    <xdr:clientData/>
  </xdr:twoCellAnchor>
  <xdr:twoCellAnchor editAs="oneCell">
    <xdr:from>
      <xdr:col>0</xdr:col>
      <xdr:colOff>9525</xdr:colOff>
      <xdr:row>787</xdr:row>
      <xdr:rowOff>228600</xdr:rowOff>
    </xdr:from>
    <xdr:to>
      <xdr:col>0</xdr:col>
      <xdr:colOff>2128520</xdr:colOff>
      <xdr:row>787</xdr:row>
      <xdr:rowOff>1590675</xdr:rowOff>
    </xdr:to>
    <xdr:pic>
      <xdr:nvPicPr>
        <xdr:cNvPr id="7932" name="图片 7931">
          <a:extLst>
            <a:ext uri="{FF2B5EF4-FFF2-40B4-BE49-F238E27FC236}">
              <a16:creationId xmlns:a16="http://schemas.microsoft.com/office/drawing/2014/main" id="{00000000-0008-0000-AD00-0000FC1E0000}"/>
            </a:ext>
          </a:extLst>
        </xdr:cNvPr>
        <xdr:cNvPicPr>
          <a:picLocks noChangeAspect="1"/>
        </xdr:cNvPicPr>
      </xdr:nvPicPr>
      <xdr:blipFill>
        <a:blip xmlns:r="http://schemas.openxmlformats.org/officeDocument/2006/relationships" r:embed="rId622"/>
        <a:stretch>
          <a:fillRect/>
        </a:stretch>
      </xdr:blipFill>
      <xdr:spPr>
        <a:xfrm>
          <a:off x="9525" y="1462958720"/>
          <a:ext cx="2118995" cy="1362075"/>
        </a:xfrm>
        <a:prstGeom prst="rect">
          <a:avLst/>
        </a:prstGeom>
        <a:noFill/>
        <a:ln w="9525">
          <a:noFill/>
        </a:ln>
      </xdr:spPr>
    </xdr:pic>
    <xdr:clientData/>
  </xdr:twoCellAnchor>
  <xdr:twoCellAnchor editAs="oneCell">
    <xdr:from>
      <xdr:col>0</xdr:col>
      <xdr:colOff>39370</xdr:colOff>
      <xdr:row>784</xdr:row>
      <xdr:rowOff>290195</xdr:rowOff>
    </xdr:from>
    <xdr:to>
      <xdr:col>0</xdr:col>
      <xdr:colOff>2119630</xdr:colOff>
      <xdr:row>784</xdr:row>
      <xdr:rowOff>1717675</xdr:rowOff>
    </xdr:to>
    <xdr:pic>
      <xdr:nvPicPr>
        <xdr:cNvPr id="7933" name="图片 7932">
          <a:extLst>
            <a:ext uri="{FF2B5EF4-FFF2-40B4-BE49-F238E27FC236}">
              <a16:creationId xmlns:a16="http://schemas.microsoft.com/office/drawing/2014/main" id="{00000000-0008-0000-AD00-0000FD1E0000}"/>
            </a:ext>
          </a:extLst>
        </xdr:cNvPr>
        <xdr:cNvPicPr>
          <a:picLocks noChangeAspect="1"/>
        </xdr:cNvPicPr>
      </xdr:nvPicPr>
      <xdr:blipFill>
        <a:blip xmlns:r="http://schemas.openxmlformats.org/officeDocument/2006/relationships" r:embed="rId623"/>
        <a:stretch>
          <a:fillRect/>
        </a:stretch>
      </xdr:blipFill>
      <xdr:spPr>
        <a:xfrm>
          <a:off x="39370" y="1457305315"/>
          <a:ext cx="2080260" cy="1427480"/>
        </a:xfrm>
        <a:prstGeom prst="rect">
          <a:avLst/>
        </a:prstGeom>
        <a:noFill/>
        <a:ln w="9525">
          <a:noFill/>
        </a:ln>
      </xdr:spPr>
    </xdr:pic>
    <xdr:clientData/>
  </xdr:twoCellAnchor>
  <xdr:twoCellAnchor editAs="oneCell">
    <xdr:from>
      <xdr:col>0</xdr:col>
      <xdr:colOff>635</xdr:colOff>
      <xdr:row>788</xdr:row>
      <xdr:rowOff>180975</xdr:rowOff>
    </xdr:from>
    <xdr:to>
      <xdr:col>0</xdr:col>
      <xdr:colOff>2160270</xdr:colOff>
      <xdr:row>788</xdr:row>
      <xdr:rowOff>1704975</xdr:rowOff>
    </xdr:to>
    <xdr:pic>
      <xdr:nvPicPr>
        <xdr:cNvPr id="7934" name="图片 7933">
          <a:extLst>
            <a:ext uri="{FF2B5EF4-FFF2-40B4-BE49-F238E27FC236}">
              <a16:creationId xmlns:a16="http://schemas.microsoft.com/office/drawing/2014/main" id="{00000000-0008-0000-AD00-0000FE1E0000}"/>
            </a:ext>
          </a:extLst>
        </xdr:cNvPr>
        <xdr:cNvPicPr>
          <a:picLocks noChangeAspect="1"/>
        </xdr:cNvPicPr>
      </xdr:nvPicPr>
      <xdr:blipFill>
        <a:blip xmlns:r="http://schemas.openxmlformats.org/officeDocument/2006/relationships" r:embed="rId624"/>
        <a:stretch>
          <a:fillRect/>
        </a:stretch>
      </xdr:blipFill>
      <xdr:spPr>
        <a:xfrm>
          <a:off x="635" y="1464816095"/>
          <a:ext cx="2159635" cy="1524000"/>
        </a:xfrm>
        <a:prstGeom prst="rect">
          <a:avLst/>
        </a:prstGeom>
        <a:noFill/>
        <a:ln w="9525">
          <a:noFill/>
        </a:ln>
      </xdr:spPr>
    </xdr:pic>
    <xdr:clientData/>
  </xdr:twoCellAnchor>
  <xdr:twoCellAnchor editAs="oneCell">
    <xdr:from>
      <xdr:col>0</xdr:col>
      <xdr:colOff>9525</xdr:colOff>
      <xdr:row>789</xdr:row>
      <xdr:rowOff>217805</xdr:rowOff>
    </xdr:from>
    <xdr:to>
      <xdr:col>0</xdr:col>
      <xdr:colOff>2132965</xdr:colOff>
      <xdr:row>789</xdr:row>
      <xdr:rowOff>1590040</xdr:rowOff>
    </xdr:to>
    <xdr:pic>
      <xdr:nvPicPr>
        <xdr:cNvPr id="7935" name="图片 7934">
          <a:extLst>
            <a:ext uri="{FF2B5EF4-FFF2-40B4-BE49-F238E27FC236}">
              <a16:creationId xmlns:a16="http://schemas.microsoft.com/office/drawing/2014/main" id="{00000000-0008-0000-AD00-0000FF1E0000}"/>
            </a:ext>
          </a:extLst>
        </xdr:cNvPr>
        <xdr:cNvPicPr>
          <a:picLocks noChangeAspect="1"/>
        </xdr:cNvPicPr>
      </xdr:nvPicPr>
      <xdr:blipFill>
        <a:blip xmlns:r="http://schemas.openxmlformats.org/officeDocument/2006/relationships" r:embed="rId625"/>
        <a:stretch>
          <a:fillRect/>
        </a:stretch>
      </xdr:blipFill>
      <xdr:spPr>
        <a:xfrm>
          <a:off x="9525" y="1466757925"/>
          <a:ext cx="2123440" cy="1372235"/>
        </a:xfrm>
        <a:prstGeom prst="rect">
          <a:avLst/>
        </a:prstGeom>
        <a:noFill/>
        <a:ln w="9525">
          <a:noFill/>
        </a:ln>
      </xdr:spPr>
    </xdr:pic>
    <xdr:clientData/>
  </xdr:twoCellAnchor>
  <xdr:twoCellAnchor editAs="oneCell">
    <xdr:from>
      <xdr:col>0</xdr:col>
      <xdr:colOff>635</xdr:colOff>
      <xdr:row>790</xdr:row>
      <xdr:rowOff>266700</xdr:rowOff>
    </xdr:from>
    <xdr:to>
      <xdr:col>0</xdr:col>
      <xdr:colOff>2156460</xdr:colOff>
      <xdr:row>790</xdr:row>
      <xdr:rowOff>1648460</xdr:rowOff>
    </xdr:to>
    <xdr:pic>
      <xdr:nvPicPr>
        <xdr:cNvPr id="7936" name="图片 7935">
          <a:extLst>
            <a:ext uri="{FF2B5EF4-FFF2-40B4-BE49-F238E27FC236}">
              <a16:creationId xmlns:a16="http://schemas.microsoft.com/office/drawing/2014/main" id="{00000000-0008-0000-AD00-0000001F0000}"/>
            </a:ext>
          </a:extLst>
        </xdr:cNvPr>
        <xdr:cNvPicPr>
          <a:picLocks noChangeAspect="1"/>
        </xdr:cNvPicPr>
      </xdr:nvPicPr>
      <xdr:blipFill>
        <a:blip xmlns:r="http://schemas.openxmlformats.org/officeDocument/2006/relationships" r:embed="rId626"/>
        <a:stretch>
          <a:fillRect/>
        </a:stretch>
      </xdr:blipFill>
      <xdr:spPr>
        <a:xfrm>
          <a:off x="635" y="1468711820"/>
          <a:ext cx="2155825" cy="1381760"/>
        </a:xfrm>
        <a:prstGeom prst="rect">
          <a:avLst/>
        </a:prstGeom>
        <a:noFill/>
        <a:ln w="9525">
          <a:noFill/>
        </a:ln>
      </xdr:spPr>
    </xdr:pic>
    <xdr:clientData/>
  </xdr:twoCellAnchor>
  <xdr:twoCellAnchor editAs="oneCell">
    <xdr:from>
      <xdr:col>0</xdr:col>
      <xdr:colOff>635</xdr:colOff>
      <xdr:row>791</xdr:row>
      <xdr:rowOff>266700</xdr:rowOff>
    </xdr:from>
    <xdr:to>
      <xdr:col>0</xdr:col>
      <xdr:colOff>2141855</xdr:colOff>
      <xdr:row>791</xdr:row>
      <xdr:rowOff>1638300</xdr:rowOff>
    </xdr:to>
    <xdr:pic>
      <xdr:nvPicPr>
        <xdr:cNvPr id="7937" name="图片 7936">
          <a:extLst>
            <a:ext uri="{FF2B5EF4-FFF2-40B4-BE49-F238E27FC236}">
              <a16:creationId xmlns:a16="http://schemas.microsoft.com/office/drawing/2014/main" id="{00000000-0008-0000-AD00-0000011F0000}"/>
            </a:ext>
          </a:extLst>
        </xdr:cNvPr>
        <xdr:cNvPicPr>
          <a:picLocks noChangeAspect="1"/>
        </xdr:cNvPicPr>
      </xdr:nvPicPr>
      <xdr:blipFill>
        <a:blip xmlns:r="http://schemas.openxmlformats.org/officeDocument/2006/relationships" r:embed="rId627"/>
        <a:stretch>
          <a:fillRect/>
        </a:stretch>
      </xdr:blipFill>
      <xdr:spPr>
        <a:xfrm>
          <a:off x="635" y="1470616820"/>
          <a:ext cx="2141220" cy="1371600"/>
        </a:xfrm>
        <a:prstGeom prst="rect">
          <a:avLst/>
        </a:prstGeom>
        <a:noFill/>
        <a:ln w="9525">
          <a:noFill/>
        </a:ln>
      </xdr:spPr>
    </xdr:pic>
    <xdr:clientData/>
  </xdr:twoCellAnchor>
  <xdr:twoCellAnchor editAs="oneCell">
    <xdr:from>
      <xdr:col>0</xdr:col>
      <xdr:colOff>635</xdr:colOff>
      <xdr:row>793</xdr:row>
      <xdr:rowOff>219075</xdr:rowOff>
    </xdr:from>
    <xdr:to>
      <xdr:col>0</xdr:col>
      <xdr:colOff>2149475</xdr:colOff>
      <xdr:row>793</xdr:row>
      <xdr:rowOff>1694815</xdr:rowOff>
    </xdr:to>
    <xdr:pic>
      <xdr:nvPicPr>
        <xdr:cNvPr id="7938" name="图片 7937">
          <a:extLst>
            <a:ext uri="{FF2B5EF4-FFF2-40B4-BE49-F238E27FC236}">
              <a16:creationId xmlns:a16="http://schemas.microsoft.com/office/drawing/2014/main" id="{00000000-0008-0000-AD00-0000021F0000}"/>
            </a:ext>
          </a:extLst>
        </xdr:cNvPr>
        <xdr:cNvPicPr>
          <a:picLocks noChangeAspect="1"/>
        </xdr:cNvPicPr>
      </xdr:nvPicPr>
      <xdr:blipFill>
        <a:blip xmlns:r="http://schemas.openxmlformats.org/officeDocument/2006/relationships" r:embed="rId628"/>
        <a:stretch>
          <a:fillRect/>
        </a:stretch>
      </xdr:blipFill>
      <xdr:spPr>
        <a:xfrm>
          <a:off x="635" y="1474379195"/>
          <a:ext cx="2148840" cy="1475740"/>
        </a:xfrm>
        <a:prstGeom prst="rect">
          <a:avLst/>
        </a:prstGeom>
        <a:noFill/>
        <a:ln w="9525">
          <a:noFill/>
        </a:ln>
      </xdr:spPr>
    </xdr:pic>
    <xdr:clientData/>
  </xdr:twoCellAnchor>
  <xdr:twoCellAnchor editAs="oneCell">
    <xdr:from>
      <xdr:col>0</xdr:col>
      <xdr:colOff>635</xdr:colOff>
      <xdr:row>792</xdr:row>
      <xdr:rowOff>285750</xdr:rowOff>
    </xdr:from>
    <xdr:to>
      <xdr:col>0</xdr:col>
      <xdr:colOff>2143760</xdr:colOff>
      <xdr:row>792</xdr:row>
      <xdr:rowOff>1695450</xdr:rowOff>
    </xdr:to>
    <xdr:pic>
      <xdr:nvPicPr>
        <xdr:cNvPr id="7939" name="图片 7938">
          <a:extLst>
            <a:ext uri="{FF2B5EF4-FFF2-40B4-BE49-F238E27FC236}">
              <a16:creationId xmlns:a16="http://schemas.microsoft.com/office/drawing/2014/main" id="{00000000-0008-0000-AD00-0000031F0000}"/>
            </a:ext>
          </a:extLst>
        </xdr:cNvPr>
        <xdr:cNvPicPr>
          <a:picLocks noChangeAspect="1"/>
        </xdr:cNvPicPr>
      </xdr:nvPicPr>
      <xdr:blipFill>
        <a:blip xmlns:r="http://schemas.openxmlformats.org/officeDocument/2006/relationships" r:embed="rId629"/>
        <a:stretch>
          <a:fillRect/>
        </a:stretch>
      </xdr:blipFill>
      <xdr:spPr>
        <a:xfrm>
          <a:off x="635" y="1472540870"/>
          <a:ext cx="2143125" cy="1409700"/>
        </a:xfrm>
        <a:prstGeom prst="rect">
          <a:avLst/>
        </a:prstGeom>
        <a:noFill/>
        <a:ln w="9525">
          <a:noFill/>
        </a:ln>
      </xdr:spPr>
    </xdr:pic>
    <xdr:clientData/>
  </xdr:twoCellAnchor>
  <xdr:twoCellAnchor editAs="oneCell">
    <xdr:from>
      <xdr:col>0</xdr:col>
      <xdr:colOff>635</xdr:colOff>
      <xdr:row>794</xdr:row>
      <xdr:rowOff>152400</xdr:rowOff>
    </xdr:from>
    <xdr:to>
      <xdr:col>0</xdr:col>
      <xdr:colOff>2146300</xdr:colOff>
      <xdr:row>794</xdr:row>
      <xdr:rowOff>1590040</xdr:rowOff>
    </xdr:to>
    <xdr:pic>
      <xdr:nvPicPr>
        <xdr:cNvPr id="7940" name="图片 7939">
          <a:extLst>
            <a:ext uri="{FF2B5EF4-FFF2-40B4-BE49-F238E27FC236}">
              <a16:creationId xmlns:a16="http://schemas.microsoft.com/office/drawing/2014/main" id="{00000000-0008-0000-AD00-0000041F0000}"/>
            </a:ext>
          </a:extLst>
        </xdr:cNvPr>
        <xdr:cNvPicPr>
          <a:picLocks noChangeAspect="1"/>
        </xdr:cNvPicPr>
      </xdr:nvPicPr>
      <xdr:blipFill>
        <a:blip xmlns:r="http://schemas.openxmlformats.org/officeDocument/2006/relationships" r:embed="rId630"/>
        <a:stretch>
          <a:fillRect/>
        </a:stretch>
      </xdr:blipFill>
      <xdr:spPr>
        <a:xfrm>
          <a:off x="635" y="1476217520"/>
          <a:ext cx="2145665" cy="1437640"/>
        </a:xfrm>
        <a:prstGeom prst="rect">
          <a:avLst/>
        </a:prstGeom>
        <a:noFill/>
        <a:ln w="9525">
          <a:noFill/>
        </a:ln>
      </xdr:spPr>
    </xdr:pic>
    <xdr:clientData/>
  </xdr:twoCellAnchor>
  <xdr:twoCellAnchor editAs="oneCell">
    <xdr:from>
      <xdr:col>0</xdr:col>
      <xdr:colOff>104775</xdr:colOff>
      <xdr:row>114</xdr:row>
      <xdr:rowOff>25400</xdr:rowOff>
    </xdr:from>
    <xdr:to>
      <xdr:col>0</xdr:col>
      <xdr:colOff>2098040</xdr:colOff>
      <xdr:row>114</xdr:row>
      <xdr:rowOff>1859280</xdr:rowOff>
    </xdr:to>
    <xdr:pic>
      <xdr:nvPicPr>
        <xdr:cNvPr id="7944" name="图片 7943">
          <a:extLst>
            <a:ext uri="{FF2B5EF4-FFF2-40B4-BE49-F238E27FC236}">
              <a16:creationId xmlns:a16="http://schemas.microsoft.com/office/drawing/2014/main" id="{00000000-0008-0000-AD00-0000081F0000}"/>
            </a:ext>
          </a:extLst>
        </xdr:cNvPr>
        <xdr:cNvPicPr>
          <a:picLocks noChangeAspect="1"/>
        </xdr:cNvPicPr>
      </xdr:nvPicPr>
      <xdr:blipFill>
        <a:blip xmlns:r="http://schemas.openxmlformats.org/officeDocument/2006/relationships" r:embed="rId631"/>
        <a:stretch>
          <a:fillRect/>
        </a:stretch>
      </xdr:blipFill>
      <xdr:spPr>
        <a:xfrm>
          <a:off x="104775" y="184538620"/>
          <a:ext cx="1993265" cy="1833880"/>
        </a:xfrm>
        <a:prstGeom prst="rect">
          <a:avLst/>
        </a:prstGeom>
        <a:noFill/>
        <a:ln w="9525">
          <a:noFill/>
        </a:ln>
      </xdr:spPr>
    </xdr:pic>
    <xdr:clientData/>
  </xdr:twoCellAnchor>
  <xdr:twoCellAnchor editAs="oneCell">
    <xdr:from>
      <xdr:col>0</xdr:col>
      <xdr:colOff>635</xdr:colOff>
      <xdr:row>796</xdr:row>
      <xdr:rowOff>257175</xdr:rowOff>
    </xdr:from>
    <xdr:to>
      <xdr:col>0</xdr:col>
      <xdr:colOff>2153920</xdr:colOff>
      <xdr:row>796</xdr:row>
      <xdr:rowOff>1699260</xdr:rowOff>
    </xdr:to>
    <xdr:pic>
      <xdr:nvPicPr>
        <xdr:cNvPr id="7960" name="图片 7959">
          <a:extLst>
            <a:ext uri="{FF2B5EF4-FFF2-40B4-BE49-F238E27FC236}">
              <a16:creationId xmlns:a16="http://schemas.microsoft.com/office/drawing/2014/main" id="{00000000-0008-0000-AD00-0000181F0000}"/>
            </a:ext>
          </a:extLst>
        </xdr:cNvPr>
        <xdr:cNvPicPr>
          <a:picLocks noChangeAspect="1"/>
        </xdr:cNvPicPr>
      </xdr:nvPicPr>
      <xdr:blipFill>
        <a:blip xmlns:r="http://schemas.openxmlformats.org/officeDocument/2006/relationships" r:embed="rId632"/>
        <a:stretch>
          <a:fillRect/>
        </a:stretch>
      </xdr:blipFill>
      <xdr:spPr>
        <a:xfrm>
          <a:off x="635" y="1480132295"/>
          <a:ext cx="2153285" cy="1442085"/>
        </a:xfrm>
        <a:prstGeom prst="rect">
          <a:avLst/>
        </a:prstGeom>
        <a:noFill/>
        <a:ln w="9525">
          <a:noFill/>
        </a:ln>
      </xdr:spPr>
    </xdr:pic>
    <xdr:clientData/>
  </xdr:twoCellAnchor>
  <xdr:twoCellAnchor editAs="oneCell">
    <xdr:from>
      <xdr:col>0</xdr:col>
      <xdr:colOff>635</xdr:colOff>
      <xdr:row>798</xdr:row>
      <xdr:rowOff>180975</xdr:rowOff>
    </xdr:from>
    <xdr:to>
      <xdr:col>0</xdr:col>
      <xdr:colOff>2135505</xdr:colOff>
      <xdr:row>798</xdr:row>
      <xdr:rowOff>1704975</xdr:rowOff>
    </xdr:to>
    <xdr:pic>
      <xdr:nvPicPr>
        <xdr:cNvPr id="7961" name="图片 7960">
          <a:extLst>
            <a:ext uri="{FF2B5EF4-FFF2-40B4-BE49-F238E27FC236}">
              <a16:creationId xmlns:a16="http://schemas.microsoft.com/office/drawing/2014/main" id="{00000000-0008-0000-AD00-0000191F0000}"/>
            </a:ext>
          </a:extLst>
        </xdr:cNvPr>
        <xdr:cNvPicPr>
          <a:picLocks noChangeAspect="1"/>
        </xdr:cNvPicPr>
      </xdr:nvPicPr>
      <xdr:blipFill>
        <a:blip xmlns:r="http://schemas.openxmlformats.org/officeDocument/2006/relationships" r:embed="rId633"/>
        <a:stretch>
          <a:fillRect/>
        </a:stretch>
      </xdr:blipFill>
      <xdr:spPr>
        <a:xfrm>
          <a:off x="635" y="1483866095"/>
          <a:ext cx="2134870" cy="1524000"/>
        </a:xfrm>
        <a:prstGeom prst="rect">
          <a:avLst/>
        </a:prstGeom>
        <a:noFill/>
        <a:ln w="9525">
          <a:noFill/>
        </a:ln>
      </xdr:spPr>
    </xdr:pic>
    <xdr:clientData/>
  </xdr:twoCellAnchor>
  <xdr:twoCellAnchor editAs="oneCell">
    <xdr:from>
      <xdr:col>0</xdr:col>
      <xdr:colOff>635</xdr:colOff>
      <xdr:row>797</xdr:row>
      <xdr:rowOff>209550</xdr:rowOff>
    </xdr:from>
    <xdr:to>
      <xdr:col>0</xdr:col>
      <xdr:colOff>2143125</xdr:colOff>
      <xdr:row>797</xdr:row>
      <xdr:rowOff>1705610</xdr:rowOff>
    </xdr:to>
    <xdr:pic>
      <xdr:nvPicPr>
        <xdr:cNvPr id="7962" name="图片 7961">
          <a:extLst>
            <a:ext uri="{FF2B5EF4-FFF2-40B4-BE49-F238E27FC236}">
              <a16:creationId xmlns:a16="http://schemas.microsoft.com/office/drawing/2014/main" id="{00000000-0008-0000-AD00-00001A1F0000}"/>
            </a:ext>
          </a:extLst>
        </xdr:cNvPr>
        <xdr:cNvPicPr>
          <a:picLocks noChangeAspect="1"/>
        </xdr:cNvPicPr>
      </xdr:nvPicPr>
      <xdr:blipFill>
        <a:blip xmlns:r="http://schemas.openxmlformats.org/officeDocument/2006/relationships" r:embed="rId634"/>
        <a:stretch>
          <a:fillRect/>
        </a:stretch>
      </xdr:blipFill>
      <xdr:spPr>
        <a:xfrm>
          <a:off x="635" y="1481989670"/>
          <a:ext cx="2142490" cy="1496060"/>
        </a:xfrm>
        <a:prstGeom prst="rect">
          <a:avLst/>
        </a:prstGeom>
        <a:noFill/>
        <a:ln w="9525">
          <a:noFill/>
        </a:ln>
      </xdr:spPr>
    </xdr:pic>
    <xdr:clientData/>
  </xdr:twoCellAnchor>
  <xdr:twoCellAnchor editAs="oneCell">
    <xdr:from>
      <xdr:col>0</xdr:col>
      <xdr:colOff>9525</xdr:colOff>
      <xdr:row>795</xdr:row>
      <xdr:rowOff>161925</xdr:rowOff>
    </xdr:from>
    <xdr:to>
      <xdr:col>0</xdr:col>
      <xdr:colOff>2136775</xdr:colOff>
      <xdr:row>795</xdr:row>
      <xdr:rowOff>1695450</xdr:rowOff>
    </xdr:to>
    <xdr:pic>
      <xdr:nvPicPr>
        <xdr:cNvPr id="7963" name="图片 7962">
          <a:extLst>
            <a:ext uri="{FF2B5EF4-FFF2-40B4-BE49-F238E27FC236}">
              <a16:creationId xmlns:a16="http://schemas.microsoft.com/office/drawing/2014/main" id="{00000000-0008-0000-AD00-00001B1F0000}"/>
            </a:ext>
          </a:extLst>
        </xdr:cNvPr>
        <xdr:cNvPicPr>
          <a:picLocks noChangeAspect="1"/>
        </xdr:cNvPicPr>
      </xdr:nvPicPr>
      <xdr:blipFill>
        <a:blip xmlns:r="http://schemas.openxmlformats.org/officeDocument/2006/relationships" r:embed="rId635"/>
        <a:stretch>
          <a:fillRect/>
        </a:stretch>
      </xdr:blipFill>
      <xdr:spPr>
        <a:xfrm>
          <a:off x="9525" y="1478132045"/>
          <a:ext cx="2127250" cy="1533525"/>
        </a:xfrm>
        <a:prstGeom prst="rect">
          <a:avLst/>
        </a:prstGeom>
        <a:noFill/>
        <a:ln w="9525">
          <a:noFill/>
        </a:ln>
      </xdr:spPr>
    </xdr:pic>
    <xdr:clientData/>
  </xdr:twoCellAnchor>
  <xdr:twoCellAnchor editAs="oneCell">
    <xdr:from>
      <xdr:col>0</xdr:col>
      <xdr:colOff>22225</xdr:colOff>
      <xdr:row>88</xdr:row>
      <xdr:rowOff>31115</xdr:rowOff>
    </xdr:from>
    <xdr:to>
      <xdr:col>0</xdr:col>
      <xdr:colOff>2151380</xdr:colOff>
      <xdr:row>88</xdr:row>
      <xdr:rowOff>1623695</xdr:rowOff>
    </xdr:to>
    <xdr:pic>
      <xdr:nvPicPr>
        <xdr:cNvPr id="7970" name="图片 7969">
          <a:extLst>
            <a:ext uri="{FF2B5EF4-FFF2-40B4-BE49-F238E27FC236}">
              <a16:creationId xmlns:a16="http://schemas.microsoft.com/office/drawing/2014/main" id="{00000000-0008-0000-AD00-0000221F0000}"/>
            </a:ext>
          </a:extLst>
        </xdr:cNvPr>
        <xdr:cNvPicPr>
          <a:picLocks noChangeAspect="1"/>
        </xdr:cNvPicPr>
      </xdr:nvPicPr>
      <xdr:blipFill>
        <a:blip xmlns:r="http://schemas.openxmlformats.org/officeDocument/2006/relationships" r:embed="rId636"/>
        <a:stretch>
          <a:fillRect/>
        </a:stretch>
      </xdr:blipFill>
      <xdr:spPr>
        <a:xfrm>
          <a:off x="22225" y="139383135"/>
          <a:ext cx="2129155" cy="1592580"/>
        </a:xfrm>
        <a:prstGeom prst="rect">
          <a:avLst/>
        </a:prstGeom>
        <a:noFill/>
        <a:ln w="9525">
          <a:noFill/>
        </a:ln>
      </xdr:spPr>
    </xdr:pic>
    <xdr:clientData/>
  </xdr:twoCellAnchor>
  <xdr:twoCellAnchor editAs="oneCell">
    <xdr:from>
      <xdr:col>0</xdr:col>
      <xdr:colOff>635</xdr:colOff>
      <xdr:row>89</xdr:row>
      <xdr:rowOff>30480</xdr:rowOff>
    </xdr:from>
    <xdr:to>
      <xdr:col>0</xdr:col>
      <xdr:colOff>2155190</xdr:colOff>
      <xdr:row>89</xdr:row>
      <xdr:rowOff>1654810</xdr:rowOff>
    </xdr:to>
    <xdr:pic>
      <xdr:nvPicPr>
        <xdr:cNvPr id="7971" name="图片 7970">
          <a:extLst>
            <a:ext uri="{FF2B5EF4-FFF2-40B4-BE49-F238E27FC236}">
              <a16:creationId xmlns:a16="http://schemas.microsoft.com/office/drawing/2014/main" id="{00000000-0008-0000-AD00-0000231F0000}"/>
            </a:ext>
          </a:extLst>
        </xdr:cNvPr>
        <xdr:cNvPicPr>
          <a:picLocks noChangeAspect="1"/>
        </xdr:cNvPicPr>
      </xdr:nvPicPr>
      <xdr:blipFill>
        <a:blip xmlns:r="http://schemas.openxmlformats.org/officeDocument/2006/relationships" r:embed="rId637"/>
        <a:stretch>
          <a:fillRect/>
        </a:stretch>
      </xdr:blipFill>
      <xdr:spPr>
        <a:xfrm>
          <a:off x="635" y="141046200"/>
          <a:ext cx="2154555" cy="1624330"/>
        </a:xfrm>
        <a:prstGeom prst="rect">
          <a:avLst/>
        </a:prstGeom>
        <a:noFill/>
        <a:ln w="9525">
          <a:noFill/>
        </a:ln>
      </xdr:spPr>
    </xdr:pic>
    <xdr:clientData/>
  </xdr:twoCellAnchor>
  <xdr:twoCellAnchor editAs="oneCell">
    <xdr:from>
      <xdr:col>0</xdr:col>
      <xdr:colOff>38735</xdr:colOff>
      <xdr:row>90</xdr:row>
      <xdr:rowOff>31750</xdr:rowOff>
    </xdr:from>
    <xdr:to>
      <xdr:col>0</xdr:col>
      <xdr:colOff>2155825</xdr:colOff>
      <xdr:row>90</xdr:row>
      <xdr:rowOff>1658620</xdr:rowOff>
    </xdr:to>
    <xdr:pic>
      <xdr:nvPicPr>
        <xdr:cNvPr id="7972" name="图片 7971">
          <a:extLst>
            <a:ext uri="{FF2B5EF4-FFF2-40B4-BE49-F238E27FC236}">
              <a16:creationId xmlns:a16="http://schemas.microsoft.com/office/drawing/2014/main" id="{00000000-0008-0000-AD00-0000241F0000}"/>
            </a:ext>
          </a:extLst>
        </xdr:cNvPr>
        <xdr:cNvPicPr>
          <a:picLocks noChangeAspect="1"/>
        </xdr:cNvPicPr>
      </xdr:nvPicPr>
      <xdr:blipFill>
        <a:blip xmlns:r="http://schemas.openxmlformats.org/officeDocument/2006/relationships" r:embed="rId638"/>
        <a:stretch>
          <a:fillRect/>
        </a:stretch>
      </xdr:blipFill>
      <xdr:spPr>
        <a:xfrm>
          <a:off x="38735" y="142723870"/>
          <a:ext cx="2117090" cy="1626870"/>
        </a:xfrm>
        <a:prstGeom prst="rect">
          <a:avLst/>
        </a:prstGeom>
        <a:noFill/>
        <a:ln w="9525">
          <a:noFill/>
        </a:ln>
      </xdr:spPr>
    </xdr:pic>
    <xdr:clientData/>
  </xdr:twoCellAnchor>
  <xdr:twoCellAnchor editAs="oneCell">
    <xdr:from>
      <xdr:col>0</xdr:col>
      <xdr:colOff>9525</xdr:colOff>
      <xdr:row>738</xdr:row>
      <xdr:rowOff>180340</xdr:rowOff>
    </xdr:from>
    <xdr:to>
      <xdr:col>0</xdr:col>
      <xdr:colOff>2136775</xdr:colOff>
      <xdr:row>738</xdr:row>
      <xdr:rowOff>1725295</xdr:rowOff>
    </xdr:to>
    <xdr:pic>
      <xdr:nvPicPr>
        <xdr:cNvPr id="7973" name="图片 7972">
          <a:extLst>
            <a:ext uri="{FF2B5EF4-FFF2-40B4-BE49-F238E27FC236}">
              <a16:creationId xmlns:a16="http://schemas.microsoft.com/office/drawing/2014/main" id="{00000000-0008-0000-AD00-0000251F0000}"/>
            </a:ext>
          </a:extLst>
        </xdr:cNvPr>
        <xdr:cNvPicPr>
          <a:picLocks noChangeAspect="1"/>
        </xdr:cNvPicPr>
      </xdr:nvPicPr>
      <xdr:blipFill>
        <a:blip xmlns:r="http://schemas.openxmlformats.org/officeDocument/2006/relationships" r:embed="rId639"/>
        <a:stretch>
          <a:fillRect/>
        </a:stretch>
      </xdr:blipFill>
      <xdr:spPr>
        <a:xfrm>
          <a:off x="9525" y="1371279960"/>
          <a:ext cx="2127250" cy="1544955"/>
        </a:xfrm>
        <a:prstGeom prst="rect">
          <a:avLst/>
        </a:prstGeom>
        <a:noFill/>
        <a:ln w="9525">
          <a:noFill/>
        </a:ln>
      </xdr:spPr>
    </xdr:pic>
    <xdr:clientData/>
  </xdr:twoCellAnchor>
  <xdr:twoCellAnchor editAs="oneCell">
    <xdr:from>
      <xdr:col>0</xdr:col>
      <xdr:colOff>9525</xdr:colOff>
      <xdr:row>737</xdr:row>
      <xdr:rowOff>161925</xdr:rowOff>
    </xdr:from>
    <xdr:to>
      <xdr:col>0</xdr:col>
      <xdr:colOff>2151380</xdr:colOff>
      <xdr:row>737</xdr:row>
      <xdr:rowOff>1714500</xdr:rowOff>
    </xdr:to>
    <xdr:pic>
      <xdr:nvPicPr>
        <xdr:cNvPr id="7974" name="图片 7973">
          <a:extLst>
            <a:ext uri="{FF2B5EF4-FFF2-40B4-BE49-F238E27FC236}">
              <a16:creationId xmlns:a16="http://schemas.microsoft.com/office/drawing/2014/main" id="{00000000-0008-0000-AD00-0000261F0000}"/>
            </a:ext>
          </a:extLst>
        </xdr:cNvPr>
        <xdr:cNvPicPr>
          <a:picLocks noChangeAspect="1"/>
        </xdr:cNvPicPr>
      </xdr:nvPicPr>
      <xdr:blipFill>
        <a:blip xmlns:r="http://schemas.openxmlformats.org/officeDocument/2006/relationships" r:embed="rId640"/>
        <a:stretch>
          <a:fillRect/>
        </a:stretch>
      </xdr:blipFill>
      <xdr:spPr>
        <a:xfrm>
          <a:off x="9525" y="1369356545"/>
          <a:ext cx="2141855" cy="1552575"/>
        </a:xfrm>
        <a:prstGeom prst="rect">
          <a:avLst/>
        </a:prstGeom>
        <a:noFill/>
        <a:ln w="9525">
          <a:noFill/>
        </a:ln>
      </xdr:spPr>
    </xdr:pic>
    <xdr:clientData/>
  </xdr:twoCellAnchor>
  <xdr:twoCellAnchor editAs="oneCell">
    <xdr:from>
      <xdr:col>0</xdr:col>
      <xdr:colOff>9525</xdr:colOff>
      <xdr:row>740</xdr:row>
      <xdr:rowOff>142875</xdr:rowOff>
    </xdr:from>
    <xdr:to>
      <xdr:col>0</xdr:col>
      <xdr:colOff>2101850</xdr:colOff>
      <xdr:row>740</xdr:row>
      <xdr:rowOff>1760220</xdr:rowOff>
    </xdr:to>
    <xdr:pic>
      <xdr:nvPicPr>
        <xdr:cNvPr id="7977" name="图片 7976">
          <a:extLst>
            <a:ext uri="{FF2B5EF4-FFF2-40B4-BE49-F238E27FC236}">
              <a16:creationId xmlns:a16="http://schemas.microsoft.com/office/drawing/2014/main" id="{00000000-0008-0000-AD00-0000291F0000}"/>
            </a:ext>
          </a:extLst>
        </xdr:cNvPr>
        <xdr:cNvPicPr>
          <a:picLocks noChangeAspect="1"/>
        </xdr:cNvPicPr>
      </xdr:nvPicPr>
      <xdr:blipFill>
        <a:blip xmlns:r="http://schemas.openxmlformats.org/officeDocument/2006/relationships" r:embed="rId641"/>
        <a:stretch>
          <a:fillRect/>
        </a:stretch>
      </xdr:blipFill>
      <xdr:spPr>
        <a:xfrm>
          <a:off x="9525" y="1375052495"/>
          <a:ext cx="2092325" cy="1617345"/>
        </a:xfrm>
        <a:prstGeom prst="rect">
          <a:avLst/>
        </a:prstGeom>
        <a:noFill/>
        <a:ln w="9525">
          <a:noFill/>
        </a:ln>
      </xdr:spPr>
    </xdr:pic>
    <xdr:clientData/>
  </xdr:twoCellAnchor>
  <xdr:twoCellAnchor editAs="oneCell">
    <xdr:from>
      <xdr:col>0</xdr:col>
      <xdr:colOff>38100</xdr:colOff>
      <xdr:row>84</xdr:row>
      <xdr:rowOff>50800</xdr:rowOff>
    </xdr:from>
    <xdr:to>
      <xdr:col>0</xdr:col>
      <xdr:colOff>2172970</xdr:colOff>
      <xdr:row>84</xdr:row>
      <xdr:rowOff>1544955</xdr:rowOff>
    </xdr:to>
    <xdr:pic>
      <xdr:nvPicPr>
        <xdr:cNvPr id="7991" name="图片 7990">
          <a:extLst>
            <a:ext uri="{FF2B5EF4-FFF2-40B4-BE49-F238E27FC236}">
              <a16:creationId xmlns:a16="http://schemas.microsoft.com/office/drawing/2014/main" id="{00000000-0008-0000-AD00-0000371F0000}"/>
            </a:ext>
          </a:extLst>
        </xdr:cNvPr>
        <xdr:cNvPicPr>
          <a:picLocks noChangeAspect="1"/>
        </xdr:cNvPicPr>
      </xdr:nvPicPr>
      <xdr:blipFill>
        <a:blip xmlns:r="http://schemas.openxmlformats.org/officeDocument/2006/relationships" r:embed="rId642"/>
        <a:stretch>
          <a:fillRect/>
        </a:stretch>
      </xdr:blipFill>
      <xdr:spPr>
        <a:xfrm>
          <a:off x="38100" y="132849620"/>
          <a:ext cx="2134870" cy="1494155"/>
        </a:xfrm>
        <a:prstGeom prst="rect">
          <a:avLst/>
        </a:prstGeom>
        <a:noFill/>
        <a:ln w="9525">
          <a:noFill/>
        </a:ln>
      </xdr:spPr>
    </xdr:pic>
    <xdr:clientData/>
  </xdr:twoCellAnchor>
  <xdr:twoCellAnchor editAs="oneCell">
    <xdr:from>
      <xdr:col>0</xdr:col>
      <xdr:colOff>635</xdr:colOff>
      <xdr:row>86</xdr:row>
      <xdr:rowOff>47625</xdr:rowOff>
    </xdr:from>
    <xdr:to>
      <xdr:col>0</xdr:col>
      <xdr:colOff>2150745</xdr:colOff>
      <xdr:row>86</xdr:row>
      <xdr:rowOff>1558290</xdr:rowOff>
    </xdr:to>
    <xdr:pic>
      <xdr:nvPicPr>
        <xdr:cNvPr id="7992" name="图片 7991">
          <a:extLst>
            <a:ext uri="{FF2B5EF4-FFF2-40B4-BE49-F238E27FC236}">
              <a16:creationId xmlns:a16="http://schemas.microsoft.com/office/drawing/2014/main" id="{00000000-0008-0000-AD00-0000381F0000}"/>
            </a:ext>
          </a:extLst>
        </xdr:cNvPr>
        <xdr:cNvPicPr>
          <a:picLocks noChangeAspect="1"/>
        </xdr:cNvPicPr>
      </xdr:nvPicPr>
      <xdr:blipFill>
        <a:blip xmlns:r="http://schemas.openxmlformats.org/officeDocument/2006/relationships" r:embed="rId643"/>
        <a:stretch>
          <a:fillRect/>
        </a:stretch>
      </xdr:blipFill>
      <xdr:spPr>
        <a:xfrm>
          <a:off x="635" y="136046845"/>
          <a:ext cx="2150110" cy="1510665"/>
        </a:xfrm>
        <a:prstGeom prst="rect">
          <a:avLst/>
        </a:prstGeom>
        <a:noFill/>
        <a:ln w="9525">
          <a:noFill/>
        </a:ln>
      </xdr:spPr>
    </xdr:pic>
    <xdr:clientData/>
  </xdr:twoCellAnchor>
  <xdr:twoCellAnchor editAs="oneCell">
    <xdr:from>
      <xdr:col>0</xdr:col>
      <xdr:colOff>635</xdr:colOff>
      <xdr:row>85</xdr:row>
      <xdr:rowOff>31750</xdr:rowOff>
    </xdr:from>
    <xdr:to>
      <xdr:col>0</xdr:col>
      <xdr:colOff>2155190</xdr:colOff>
      <xdr:row>85</xdr:row>
      <xdr:rowOff>1562100</xdr:rowOff>
    </xdr:to>
    <xdr:pic>
      <xdr:nvPicPr>
        <xdr:cNvPr id="7993" name="图片 7992">
          <a:extLst>
            <a:ext uri="{FF2B5EF4-FFF2-40B4-BE49-F238E27FC236}">
              <a16:creationId xmlns:a16="http://schemas.microsoft.com/office/drawing/2014/main" id="{00000000-0008-0000-AD00-0000391F0000}"/>
            </a:ext>
          </a:extLst>
        </xdr:cNvPr>
        <xdr:cNvPicPr>
          <a:picLocks noChangeAspect="1"/>
        </xdr:cNvPicPr>
      </xdr:nvPicPr>
      <xdr:blipFill>
        <a:blip xmlns:r="http://schemas.openxmlformats.org/officeDocument/2006/relationships" r:embed="rId644"/>
        <a:stretch>
          <a:fillRect/>
        </a:stretch>
      </xdr:blipFill>
      <xdr:spPr>
        <a:xfrm>
          <a:off x="635" y="134430770"/>
          <a:ext cx="2154555" cy="1530350"/>
        </a:xfrm>
        <a:prstGeom prst="rect">
          <a:avLst/>
        </a:prstGeom>
        <a:noFill/>
        <a:ln w="9525">
          <a:noFill/>
        </a:ln>
      </xdr:spPr>
    </xdr:pic>
    <xdr:clientData/>
  </xdr:twoCellAnchor>
  <xdr:twoCellAnchor editAs="oneCell">
    <xdr:from>
      <xdr:col>0</xdr:col>
      <xdr:colOff>26035</xdr:colOff>
      <xdr:row>87</xdr:row>
      <xdr:rowOff>29210</xdr:rowOff>
    </xdr:from>
    <xdr:to>
      <xdr:col>0</xdr:col>
      <xdr:colOff>2132965</xdr:colOff>
      <xdr:row>88</xdr:row>
      <xdr:rowOff>0</xdr:rowOff>
    </xdr:to>
    <xdr:pic>
      <xdr:nvPicPr>
        <xdr:cNvPr id="7994" name="图片 7993">
          <a:extLst>
            <a:ext uri="{FF2B5EF4-FFF2-40B4-BE49-F238E27FC236}">
              <a16:creationId xmlns:a16="http://schemas.microsoft.com/office/drawing/2014/main" id="{00000000-0008-0000-AD00-00003A1F0000}"/>
            </a:ext>
          </a:extLst>
        </xdr:cNvPr>
        <xdr:cNvPicPr>
          <a:picLocks noChangeAspect="1"/>
        </xdr:cNvPicPr>
      </xdr:nvPicPr>
      <xdr:blipFill>
        <a:blip xmlns:r="http://schemas.openxmlformats.org/officeDocument/2006/relationships" r:embed="rId645"/>
        <a:stretch>
          <a:fillRect/>
        </a:stretch>
      </xdr:blipFill>
      <xdr:spPr>
        <a:xfrm>
          <a:off x="26035" y="137654030"/>
          <a:ext cx="2106930" cy="1697990"/>
        </a:xfrm>
        <a:prstGeom prst="rect">
          <a:avLst/>
        </a:prstGeom>
        <a:noFill/>
        <a:ln w="9525">
          <a:noFill/>
        </a:ln>
      </xdr:spPr>
    </xdr:pic>
    <xdr:clientData/>
  </xdr:twoCellAnchor>
  <xdr:twoCellAnchor editAs="oneCell">
    <xdr:from>
      <xdr:col>0</xdr:col>
      <xdr:colOff>209550</xdr:colOff>
      <xdr:row>110</xdr:row>
      <xdr:rowOff>44450</xdr:rowOff>
    </xdr:from>
    <xdr:to>
      <xdr:col>0</xdr:col>
      <xdr:colOff>1950720</xdr:colOff>
      <xdr:row>110</xdr:row>
      <xdr:rowOff>1861820</xdr:rowOff>
    </xdr:to>
    <xdr:pic>
      <xdr:nvPicPr>
        <xdr:cNvPr id="7996" name="图片 7995">
          <a:extLst>
            <a:ext uri="{FF2B5EF4-FFF2-40B4-BE49-F238E27FC236}">
              <a16:creationId xmlns:a16="http://schemas.microsoft.com/office/drawing/2014/main" id="{00000000-0008-0000-AD00-00003C1F0000}"/>
            </a:ext>
          </a:extLst>
        </xdr:cNvPr>
        <xdr:cNvPicPr>
          <a:picLocks noChangeAspect="1"/>
        </xdr:cNvPicPr>
      </xdr:nvPicPr>
      <xdr:blipFill>
        <a:blip xmlns:r="http://schemas.openxmlformats.org/officeDocument/2006/relationships" r:embed="rId646"/>
        <a:stretch>
          <a:fillRect/>
        </a:stretch>
      </xdr:blipFill>
      <xdr:spPr>
        <a:xfrm>
          <a:off x="209550" y="176937670"/>
          <a:ext cx="1741170" cy="1817370"/>
        </a:xfrm>
        <a:prstGeom prst="rect">
          <a:avLst/>
        </a:prstGeom>
        <a:noFill/>
        <a:ln w="9525">
          <a:noFill/>
        </a:ln>
      </xdr:spPr>
    </xdr:pic>
    <xdr:clientData/>
  </xdr:twoCellAnchor>
  <xdr:twoCellAnchor editAs="oneCell">
    <xdr:from>
      <xdr:col>0</xdr:col>
      <xdr:colOff>9525</xdr:colOff>
      <xdr:row>288</xdr:row>
      <xdr:rowOff>254000</xdr:rowOff>
    </xdr:from>
    <xdr:to>
      <xdr:col>0</xdr:col>
      <xdr:colOff>2130425</xdr:colOff>
      <xdr:row>288</xdr:row>
      <xdr:rowOff>1597660</xdr:rowOff>
    </xdr:to>
    <xdr:pic>
      <xdr:nvPicPr>
        <xdr:cNvPr id="7999" name="图片 7998">
          <a:extLst>
            <a:ext uri="{FF2B5EF4-FFF2-40B4-BE49-F238E27FC236}">
              <a16:creationId xmlns:a16="http://schemas.microsoft.com/office/drawing/2014/main" id="{00000000-0008-0000-AD00-00003F1F0000}"/>
            </a:ext>
          </a:extLst>
        </xdr:cNvPr>
        <xdr:cNvPicPr>
          <a:picLocks noChangeAspect="1"/>
        </xdr:cNvPicPr>
      </xdr:nvPicPr>
      <xdr:blipFill>
        <a:blip xmlns:r="http://schemas.openxmlformats.org/officeDocument/2006/relationships" r:embed="rId647"/>
        <a:stretch>
          <a:fillRect/>
        </a:stretch>
      </xdr:blipFill>
      <xdr:spPr>
        <a:xfrm>
          <a:off x="9525" y="516237220"/>
          <a:ext cx="2120900" cy="1343660"/>
        </a:xfrm>
        <a:prstGeom prst="rect">
          <a:avLst/>
        </a:prstGeom>
        <a:noFill/>
        <a:ln w="9525">
          <a:noFill/>
        </a:ln>
      </xdr:spPr>
    </xdr:pic>
    <xdr:clientData/>
  </xdr:twoCellAnchor>
  <xdr:twoCellAnchor editAs="oneCell">
    <xdr:from>
      <xdr:col>0</xdr:col>
      <xdr:colOff>635</xdr:colOff>
      <xdr:row>289</xdr:row>
      <xdr:rowOff>320675</xdr:rowOff>
    </xdr:from>
    <xdr:to>
      <xdr:col>0</xdr:col>
      <xdr:colOff>2141855</xdr:colOff>
      <xdr:row>289</xdr:row>
      <xdr:rowOff>1626870</xdr:rowOff>
    </xdr:to>
    <xdr:pic>
      <xdr:nvPicPr>
        <xdr:cNvPr id="8000" name="图片 7999">
          <a:extLst>
            <a:ext uri="{FF2B5EF4-FFF2-40B4-BE49-F238E27FC236}">
              <a16:creationId xmlns:a16="http://schemas.microsoft.com/office/drawing/2014/main" id="{00000000-0008-0000-AD00-0000401F0000}"/>
            </a:ext>
          </a:extLst>
        </xdr:cNvPr>
        <xdr:cNvPicPr>
          <a:picLocks noChangeAspect="1"/>
        </xdr:cNvPicPr>
      </xdr:nvPicPr>
      <xdr:blipFill>
        <a:blip xmlns:r="http://schemas.openxmlformats.org/officeDocument/2006/relationships" r:embed="rId648"/>
        <a:stretch>
          <a:fillRect/>
        </a:stretch>
      </xdr:blipFill>
      <xdr:spPr>
        <a:xfrm>
          <a:off x="635" y="518208895"/>
          <a:ext cx="2141220" cy="1306195"/>
        </a:xfrm>
        <a:prstGeom prst="rect">
          <a:avLst/>
        </a:prstGeom>
        <a:noFill/>
        <a:ln w="9525">
          <a:noFill/>
        </a:ln>
      </xdr:spPr>
    </xdr:pic>
    <xdr:clientData/>
  </xdr:twoCellAnchor>
  <xdr:twoCellAnchor editAs="oneCell">
    <xdr:from>
      <xdr:col>0</xdr:col>
      <xdr:colOff>9525</xdr:colOff>
      <xdr:row>290</xdr:row>
      <xdr:rowOff>273050</xdr:rowOff>
    </xdr:from>
    <xdr:to>
      <xdr:col>0</xdr:col>
      <xdr:colOff>2143760</xdr:colOff>
      <xdr:row>290</xdr:row>
      <xdr:rowOff>1668145</xdr:rowOff>
    </xdr:to>
    <xdr:pic>
      <xdr:nvPicPr>
        <xdr:cNvPr id="8001" name="图片 8000">
          <a:extLst>
            <a:ext uri="{FF2B5EF4-FFF2-40B4-BE49-F238E27FC236}">
              <a16:creationId xmlns:a16="http://schemas.microsoft.com/office/drawing/2014/main" id="{00000000-0008-0000-AD00-0000411F0000}"/>
            </a:ext>
          </a:extLst>
        </xdr:cNvPr>
        <xdr:cNvPicPr>
          <a:picLocks noChangeAspect="1"/>
        </xdr:cNvPicPr>
      </xdr:nvPicPr>
      <xdr:blipFill>
        <a:blip xmlns:r="http://schemas.openxmlformats.org/officeDocument/2006/relationships" r:embed="rId649"/>
        <a:stretch>
          <a:fillRect/>
        </a:stretch>
      </xdr:blipFill>
      <xdr:spPr>
        <a:xfrm>
          <a:off x="9525" y="520066270"/>
          <a:ext cx="2134235" cy="1395095"/>
        </a:xfrm>
        <a:prstGeom prst="rect">
          <a:avLst/>
        </a:prstGeom>
        <a:noFill/>
        <a:ln w="9525">
          <a:noFill/>
        </a:ln>
      </xdr:spPr>
    </xdr:pic>
    <xdr:clientData/>
  </xdr:twoCellAnchor>
  <xdr:twoCellAnchor editAs="oneCell">
    <xdr:from>
      <xdr:col>0</xdr:col>
      <xdr:colOff>635</xdr:colOff>
      <xdr:row>802</xdr:row>
      <xdr:rowOff>142875</xdr:rowOff>
    </xdr:from>
    <xdr:to>
      <xdr:col>0</xdr:col>
      <xdr:colOff>2155190</xdr:colOff>
      <xdr:row>802</xdr:row>
      <xdr:rowOff>1670685</xdr:rowOff>
    </xdr:to>
    <xdr:pic>
      <xdr:nvPicPr>
        <xdr:cNvPr id="6049" name="图片 6048">
          <a:extLst>
            <a:ext uri="{FF2B5EF4-FFF2-40B4-BE49-F238E27FC236}">
              <a16:creationId xmlns:a16="http://schemas.microsoft.com/office/drawing/2014/main" id="{00000000-0008-0000-AD00-0000A1170000}"/>
            </a:ext>
          </a:extLst>
        </xdr:cNvPr>
        <xdr:cNvPicPr>
          <a:picLocks noChangeAspect="1"/>
        </xdr:cNvPicPr>
      </xdr:nvPicPr>
      <xdr:blipFill>
        <a:blip xmlns:r="http://schemas.openxmlformats.org/officeDocument/2006/relationships" r:embed="rId650"/>
        <a:stretch>
          <a:fillRect/>
        </a:stretch>
      </xdr:blipFill>
      <xdr:spPr>
        <a:xfrm>
          <a:off x="635" y="1491447995"/>
          <a:ext cx="2154555" cy="1527810"/>
        </a:xfrm>
        <a:prstGeom prst="rect">
          <a:avLst/>
        </a:prstGeom>
        <a:noFill/>
        <a:ln w="9525">
          <a:noFill/>
        </a:ln>
      </xdr:spPr>
    </xdr:pic>
    <xdr:clientData/>
  </xdr:twoCellAnchor>
  <xdr:twoCellAnchor editAs="oneCell">
    <xdr:from>
      <xdr:col>0</xdr:col>
      <xdr:colOff>635</xdr:colOff>
      <xdr:row>803</xdr:row>
      <xdr:rowOff>200025</xdr:rowOff>
    </xdr:from>
    <xdr:to>
      <xdr:col>0</xdr:col>
      <xdr:colOff>2135505</xdr:colOff>
      <xdr:row>803</xdr:row>
      <xdr:rowOff>1760855</xdr:rowOff>
    </xdr:to>
    <xdr:pic>
      <xdr:nvPicPr>
        <xdr:cNvPr id="7975" name="图片 7974">
          <a:extLst>
            <a:ext uri="{FF2B5EF4-FFF2-40B4-BE49-F238E27FC236}">
              <a16:creationId xmlns:a16="http://schemas.microsoft.com/office/drawing/2014/main" id="{00000000-0008-0000-AD00-0000271F0000}"/>
            </a:ext>
          </a:extLst>
        </xdr:cNvPr>
        <xdr:cNvPicPr>
          <a:picLocks noChangeAspect="1"/>
        </xdr:cNvPicPr>
      </xdr:nvPicPr>
      <xdr:blipFill>
        <a:blip xmlns:r="http://schemas.openxmlformats.org/officeDocument/2006/relationships" r:embed="rId651"/>
        <a:stretch>
          <a:fillRect/>
        </a:stretch>
      </xdr:blipFill>
      <xdr:spPr>
        <a:xfrm>
          <a:off x="635" y="1493410145"/>
          <a:ext cx="2134870" cy="1560830"/>
        </a:xfrm>
        <a:prstGeom prst="rect">
          <a:avLst/>
        </a:prstGeom>
        <a:noFill/>
        <a:ln w="9525">
          <a:noFill/>
        </a:ln>
      </xdr:spPr>
    </xdr:pic>
    <xdr:clientData/>
  </xdr:twoCellAnchor>
  <xdr:twoCellAnchor editAs="oneCell">
    <xdr:from>
      <xdr:col>0</xdr:col>
      <xdr:colOff>9525</xdr:colOff>
      <xdr:row>801</xdr:row>
      <xdr:rowOff>209550</xdr:rowOff>
    </xdr:from>
    <xdr:to>
      <xdr:col>0</xdr:col>
      <xdr:colOff>2122170</xdr:colOff>
      <xdr:row>801</xdr:row>
      <xdr:rowOff>1638300</xdr:rowOff>
    </xdr:to>
    <xdr:pic>
      <xdr:nvPicPr>
        <xdr:cNvPr id="7976" name="图片 7975">
          <a:extLst>
            <a:ext uri="{FF2B5EF4-FFF2-40B4-BE49-F238E27FC236}">
              <a16:creationId xmlns:a16="http://schemas.microsoft.com/office/drawing/2014/main" id="{00000000-0008-0000-AD00-0000281F0000}"/>
            </a:ext>
          </a:extLst>
        </xdr:cNvPr>
        <xdr:cNvPicPr>
          <a:picLocks noChangeAspect="1"/>
        </xdr:cNvPicPr>
      </xdr:nvPicPr>
      <xdr:blipFill>
        <a:blip xmlns:r="http://schemas.openxmlformats.org/officeDocument/2006/relationships" r:embed="rId652"/>
        <a:stretch>
          <a:fillRect/>
        </a:stretch>
      </xdr:blipFill>
      <xdr:spPr>
        <a:xfrm>
          <a:off x="9525" y="1489609670"/>
          <a:ext cx="2112645" cy="1428750"/>
        </a:xfrm>
        <a:prstGeom prst="rect">
          <a:avLst/>
        </a:prstGeom>
        <a:noFill/>
        <a:ln w="9525">
          <a:noFill/>
        </a:ln>
      </xdr:spPr>
    </xdr:pic>
    <xdr:clientData/>
  </xdr:twoCellAnchor>
  <xdr:twoCellAnchor editAs="oneCell">
    <xdr:from>
      <xdr:col>0</xdr:col>
      <xdr:colOff>635</xdr:colOff>
      <xdr:row>800</xdr:row>
      <xdr:rowOff>180975</xdr:rowOff>
    </xdr:from>
    <xdr:to>
      <xdr:col>0</xdr:col>
      <xdr:colOff>2129790</xdr:colOff>
      <xdr:row>800</xdr:row>
      <xdr:rowOff>1752600</xdr:rowOff>
    </xdr:to>
    <xdr:pic>
      <xdr:nvPicPr>
        <xdr:cNvPr id="7978" name="图片 7977">
          <a:extLst>
            <a:ext uri="{FF2B5EF4-FFF2-40B4-BE49-F238E27FC236}">
              <a16:creationId xmlns:a16="http://schemas.microsoft.com/office/drawing/2014/main" id="{00000000-0008-0000-AD00-00002A1F0000}"/>
            </a:ext>
          </a:extLst>
        </xdr:cNvPr>
        <xdr:cNvPicPr>
          <a:picLocks noChangeAspect="1"/>
        </xdr:cNvPicPr>
      </xdr:nvPicPr>
      <xdr:blipFill>
        <a:blip xmlns:r="http://schemas.openxmlformats.org/officeDocument/2006/relationships" r:embed="rId653"/>
        <a:stretch>
          <a:fillRect/>
        </a:stretch>
      </xdr:blipFill>
      <xdr:spPr>
        <a:xfrm>
          <a:off x="635" y="1487676095"/>
          <a:ext cx="2129155" cy="1571625"/>
        </a:xfrm>
        <a:prstGeom prst="rect">
          <a:avLst/>
        </a:prstGeom>
        <a:noFill/>
        <a:ln w="9525">
          <a:noFill/>
        </a:ln>
      </xdr:spPr>
    </xdr:pic>
    <xdr:clientData/>
  </xdr:twoCellAnchor>
  <xdr:twoCellAnchor editAs="oneCell">
    <xdr:from>
      <xdr:col>0</xdr:col>
      <xdr:colOff>635</xdr:colOff>
      <xdr:row>799</xdr:row>
      <xdr:rowOff>161925</xdr:rowOff>
    </xdr:from>
    <xdr:to>
      <xdr:col>0</xdr:col>
      <xdr:colOff>2128520</xdr:colOff>
      <xdr:row>799</xdr:row>
      <xdr:rowOff>1724025</xdr:rowOff>
    </xdr:to>
    <xdr:pic>
      <xdr:nvPicPr>
        <xdr:cNvPr id="7979" name="图片 7978">
          <a:extLst>
            <a:ext uri="{FF2B5EF4-FFF2-40B4-BE49-F238E27FC236}">
              <a16:creationId xmlns:a16="http://schemas.microsoft.com/office/drawing/2014/main" id="{00000000-0008-0000-AD00-00002B1F0000}"/>
            </a:ext>
          </a:extLst>
        </xdr:cNvPr>
        <xdr:cNvPicPr>
          <a:picLocks noChangeAspect="1"/>
        </xdr:cNvPicPr>
      </xdr:nvPicPr>
      <xdr:blipFill>
        <a:blip xmlns:r="http://schemas.openxmlformats.org/officeDocument/2006/relationships" r:embed="rId654"/>
        <a:stretch>
          <a:fillRect/>
        </a:stretch>
      </xdr:blipFill>
      <xdr:spPr>
        <a:xfrm>
          <a:off x="635" y="1485752045"/>
          <a:ext cx="2127885" cy="1562100"/>
        </a:xfrm>
        <a:prstGeom prst="rect">
          <a:avLst/>
        </a:prstGeom>
        <a:noFill/>
        <a:ln w="9525">
          <a:noFill/>
        </a:ln>
      </xdr:spPr>
    </xdr:pic>
    <xdr:clientData/>
  </xdr:twoCellAnchor>
  <xdr:twoCellAnchor editAs="oneCell">
    <xdr:from>
      <xdr:col>0</xdr:col>
      <xdr:colOff>9525</xdr:colOff>
      <xdr:row>804</xdr:row>
      <xdr:rowOff>86360</xdr:rowOff>
    </xdr:from>
    <xdr:to>
      <xdr:col>0</xdr:col>
      <xdr:colOff>2140585</xdr:colOff>
      <xdr:row>804</xdr:row>
      <xdr:rowOff>1808480</xdr:rowOff>
    </xdr:to>
    <xdr:pic>
      <xdr:nvPicPr>
        <xdr:cNvPr id="7984" name="图片 7983">
          <a:extLst>
            <a:ext uri="{FF2B5EF4-FFF2-40B4-BE49-F238E27FC236}">
              <a16:creationId xmlns:a16="http://schemas.microsoft.com/office/drawing/2014/main" id="{00000000-0008-0000-AD00-0000301F0000}"/>
            </a:ext>
          </a:extLst>
        </xdr:cNvPr>
        <xdr:cNvPicPr>
          <a:picLocks noChangeAspect="1"/>
        </xdr:cNvPicPr>
      </xdr:nvPicPr>
      <xdr:blipFill>
        <a:blip xmlns:r="http://schemas.openxmlformats.org/officeDocument/2006/relationships" r:embed="rId655"/>
        <a:stretch>
          <a:fillRect/>
        </a:stretch>
      </xdr:blipFill>
      <xdr:spPr>
        <a:xfrm>
          <a:off x="9525" y="1495201480"/>
          <a:ext cx="2131060" cy="1722120"/>
        </a:xfrm>
        <a:prstGeom prst="rect">
          <a:avLst/>
        </a:prstGeom>
        <a:noFill/>
        <a:ln w="9525">
          <a:noFill/>
        </a:ln>
      </xdr:spPr>
    </xdr:pic>
    <xdr:clientData/>
  </xdr:twoCellAnchor>
  <xdr:twoCellAnchor editAs="oneCell">
    <xdr:from>
      <xdr:col>0</xdr:col>
      <xdr:colOff>9525</xdr:colOff>
      <xdr:row>805</xdr:row>
      <xdr:rowOff>240665</xdr:rowOff>
    </xdr:from>
    <xdr:to>
      <xdr:col>0</xdr:col>
      <xdr:colOff>2115185</xdr:colOff>
      <xdr:row>805</xdr:row>
      <xdr:rowOff>1706245</xdr:rowOff>
    </xdr:to>
    <xdr:pic>
      <xdr:nvPicPr>
        <xdr:cNvPr id="7995" name="图片 7994">
          <a:extLst>
            <a:ext uri="{FF2B5EF4-FFF2-40B4-BE49-F238E27FC236}">
              <a16:creationId xmlns:a16="http://schemas.microsoft.com/office/drawing/2014/main" id="{00000000-0008-0000-AD00-00003B1F0000}"/>
            </a:ext>
          </a:extLst>
        </xdr:cNvPr>
        <xdr:cNvPicPr>
          <a:picLocks noChangeAspect="1"/>
        </xdr:cNvPicPr>
      </xdr:nvPicPr>
      <xdr:blipFill>
        <a:blip xmlns:r="http://schemas.openxmlformats.org/officeDocument/2006/relationships" r:embed="rId656"/>
        <a:stretch>
          <a:fillRect/>
        </a:stretch>
      </xdr:blipFill>
      <xdr:spPr>
        <a:xfrm>
          <a:off x="9525" y="1497260785"/>
          <a:ext cx="2105660" cy="1465580"/>
        </a:xfrm>
        <a:prstGeom prst="rect">
          <a:avLst/>
        </a:prstGeom>
        <a:noFill/>
        <a:ln w="9525">
          <a:noFill/>
        </a:ln>
      </xdr:spPr>
    </xdr:pic>
    <xdr:clientData/>
  </xdr:twoCellAnchor>
  <xdr:twoCellAnchor editAs="oneCell">
    <xdr:from>
      <xdr:col>0</xdr:col>
      <xdr:colOff>635</xdr:colOff>
      <xdr:row>806</xdr:row>
      <xdr:rowOff>209550</xdr:rowOff>
    </xdr:from>
    <xdr:to>
      <xdr:col>0</xdr:col>
      <xdr:colOff>2131060</xdr:colOff>
      <xdr:row>806</xdr:row>
      <xdr:rowOff>1735455</xdr:rowOff>
    </xdr:to>
    <xdr:pic>
      <xdr:nvPicPr>
        <xdr:cNvPr id="7997" name="图片 7996">
          <a:extLst>
            <a:ext uri="{FF2B5EF4-FFF2-40B4-BE49-F238E27FC236}">
              <a16:creationId xmlns:a16="http://schemas.microsoft.com/office/drawing/2014/main" id="{00000000-0008-0000-AD00-00003D1F0000}"/>
            </a:ext>
          </a:extLst>
        </xdr:cNvPr>
        <xdr:cNvPicPr>
          <a:picLocks noChangeAspect="1"/>
        </xdr:cNvPicPr>
      </xdr:nvPicPr>
      <xdr:blipFill>
        <a:blip xmlns:r="http://schemas.openxmlformats.org/officeDocument/2006/relationships" r:embed="rId657"/>
        <a:stretch>
          <a:fillRect/>
        </a:stretch>
      </xdr:blipFill>
      <xdr:spPr>
        <a:xfrm>
          <a:off x="635" y="1499134670"/>
          <a:ext cx="2130425" cy="1525905"/>
        </a:xfrm>
        <a:prstGeom prst="rect">
          <a:avLst/>
        </a:prstGeom>
        <a:noFill/>
        <a:ln w="9525">
          <a:noFill/>
        </a:ln>
      </xdr:spPr>
    </xdr:pic>
    <xdr:clientData/>
  </xdr:twoCellAnchor>
  <xdr:twoCellAnchor editAs="oneCell">
    <xdr:from>
      <xdr:col>0</xdr:col>
      <xdr:colOff>9525</xdr:colOff>
      <xdr:row>807</xdr:row>
      <xdr:rowOff>179070</xdr:rowOff>
    </xdr:from>
    <xdr:to>
      <xdr:col>0</xdr:col>
      <xdr:colOff>2124710</xdr:colOff>
      <xdr:row>807</xdr:row>
      <xdr:rowOff>1636395</xdr:rowOff>
    </xdr:to>
    <xdr:pic>
      <xdr:nvPicPr>
        <xdr:cNvPr id="7998" name="图片 7997">
          <a:extLst>
            <a:ext uri="{FF2B5EF4-FFF2-40B4-BE49-F238E27FC236}">
              <a16:creationId xmlns:a16="http://schemas.microsoft.com/office/drawing/2014/main" id="{00000000-0008-0000-AD00-00003E1F0000}"/>
            </a:ext>
          </a:extLst>
        </xdr:cNvPr>
        <xdr:cNvPicPr>
          <a:picLocks noChangeAspect="1"/>
        </xdr:cNvPicPr>
      </xdr:nvPicPr>
      <xdr:blipFill>
        <a:blip xmlns:r="http://schemas.openxmlformats.org/officeDocument/2006/relationships" r:embed="rId658"/>
        <a:stretch>
          <a:fillRect/>
        </a:stretch>
      </xdr:blipFill>
      <xdr:spPr>
        <a:xfrm>
          <a:off x="9525" y="1501009190"/>
          <a:ext cx="2115185" cy="1457325"/>
        </a:xfrm>
        <a:prstGeom prst="rect">
          <a:avLst/>
        </a:prstGeom>
        <a:noFill/>
        <a:ln w="9525">
          <a:noFill/>
        </a:ln>
      </xdr:spPr>
    </xdr:pic>
    <xdr:clientData/>
  </xdr:twoCellAnchor>
  <xdr:twoCellAnchor editAs="oneCell">
    <xdr:from>
      <xdr:col>0</xdr:col>
      <xdr:colOff>635</xdr:colOff>
      <xdr:row>808</xdr:row>
      <xdr:rowOff>185420</xdr:rowOff>
    </xdr:from>
    <xdr:to>
      <xdr:col>0</xdr:col>
      <xdr:colOff>2120265</xdr:colOff>
      <xdr:row>808</xdr:row>
      <xdr:rowOff>1694815</xdr:rowOff>
    </xdr:to>
    <xdr:pic>
      <xdr:nvPicPr>
        <xdr:cNvPr id="8002" name="图片 8001">
          <a:extLst>
            <a:ext uri="{FF2B5EF4-FFF2-40B4-BE49-F238E27FC236}">
              <a16:creationId xmlns:a16="http://schemas.microsoft.com/office/drawing/2014/main" id="{00000000-0008-0000-AD00-0000421F0000}"/>
            </a:ext>
          </a:extLst>
        </xdr:cNvPr>
        <xdr:cNvPicPr>
          <a:picLocks noChangeAspect="1"/>
        </xdr:cNvPicPr>
      </xdr:nvPicPr>
      <xdr:blipFill>
        <a:blip xmlns:r="http://schemas.openxmlformats.org/officeDocument/2006/relationships" r:embed="rId659"/>
        <a:stretch>
          <a:fillRect/>
        </a:stretch>
      </xdr:blipFill>
      <xdr:spPr>
        <a:xfrm>
          <a:off x="635" y="1502920540"/>
          <a:ext cx="2119630" cy="1509395"/>
        </a:xfrm>
        <a:prstGeom prst="rect">
          <a:avLst/>
        </a:prstGeom>
        <a:noFill/>
        <a:ln w="9525">
          <a:noFill/>
        </a:ln>
      </xdr:spPr>
    </xdr:pic>
    <xdr:clientData/>
  </xdr:twoCellAnchor>
  <xdr:twoCellAnchor editAs="oneCell">
    <xdr:from>
      <xdr:col>0</xdr:col>
      <xdr:colOff>635</xdr:colOff>
      <xdr:row>809</xdr:row>
      <xdr:rowOff>276225</xdr:rowOff>
    </xdr:from>
    <xdr:to>
      <xdr:col>0</xdr:col>
      <xdr:colOff>2118995</xdr:colOff>
      <xdr:row>809</xdr:row>
      <xdr:rowOff>1775460</xdr:rowOff>
    </xdr:to>
    <xdr:pic>
      <xdr:nvPicPr>
        <xdr:cNvPr id="3" name="图片 2">
          <a:extLst>
            <a:ext uri="{FF2B5EF4-FFF2-40B4-BE49-F238E27FC236}">
              <a16:creationId xmlns:a16="http://schemas.microsoft.com/office/drawing/2014/main" id="{00000000-0008-0000-AD00-000003000000}"/>
            </a:ext>
          </a:extLst>
        </xdr:cNvPr>
        <xdr:cNvPicPr>
          <a:picLocks noChangeAspect="1"/>
        </xdr:cNvPicPr>
      </xdr:nvPicPr>
      <xdr:blipFill>
        <a:blip xmlns:r="http://schemas.openxmlformats.org/officeDocument/2006/relationships" r:embed="rId660"/>
        <a:stretch>
          <a:fillRect/>
        </a:stretch>
      </xdr:blipFill>
      <xdr:spPr>
        <a:xfrm>
          <a:off x="635" y="1504916345"/>
          <a:ext cx="2118360" cy="1499235"/>
        </a:xfrm>
        <a:prstGeom prst="rect">
          <a:avLst/>
        </a:prstGeom>
        <a:noFill/>
        <a:ln w="9525">
          <a:noFill/>
        </a:ln>
      </xdr:spPr>
    </xdr:pic>
    <xdr:clientData/>
  </xdr:twoCellAnchor>
  <xdr:twoCellAnchor editAs="oneCell">
    <xdr:from>
      <xdr:col>0</xdr:col>
      <xdr:colOff>635</xdr:colOff>
      <xdr:row>810</xdr:row>
      <xdr:rowOff>276860</xdr:rowOff>
    </xdr:from>
    <xdr:to>
      <xdr:col>0</xdr:col>
      <xdr:colOff>2101850</xdr:colOff>
      <xdr:row>810</xdr:row>
      <xdr:rowOff>1685925</xdr:rowOff>
    </xdr:to>
    <xdr:pic>
      <xdr:nvPicPr>
        <xdr:cNvPr id="4" name="图片 3">
          <a:extLst>
            <a:ext uri="{FF2B5EF4-FFF2-40B4-BE49-F238E27FC236}">
              <a16:creationId xmlns:a16="http://schemas.microsoft.com/office/drawing/2014/main" id="{00000000-0008-0000-AD00-000004000000}"/>
            </a:ext>
          </a:extLst>
        </xdr:cNvPr>
        <xdr:cNvPicPr>
          <a:picLocks noChangeAspect="1"/>
        </xdr:cNvPicPr>
      </xdr:nvPicPr>
      <xdr:blipFill>
        <a:blip xmlns:r="http://schemas.openxmlformats.org/officeDocument/2006/relationships" r:embed="rId661"/>
        <a:stretch>
          <a:fillRect/>
        </a:stretch>
      </xdr:blipFill>
      <xdr:spPr>
        <a:xfrm>
          <a:off x="635" y="1506821980"/>
          <a:ext cx="2101215" cy="1409065"/>
        </a:xfrm>
        <a:prstGeom prst="rect">
          <a:avLst/>
        </a:prstGeom>
        <a:noFill/>
        <a:ln w="9525">
          <a:noFill/>
        </a:ln>
      </xdr:spPr>
    </xdr:pic>
    <xdr:clientData/>
  </xdr:twoCellAnchor>
  <xdr:twoCellAnchor editAs="oneCell">
    <xdr:from>
      <xdr:col>0</xdr:col>
      <xdr:colOff>635</xdr:colOff>
      <xdr:row>811</xdr:row>
      <xdr:rowOff>247650</xdr:rowOff>
    </xdr:from>
    <xdr:to>
      <xdr:col>0</xdr:col>
      <xdr:colOff>2122805</xdr:colOff>
      <xdr:row>811</xdr:row>
      <xdr:rowOff>1698625</xdr:rowOff>
    </xdr:to>
    <xdr:pic>
      <xdr:nvPicPr>
        <xdr:cNvPr id="7" name="图片 6">
          <a:extLst>
            <a:ext uri="{FF2B5EF4-FFF2-40B4-BE49-F238E27FC236}">
              <a16:creationId xmlns:a16="http://schemas.microsoft.com/office/drawing/2014/main" id="{00000000-0008-0000-AD00-000007000000}"/>
            </a:ext>
          </a:extLst>
        </xdr:cNvPr>
        <xdr:cNvPicPr>
          <a:picLocks noChangeAspect="1"/>
        </xdr:cNvPicPr>
      </xdr:nvPicPr>
      <xdr:blipFill>
        <a:blip xmlns:r="http://schemas.openxmlformats.org/officeDocument/2006/relationships" r:embed="rId662"/>
        <a:stretch>
          <a:fillRect/>
        </a:stretch>
      </xdr:blipFill>
      <xdr:spPr>
        <a:xfrm>
          <a:off x="635" y="1508697770"/>
          <a:ext cx="2122170" cy="1450975"/>
        </a:xfrm>
        <a:prstGeom prst="rect">
          <a:avLst/>
        </a:prstGeom>
        <a:noFill/>
        <a:ln w="9525">
          <a:noFill/>
        </a:ln>
      </xdr:spPr>
    </xdr:pic>
    <xdr:clientData/>
  </xdr:twoCellAnchor>
  <xdr:twoCellAnchor editAs="oneCell">
    <xdr:from>
      <xdr:col>0</xdr:col>
      <xdr:colOff>9525</xdr:colOff>
      <xdr:row>812</xdr:row>
      <xdr:rowOff>228600</xdr:rowOff>
    </xdr:from>
    <xdr:to>
      <xdr:col>0</xdr:col>
      <xdr:colOff>2136140</xdr:colOff>
      <xdr:row>812</xdr:row>
      <xdr:rowOff>1669415</xdr:rowOff>
    </xdr:to>
    <xdr:pic>
      <xdr:nvPicPr>
        <xdr:cNvPr id="357" name="图片 356">
          <a:extLst>
            <a:ext uri="{FF2B5EF4-FFF2-40B4-BE49-F238E27FC236}">
              <a16:creationId xmlns:a16="http://schemas.microsoft.com/office/drawing/2014/main" id="{00000000-0008-0000-AD00-000065010000}"/>
            </a:ext>
          </a:extLst>
        </xdr:cNvPr>
        <xdr:cNvPicPr>
          <a:picLocks noChangeAspect="1"/>
        </xdr:cNvPicPr>
      </xdr:nvPicPr>
      <xdr:blipFill>
        <a:blip xmlns:r="http://schemas.openxmlformats.org/officeDocument/2006/relationships" r:embed="rId663"/>
        <a:stretch>
          <a:fillRect/>
        </a:stretch>
      </xdr:blipFill>
      <xdr:spPr>
        <a:xfrm>
          <a:off x="9525" y="1510583720"/>
          <a:ext cx="2126615" cy="1440815"/>
        </a:xfrm>
        <a:prstGeom prst="rect">
          <a:avLst/>
        </a:prstGeom>
        <a:noFill/>
        <a:ln w="9525">
          <a:noFill/>
        </a:ln>
      </xdr:spPr>
    </xdr:pic>
    <xdr:clientData/>
  </xdr:twoCellAnchor>
  <xdr:twoCellAnchor editAs="oneCell">
    <xdr:from>
      <xdr:col>0</xdr:col>
      <xdr:colOff>635</xdr:colOff>
      <xdr:row>139</xdr:row>
      <xdr:rowOff>168275</xdr:rowOff>
    </xdr:from>
    <xdr:to>
      <xdr:col>0</xdr:col>
      <xdr:colOff>2113915</xdr:colOff>
      <xdr:row>139</xdr:row>
      <xdr:rowOff>1747520</xdr:rowOff>
    </xdr:to>
    <xdr:pic>
      <xdr:nvPicPr>
        <xdr:cNvPr id="358" name="图片 357">
          <a:extLst>
            <a:ext uri="{FF2B5EF4-FFF2-40B4-BE49-F238E27FC236}">
              <a16:creationId xmlns:a16="http://schemas.microsoft.com/office/drawing/2014/main" id="{00000000-0008-0000-AD00-000066010000}"/>
            </a:ext>
          </a:extLst>
        </xdr:cNvPr>
        <xdr:cNvPicPr>
          <a:picLocks noChangeAspect="1"/>
        </xdr:cNvPicPr>
      </xdr:nvPicPr>
      <xdr:blipFill>
        <a:blip xmlns:r="http://schemas.openxmlformats.org/officeDocument/2006/relationships" r:embed="rId664"/>
        <a:stretch>
          <a:fillRect/>
        </a:stretch>
      </xdr:blipFill>
      <xdr:spPr>
        <a:xfrm>
          <a:off x="635" y="232306495"/>
          <a:ext cx="2113280" cy="1579245"/>
        </a:xfrm>
        <a:prstGeom prst="rect">
          <a:avLst/>
        </a:prstGeom>
        <a:noFill/>
        <a:ln w="9525">
          <a:noFill/>
        </a:ln>
      </xdr:spPr>
    </xdr:pic>
    <xdr:clientData/>
  </xdr:twoCellAnchor>
  <xdr:twoCellAnchor editAs="oneCell">
    <xdr:from>
      <xdr:col>0</xdr:col>
      <xdr:colOff>20320</xdr:colOff>
      <xdr:row>137</xdr:row>
      <xdr:rowOff>225425</xdr:rowOff>
    </xdr:from>
    <xdr:to>
      <xdr:col>0</xdr:col>
      <xdr:colOff>2163445</xdr:colOff>
      <xdr:row>137</xdr:row>
      <xdr:rowOff>1675130</xdr:rowOff>
    </xdr:to>
    <xdr:pic>
      <xdr:nvPicPr>
        <xdr:cNvPr id="632" name="图片 631">
          <a:extLst>
            <a:ext uri="{FF2B5EF4-FFF2-40B4-BE49-F238E27FC236}">
              <a16:creationId xmlns:a16="http://schemas.microsoft.com/office/drawing/2014/main" id="{00000000-0008-0000-AD00-000078020000}"/>
            </a:ext>
          </a:extLst>
        </xdr:cNvPr>
        <xdr:cNvPicPr>
          <a:picLocks noChangeAspect="1"/>
        </xdr:cNvPicPr>
      </xdr:nvPicPr>
      <xdr:blipFill>
        <a:blip xmlns:r="http://schemas.openxmlformats.org/officeDocument/2006/relationships" r:embed="rId665"/>
        <a:stretch>
          <a:fillRect/>
        </a:stretch>
      </xdr:blipFill>
      <xdr:spPr>
        <a:xfrm>
          <a:off x="20320" y="228553645"/>
          <a:ext cx="2143125" cy="1449705"/>
        </a:xfrm>
        <a:prstGeom prst="rect">
          <a:avLst/>
        </a:prstGeom>
        <a:noFill/>
        <a:ln w="9525">
          <a:noFill/>
        </a:ln>
      </xdr:spPr>
    </xdr:pic>
    <xdr:clientData/>
  </xdr:twoCellAnchor>
  <xdr:twoCellAnchor editAs="oneCell">
    <xdr:from>
      <xdr:col>0</xdr:col>
      <xdr:colOff>635</xdr:colOff>
      <xdr:row>138</xdr:row>
      <xdr:rowOff>247015</xdr:rowOff>
    </xdr:from>
    <xdr:to>
      <xdr:col>0</xdr:col>
      <xdr:colOff>2145665</xdr:colOff>
      <xdr:row>138</xdr:row>
      <xdr:rowOff>1662430</xdr:rowOff>
    </xdr:to>
    <xdr:pic>
      <xdr:nvPicPr>
        <xdr:cNvPr id="633" name="图片 632">
          <a:extLst>
            <a:ext uri="{FF2B5EF4-FFF2-40B4-BE49-F238E27FC236}">
              <a16:creationId xmlns:a16="http://schemas.microsoft.com/office/drawing/2014/main" id="{00000000-0008-0000-AD00-000079020000}"/>
            </a:ext>
          </a:extLst>
        </xdr:cNvPr>
        <xdr:cNvPicPr>
          <a:picLocks noChangeAspect="1"/>
        </xdr:cNvPicPr>
      </xdr:nvPicPr>
      <xdr:blipFill>
        <a:blip xmlns:r="http://schemas.openxmlformats.org/officeDocument/2006/relationships" r:embed="rId666"/>
        <a:stretch>
          <a:fillRect/>
        </a:stretch>
      </xdr:blipFill>
      <xdr:spPr>
        <a:xfrm>
          <a:off x="635" y="230480235"/>
          <a:ext cx="2145030" cy="1415415"/>
        </a:xfrm>
        <a:prstGeom prst="rect">
          <a:avLst/>
        </a:prstGeom>
        <a:noFill/>
        <a:ln w="9525">
          <a:noFill/>
        </a:ln>
      </xdr:spPr>
    </xdr:pic>
    <xdr:clientData/>
  </xdr:twoCellAnchor>
  <xdr:twoCellAnchor editAs="oneCell">
    <xdr:from>
      <xdr:col>0</xdr:col>
      <xdr:colOff>9525</xdr:colOff>
      <xdr:row>136</xdr:row>
      <xdr:rowOff>263525</xdr:rowOff>
    </xdr:from>
    <xdr:to>
      <xdr:col>0</xdr:col>
      <xdr:colOff>2145030</xdr:colOff>
      <xdr:row>136</xdr:row>
      <xdr:rowOff>1659255</xdr:rowOff>
    </xdr:to>
    <xdr:pic>
      <xdr:nvPicPr>
        <xdr:cNvPr id="640" name="图片 639">
          <a:extLst>
            <a:ext uri="{FF2B5EF4-FFF2-40B4-BE49-F238E27FC236}">
              <a16:creationId xmlns:a16="http://schemas.microsoft.com/office/drawing/2014/main" id="{00000000-0008-0000-AD00-000080020000}"/>
            </a:ext>
          </a:extLst>
        </xdr:cNvPr>
        <xdr:cNvPicPr>
          <a:picLocks noChangeAspect="1"/>
        </xdr:cNvPicPr>
      </xdr:nvPicPr>
      <xdr:blipFill>
        <a:blip xmlns:r="http://schemas.openxmlformats.org/officeDocument/2006/relationships" r:embed="rId667"/>
        <a:stretch>
          <a:fillRect/>
        </a:stretch>
      </xdr:blipFill>
      <xdr:spPr>
        <a:xfrm>
          <a:off x="9525" y="226686745"/>
          <a:ext cx="2135505" cy="1395730"/>
        </a:xfrm>
        <a:prstGeom prst="rect">
          <a:avLst/>
        </a:prstGeom>
        <a:noFill/>
        <a:ln w="9525">
          <a:noFill/>
        </a:ln>
      </xdr:spPr>
    </xdr:pic>
    <xdr:clientData/>
  </xdr:twoCellAnchor>
  <xdr:twoCellAnchor editAs="oneCell">
    <xdr:from>
      <xdr:col>0</xdr:col>
      <xdr:colOff>9525</xdr:colOff>
      <xdr:row>140</xdr:row>
      <xdr:rowOff>244475</xdr:rowOff>
    </xdr:from>
    <xdr:to>
      <xdr:col>0</xdr:col>
      <xdr:colOff>2150745</xdr:colOff>
      <xdr:row>140</xdr:row>
      <xdr:rowOff>1626235</xdr:rowOff>
    </xdr:to>
    <xdr:pic>
      <xdr:nvPicPr>
        <xdr:cNvPr id="641" name="图片 640">
          <a:extLst>
            <a:ext uri="{FF2B5EF4-FFF2-40B4-BE49-F238E27FC236}">
              <a16:creationId xmlns:a16="http://schemas.microsoft.com/office/drawing/2014/main" id="{00000000-0008-0000-AD00-000081020000}"/>
            </a:ext>
          </a:extLst>
        </xdr:cNvPr>
        <xdr:cNvPicPr>
          <a:picLocks noChangeAspect="1"/>
        </xdr:cNvPicPr>
      </xdr:nvPicPr>
      <xdr:blipFill>
        <a:blip xmlns:r="http://schemas.openxmlformats.org/officeDocument/2006/relationships" r:embed="rId668"/>
        <a:stretch>
          <a:fillRect/>
        </a:stretch>
      </xdr:blipFill>
      <xdr:spPr>
        <a:xfrm>
          <a:off x="9525" y="234287695"/>
          <a:ext cx="2141220" cy="1381760"/>
        </a:xfrm>
        <a:prstGeom prst="rect">
          <a:avLst/>
        </a:prstGeom>
        <a:noFill/>
        <a:ln w="9525">
          <a:noFill/>
        </a:ln>
      </xdr:spPr>
    </xdr:pic>
    <xdr:clientData/>
  </xdr:twoCellAnchor>
  <xdr:twoCellAnchor editAs="oneCell">
    <xdr:from>
      <xdr:col>0</xdr:col>
      <xdr:colOff>9525</xdr:colOff>
      <xdr:row>142</xdr:row>
      <xdr:rowOff>263525</xdr:rowOff>
    </xdr:from>
    <xdr:to>
      <xdr:col>0</xdr:col>
      <xdr:colOff>2138680</xdr:colOff>
      <xdr:row>142</xdr:row>
      <xdr:rowOff>1643380</xdr:rowOff>
    </xdr:to>
    <xdr:pic>
      <xdr:nvPicPr>
        <xdr:cNvPr id="772" name="图片 771">
          <a:extLst>
            <a:ext uri="{FF2B5EF4-FFF2-40B4-BE49-F238E27FC236}">
              <a16:creationId xmlns:a16="http://schemas.microsoft.com/office/drawing/2014/main" id="{00000000-0008-0000-AD00-000004030000}"/>
            </a:ext>
          </a:extLst>
        </xdr:cNvPr>
        <xdr:cNvPicPr>
          <a:picLocks noChangeAspect="1"/>
        </xdr:cNvPicPr>
      </xdr:nvPicPr>
      <xdr:blipFill>
        <a:blip xmlns:r="http://schemas.openxmlformats.org/officeDocument/2006/relationships" r:embed="rId669"/>
        <a:stretch>
          <a:fillRect/>
        </a:stretch>
      </xdr:blipFill>
      <xdr:spPr>
        <a:xfrm>
          <a:off x="9525" y="238116745"/>
          <a:ext cx="2129155" cy="1379855"/>
        </a:xfrm>
        <a:prstGeom prst="rect">
          <a:avLst/>
        </a:prstGeom>
        <a:noFill/>
        <a:ln w="9525">
          <a:noFill/>
        </a:ln>
      </xdr:spPr>
    </xdr:pic>
    <xdr:clientData/>
  </xdr:twoCellAnchor>
  <xdr:twoCellAnchor editAs="oneCell">
    <xdr:from>
      <xdr:col>0</xdr:col>
      <xdr:colOff>9525</xdr:colOff>
      <xdr:row>143</xdr:row>
      <xdr:rowOff>254000</xdr:rowOff>
    </xdr:from>
    <xdr:to>
      <xdr:col>0</xdr:col>
      <xdr:colOff>2145030</xdr:colOff>
      <xdr:row>143</xdr:row>
      <xdr:rowOff>1635125</xdr:rowOff>
    </xdr:to>
    <xdr:pic>
      <xdr:nvPicPr>
        <xdr:cNvPr id="785" name="图片 784">
          <a:extLst>
            <a:ext uri="{FF2B5EF4-FFF2-40B4-BE49-F238E27FC236}">
              <a16:creationId xmlns:a16="http://schemas.microsoft.com/office/drawing/2014/main" id="{00000000-0008-0000-AD00-000011030000}"/>
            </a:ext>
          </a:extLst>
        </xdr:cNvPr>
        <xdr:cNvPicPr>
          <a:picLocks noChangeAspect="1"/>
        </xdr:cNvPicPr>
      </xdr:nvPicPr>
      <xdr:blipFill>
        <a:blip xmlns:r="http://schemas.openxmlformats.org/officeDocument/2006/relationships" r:embed="rId670"/>
        <a:stretch>
          <a:fillRect/>
        </a:stretch>
      </xdr:blipFill>
      <xdr:spPr>
        <a:xfrm>
          <a:off x="9525" y="240012220"/>
          <a:ext cx="2135505" cy="1381125"/>
        </a:xfrm>
        <a:prstGeom prst="rect">
          <a:avLst/>
        </a:prstGeom>
        <a:noFill/>
        <a:ln w="9525">
          <a:noFill/>
        </a:ln>
      </xdr:spPr>
    </xdr:pic>
    <xdr:clientData/>
  </xdr:twoCellAnchor>
  <xdr:twoCellAnchor editAs="oneCell">
    <xdr:from>
      <xdr:col>0</xdr:col>
      <xdr:colOff>9525</xdr:colOff>
      <xdr:row>141</xdr:row>
      <xdr:rowOff>259715</xdr:rowOff>
    </xdr:from>
    <xdr:to>
      <xdr:col>0</xdr:col>
      <xdr:colOff>2137410</xdr:colOff>
      <xdr:row>141</xdr:row>
      <xdr:rowOff>1626870</xdr:rowOff>
    </xdr:to>
    <xdr:pic>
      <xdr:nvPicPr>
        <xdr:cNvPr id="786" name="图片 785">
          <a:extLst>
            <a:ext uri="{FF2B5EF4-FFF2-40B4-BE49-F238E27FC236}">
              <a16:creationId xmlns:a16="http://schemas.microsoft.com/office/drawing/2014/main" id="{00000000-0008-0000-AD00-000012030000}"/>
            </a:ext>
          </a:extLst>
        </xdr:cNvPr>
        <xdr:cNvPicPr>
          <a:picLocks noChangeAspect="1"/>
        </xdr:cNvPicPr>
      </xdr:nvPicPr>
      <xdr:blipFill>
        <a:blip xmlns:r="http://schemas.openxmlformats.org/officeDocument/2006/relationships" r:embed="rId671"/>
        <a:stretch>
          <a:fillRect/>
        </a:stretch>
      </xdr:blipFill>
      <xdr:spPr>
        <a:xfrm>
          <a:off x="9525" y="236207935"/>
          <a:ext cx="2127885" cy="1367155"/>
        </a:xfrm>
        <a:prstGeom prst="rect">
          <a:avLst/>
        </a:prstGeom>
        <a:noFill/>
        <a:ln w="9525">
          <a:noFill/>
        </a:ln>
      </xdr:spPr>
    </xdr:pic>
    <xdr:clientData/>
  </xdr:twoCellAnchor>
  <xdr:twoCellAnchor editAs="oneCell">
    <xdr:from>
      <xdr:col>0</xdr:col>
      <xdr:colOff>9525</xdr:colOff>
      <xdr:row>670</xdr:row>
      <xdr:rowOff>137160</xdr:rowOff>
    </xdr:from>
    <xdr:to>
      <xdr:col>0</xdr:col>
      <xdr:colOff>2139315</xdr:colOff>
      <xdr:row>670</xdr:row>
      <xdr:rowOff>1724660</xdr:rowOff>
    </xdr:to>
    <xdr:pic>
      <xdr:nvPicPr>
        <xdr:cNvPr id="141" name="图片 140">
          <a:extLst>
            <a:ext uri="{FF2B5EF4-FFF2-40B4-BE49-F238E27FC236}">
              <a16:creationId xmlns:a16="http://schemas.microsoft.com/office/drawing/2014/main" id="{00000000-0008-0000-AD00-00008D000000}"/>
            </a:ext>
          </a:extLst>
        </xdr:cNvPr>
        <xdr:cNvPicPr>
          <a:picLocks noChangeAspect="1"/>
        </xdr:cNvPicPr>
      </xdr:nvPicPr>
      <xdr:blipFill>
        <a:blip xmlns:r="http://schemas.openxmlformats.org/officeDocument/2006/relationships" r:embed="rId672"/>
        <a:stretch>
          <a:fillRect/>
        </a:stretch>
      </xdr:blipFill>
      <xdr:spPr>
        <a:xfrm>
          <a:off x="9525" y="1241696780"/>
          <a:ext cx="2129790" cy="1587500"/>
        </a:xfrm>
        <a:prstGeom prst="rect">
          <a:avLst/>
        </a:prstGeom>
        <a:noFill/>
        <a:ln w="9525">
          <a:noFill/>
        </a:ln>
      </xdr:spPr>
    </xdr:pic>
    <xdr:clientData/>
  </xdr:twoCellAnchor>
  <xdr:twoCellAnchor editAs="oneCell">
    <xdr:from>
      <xdr:col>0</xdr:col>
      <xdr:colOff>9525</xdr:colOff>
      <xdr:row>672</xdr:row>
      <xdr:rowOff>241300</xdr:rowOff>
    </xdr:from>
    <xdr:to>
      <xdr:col>0</xdr:col>
      <xdr:colOff>2133600</xdr:colOff>
      <xdr:row>672</xdr:row>
      <xdr:rowOff>1628775</xdr:rowOff>
    </xdr:to>
    <xdr:pic>
      <xdr:nvPicPr>
        <xdr:cNvPr id="142" name="图片 141">
          <a:extLst>
            <a:ext uri="{FF2B5EF4-FFF2-40B4-BE49-F238E27FC236}">
              <a16:creationId xmlns:a16="http://schemas.microsoft.com/office/drawing/2014/main" id="{00000000-0008-0000-AD00-00008E000000}"/>
            </a:ext>
          </a:extLst>
        </xdr:cNvPr>
        <xdr:cNvPicPr>
          <a:picLocks noChangeAspect="1"/>
        </xdr:cNvPicPr>
      </xdr:nvPicPr>
      <xdr:blipFill>
        <a:blip xmlns:r="http://schemas.openxmlformats.org/officeDocument/2006/relationships" r:embed="rId673"/>
        <a:stretch>
          <a:fillRect/>
        </a:stretch>
      </xdr:blipFill>
      <xdr:spPr>
        <a:xfrm>
          <a:off x="9525" y="1245610920"/>
          <a:ext cx="2124075" cy="1387475"/>
        </a:xfrm>
        <a:prstGeom prst="rect">
          <a:avLst/>
        </a:prstGeom>
        <a:noFill/>
        <a:ln w="9525">
          <a:noFill/>
        </a:ln>
      </xdr:spPr>
    </xdr:pic>
    <xdr:clientData/>
  </xdr:twoCellAnchor>
  <xdr:twoCellAnchor editAs="oneCell">
    <xdr:from>
      <xdr:col>0</xdr:col>
      <xdr:colOff>9525</xdr:colOff>
      <xdr:row>673</xdr:row>
      <xdr:rowOff>174625</xdr:rowOff>
    </xdr:from>
    <xdr:to>
      <xdr:col>0</xdr:col>
      <xdr:colOff>2134870</xdr:colOff>
      <xdr:row>673</xdr:row>
      <xdr:rowOff>1689735</xdr:rowOff>
    </xdr:to>
    <xdr:pic>
      <xdr:nvPicPr>
        <xdr:cNvPr id="143" name="图片 142">
          <a:extLst>
            <a:ext uri="{FF2B5EF4-FFF2-40B4-BE49-F238E27FC236}">
              <a16:creationId xmlns:a16="http://schemas.microsoft.com/office/drawing/2014/main" id="{00000000-0008-0000-AD00-00008F000000}"/>
            </a:ext>
          </a:extLst>
        </xdr:cNvPr>
        <xdr:cNvPicPr>
          <a:picLocks noChangeAspect="1"/>
        </xdr:cNvPicPr>
      </xdr:nvPicPr>
      <xdr:blipFill>
        <a:blip xmlns:r="http://schemas.openxmlformats.org/officeDocument/2006/relationships" r:embed="rId674"/>
        <a:stretch>
          <a:fillRect/>
        </a:stretch>
      </xdr:blipFill>
      <xdr:spPr>
        <a:xfrm>
          <a:off x="9525" y="1247449245"/>
          <a:ext cx="2125345" cy="1515110"/>
        </a:xfrm>
        <a:prstGeom prst="rect">
          <a:avLst/>
        </a:prstGeom>
        <a:noFill/>
        <a:ln w="9525">
          <a:noFill/>
        </a:ln>
      </xdr:spPr>
    </xdr:pic>
    <xdr:clientData/>
  </xdr:twoCellAnchor>
  <xdr:twoCellAnchor editAs="oneCell">
    <xdr:from>
      <xdr:col>1</xdr:col>
      <xdr:colOff>0</xdr:colOff>
      <xdr:row>681</xdr:row>
      <xdr:rowOff>0</xdr:rowOff>
    </xdr:from>
    <xdr:to>
      <xdr:col>1</xdr:col>
      <xdr:colOff>9525</xdr:colOff>
      <xdr:row>681</xdr:row>
      <xdr:rowOff>28575</xdr:rowOff>
    </xdr:to>
    <xdr:pic>
      <xdr:nvPicPr>
        <xdr:cNvPr id="7651" name="Picture 15">
          <a:extLst>
            <a:ext uri="{FF2B5EF4-FFF2-40B4-BE49-F238E27FC236}">
              <a16:creationId xmlns:a16="http://schemas.microsoft.com/office/drawing/2014/main" id="{00000000-0008-0000-AD00-0000E31D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62514620"/>
          <a:ext cx="9525" cy="28575"/>
        </a:xfrm>
        <a:prstGeom prst="rect">
          <a:avLst/>
        </a:prstGeom>
        <a:noFill/>
        <a:ln w="1">
          <a:noFill/>
          <a:miter lim="800000"/>
          <a:headEnd/>
          <a:tailEnd/>
        </a:ln>
      </xdr:spPr>
    </xdr:pic>
    <xdr:clientData/>
  </xdr:twoCellAnchor>
  <xdr:twoCellAnchor editAs="oneCell">
    <xdr:from>
      <xdr:col>1</xdr:col>
      <xdr:colOff>0</xdr:colOff>
      <xdr:row>677</xdr:row>
      <xdr:rowOff>0</xdr:rowOff>
    </xdr:from>
    <xdr:to>
      <xdr:col>1</xdr:col>
      <xdr:colOff>9525</xdr:colOff>
      <xdr:row>677</xdr:row>
      <xdr:rowOff>28575</xdr:rowOff>
    </xdr:to>
    <xdr:pic>
      <xdr:nvPicPr>
        <xdr:cNvPr id="7727" name="Picture 15">
          <a:extLst>
            <a:ext uri="{FF2B5EF4-FFF2-40B4-BE49-F238E27FC236}">
              <a16:creationId xmlns:a16="http://schemas.microsoft.com/office/drawing/2014/main" id="{00000000-0008-0000-AD00-00002F1E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54894620"/>
          <a:ext cx="9525" cy="28575"/>
        </a:xfrm>
        <a:prstGeom prst="rect">
          <a:avLst/>
        </a:prstGeom>
        <a:noFill/>
        <a:ln w="1">
          <a:noFill/>
          <a:miter lim="800000"/>
          <a:headEnd/>
          <a:tailEnd/>
        </a:ln>
      </xdr:spPr>
    </xdr:pic>
    <xdr:clientData/>
  </xdr:twoCellAnchor>
  <xdr:twoCellAnchor editAs="oneCell">
    <xdr:from>
      <xdr:col>1</xdr:col>
      <xdr:colOff>0</xdr:colOff>
      <xdr:row>680</xdr:row>
      <xdr:rowOff>0</xdr:rowOff>
    </xdr:from>
    <xdr:to>
      <xdr:col>1</xdr:col>
      <xdr:colOff>9525</xdr:colOff>
      <xdr:row>680</xdr:row>
      <xdr:rowOff>28575</xdr:rowOff>
    </xdr:to>
    <xdr:pic>
      <xdr:nvPicPr>
        <xdr:cNvPr id="8260" name="Picture 15">
          <a:extLst>
            <a:ext uri="{FF2B5EF4-FFF2-40B4-BE49-F238E27FC236}">
              <a16:creationId xmlns:a16="http://schemas.microsoft.com/office/drawing/2014/main" id="{00000000-0008-0000-AD00-0000442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60609620"/>
          <a:ext cx="9525" cy="28575"/>
        </a:xfrm>
        <a:prstGeom prst="rect">
          <a:avLst/>
        </a:prstGeom>
        <a:noFill/>
        <a:ln w="1">
          <a:noFill/>
          <a:miter lim="800000"/>
          <a:headEnd/>
          <a:tailEnd/>
        </a:ln>
      </xdr:spPr>
    </xdr:pic>
    <xdr:clientData/>
  </xdr:twoCellAnchor>
  <xdr:twoCellAnchor editAs="oneCell">
    <xdr:from>
      <xdr:col>0</xdr:col>
      <xdr:colOff>9525</xdr:colOff>
      <xdr:row>678</xdr:row>
      <xdr:rowOff>218440</xdr:rowOff>
    </xdr:from>
    <xdr:to>
      <xdr:col>0</xdr:col>
      <xdr:colOff>2113915</xdr:colOff>
      <xdr:row>678</xdr:row>
      <xdr:rowOff>1734185</xdr:rowOff>
    </xdr:to>
    <xdr:pic>
      <xdr:nvPicPr>
        <xdr:cNvPr id="8298" name="图片 8297">
          <a:extLst>
            <a:ext uri="{FF2B5EF4-FFF2-40B4-BE49-F238E27FC236}">
              <a16:creationId xmlns:a16="http://schemas.microsoft.com/office/drawing/2014/main" id="{00000000-0008-0000-AD00-00006A200000}"/>
            </a:ext>
          </a:extLst>
        </xdr:cNvPr>
        <xdr:cNvPicPr>
          <a:picLocks noChangeAspect="1"/>
        </xdr:cNvPicPr>
      </xdr:nvPicPr>
      <xdr:blipFill>
        <a:blip xmlns:r="http://schemas.openxmlformats.org/officeDocument/2006/relationships" r:embed="rId675"/>
        <a:stretch>
          <a:fillRect/>
        </a:stretch>
      </xdr:blipFill>
      <xdr:spPr>
        <a:xfrm>
          <a:off x="9525" y="1257018060"/>
          <a:ext cx="2104390" cy="1515745"/>
        </a:xfrm>
        <a:prstGeom prst="rect">
          <a:avLst/>
        </a:prstGeom>
        <a:noFill/>
        <a:ln w="9525">
          <a:noFill/>
        </a:ln>
      </xdr:spPr>
    </xdr:pic>
    <xdr:clientData/>
  </xdr:twoCellAnchor>
  <xdr:twoCellAnchor editAs="oneCell">
    <xdr:from>
      <xdr:col>0</xdr:col>
      <xdr:colOff>9525</xdr:colOff>
      <xdr:row>679</xdr:row>
      <xdr:rowOff>213360</xdr:rowOff>
    </xdr:from>
    <xdr:to>
      <xdr:col>0</xdr:col>
      <xdr:colOff>2139950</xdr:colOff>
      <xdr:row>679</xdr:row>
      <xdr:rowOff>1584325</xdr:rowOff>
    </xdr:to>
    <xdr:pic>
      <xdr:nvPicPr>
        <xdr:cNvPr id="8299" name="图片 8298">
          <a:extLst>
            <a:ext uri="{FF2B5EF4-FFF2-40B4-BE49-F238E27FC236}">
              <a16:creationId xmlns:a16="http://schemas.microsoft.com/office/drawing/2014/main" id="{00000000-0008-0000-AD00-00006B200000}"/>
            </a:ext>
          </a:extLst>
        </xdr:cNvPr>
        <xdr:cNvPicPr>
          <a:picLocks noChangeAspect="1"/>
        </xdr:cNvPicPr>
      </xdr:nvPicPr>
      <xdr:blipFill>
        <a:blip xmlns:r="http://schemas.openxmlformats.org/officeDocument/2006/relationships" r:embed="rId676"/>
        <a:stretch>
          <a:fillRect/>
        </a:stretch>
      </xdr:blipFill>
      <xdr:spPr>
        <a:xfrm>
          <a:off x="9525" y="1258917980"/>
          <a:ext cx="2130425" cy="1370965"/>
        </a:xfrm>
        <a:prstGeom prst="rect">
          <a:avLst/>
        </a:prstGeom>
        <a:noFill/>
        <a:ln w="9525">
          <a:noFill/>
        </a:ln>
      </xdr:spPr>
    </xdr:pic>
    <xdr:clientData/>
  </xdr:twoCellAnchor>
  <xdr:twoCellAnchor editAs="oneCell">
    <xdr:from>
      <xdr:col>0</xdr:col>
      <xdr:colOff>635</xdr:colOff>
      <xdr:row>680</xdr:row>
      <xdr:rowOff>177800</xdr:rowOff>
    </xdr:from>
    <xdr:to>
      <xdr:col>0</xdr:col>
      <xdr:colOff>2143125</xdr:colOff>
      <xdr:row>680</xdr:row>
      <xdr:rowOff>1761490</xdr:rowOff>
    </xdr:to>
    <xdr:pic>
      <xdr:nvPicPr>
        <xdr:cNvPr id="8300" name="图片 8299">
          <a:extLst>
            <a:ext uri="{FF2B5EF4-FFF2-40B4-BE49-F238E27FC236}">
              <a16:creationId xmlns:a16="http://schemas.microsoft.com/office/drawing/2014/main" id="{00000000-0008-0000-AD00-00006C200000}"/>
            </a:ext>
          </a:extLst>
        </xdr:cNvPr>
        <xdr:cNvPicPr>
          <a:picLocks noChangeAspect="1"/>
        </xdr:cNvPicPr>
      </xdr:nvPicPr>
      <xdr:blipFill>
        <a:blip xmlns:r="http://schemas.openxmlformats.org/officeDocument/2006/relationships" r:embed="rId677"/>
        <a:stretch>
          <a:fillRect/>
        </a:stretch>
      </xdr:blipFill>
      <xdr:spPr>
        <a:xfrm>
          <a:off x="635" y="1260787420"/>
          <a:ext cx="2142490" cy="1583690"/>
        </a:xfrm>
        <a:prstGeom prst="rect">
          <a:avLst/>
        </a:prstGeom>
        <a:noFill/>
        <a:ln w="9525">
          <a:noFill/>
        </a:ln>
      </xdr:spPr>
    </xdr:pic>
    <xdr:clientData/>
  </xdr:twoCellAnchor>
  <xdr:twoCellAnchor editAs="oneCell">
    <xdr:from>
      <xdr:col>0</xdr:col>
      <xdr:colOff>0</xdr:colOff>
      <xdr:row>79</xdr:row>
      <xdr:rowOff>0</xdr:rowOff>
    </xdr:from>
    <xdr:to>
      <xdr:col>0</xdr:col>
      <xdr:colOff>0</xdr:colOff>
      <xdr:row>79</xdr:row>
      <xdr:rowOff>0</xdr:rowOff>
    </xdr:to>
    <xdr:pic>
      <xdr:nvPicPr>
        <xdr:cNvPr id="7766" name="图片 7765" descr="806A.jpg">
          <a:extLst>
            <a:ext uri="{FF2B5EF4-FFF2-40B4-BE49-F238E27FC236}">
              <a16:creationId xmlns:a16="http://schemas.microsoft.com/office/drawing/2014/main" id="{00000000-0008-0000-AD00-0000561E0000}"/>
            </a:ext>
          </a:extLst>
        </xdr:cNvPr>
        <xdr:cNvPicPr>
          <a:picLocks noChangeAspect="1"/>
        </xdr:cNvPicPr>
      </xdr:nvPicPr>
      <xdr:blipFill>
        <a:blip xmlns:r="http://schemas.openxmlformats.org/officeDocument/2006/relationships" r:embed="rId678"/>
        <a:stretch>
          <a:fillRect/>
        </a:stretch>
      </xdr:blipFill>
      <xdr:spPr>
        <a:xfrm>
          <a:off x="0" y="123972320"/>
          <a:ext cx="0" cy="0"/>
        </a:xfrm>
        <a:prstGeom prst="rect">
          <a:avLst/>
        </a:prstGeom>
      </xdr:spPr>
    </xdr:pic>
    <xdr:clientData/>
  </xdr:twoCellAnchor>
  <xdr:twoCellAnchor editAs="oneCell">
    <xdr:from>
      <xdr:col>0</xdr:col>
      <xdr:colOff>26035</xdr:colOff>
      <xdr:row>83</xdr:row>
      <xdr:rowOff>41275</xdr:rowOff>
    </xdr:from>
    <xdr:to>
      <xdr:col>0</xdr:col>
      <xdr:colOff>2155190</xdr:colOff>
      <xdr:row>83</xdr:row>
      <xdr:rowOff>1717040</xdr:rowOff>
    </xdr:to>
    <xdr:pic>
      <xdr:nvPicPr>
        <xdr:cNvPr id="7823" name="图片 7822">
          <a:extLst>
            <a:ext uri="{FF2B5EF4-FFF2-40B4-BE49-F238E27FC236}">
              <a16:creationId xmlns:a16="http://schemas.microsoft.com/office/drawing/2014/main" id="{00000000-0008-0000-AD00-00008F1E0000}"/>
            </a:ext>
          </a:extLst>
        </xdr:cNvPr>
        <xdr:cNvPicPr>
          <a:picLocks noChangeAspect="1"/>
        </xdr:cNvPicPr>
      </xdr:nvPicPr>
      <xdr:blipFill>
        <a:blip xmlns:r="http://schemas.openxmlformats.org/officeDocument/2006/relationships" r:embed="rId679"/>
        <a:stretch>
          <a:fillRect/>
        </a:stretch>
      </xdr:blipFill>
      <xdr:spPr>
        <a:xfrm>
          <a:off x="26035" y="131087495"/>
          <a:ext cx="2129155" cy="1675765"/>
        </a:xfrm>
        <a:prstGeom prst="rect">
          <a:avLst/>
        </a:prstGeom>
        <a:noFill/>
        <a:ln w="9525">
          <a:noFill/>
        </a:ln>
      </xdr:spPr>
    </xdr:pic>
    <xdr:clientData/>
  </xdr:twoCellAnchor>
  <xdr:twoCellAnchor editAs="oneCell">
    <xdr:from>
      <xdr:col>0</xdr:col>
      <xdr:colOff>13335</xdr:colOff>
      <xdr:row>82</xdr:row>
      <xdr:rowOff>41275</xdr:rowOff>
    </xdr:from>
    <xdr:to>
      <xdr:col>0</xdr:col>
      <xdr:colOff>2127885</xdr:colOff>
      <xdr:row>82</xdr:row>
      <xdr:rowOff>1736090</xdr:rowOff>
    </xdr:to>
    <xdr:pic>
      <xdr:nvPicPr>
        <xdr:cNvPr id="7842" name="图片 7841">
          <a:extLst>
            <a:ext uri="{FF2B5EF4-FFF2-40B4-BE49-F238E27FC236}">
              <a16:creationId xmlns:a16="http://schemas.microsoft.com/office/drawing/2014/main" id="{00000000-0008-0000-AD00-0000A21E0000}"/>
            </a:ext>
          </a:extLst>
        </xdr:cNvPr>
        <xdr:cNvPicPr>
          <a:picLocks noChangeAspect="1"/>
        </xdr:cNvPicPr>
      </xdr:nvPicPr>
      <xdr:blipFill>
        <a:blip xmlns:r="http://schemas.openxmlformats.org/officeDocument/2006/relationships" r:embed="rId680"/>
        <a:stretch>
          <a:fillRect/>
        </a:stretch>
      </xdr:blipFill>
      <xdr:spPr>
        <a:xfrm>
          <a:off x="13335" y="129296795"/>
          <a:ext cx="2114550" cy="1694815"/>
        </a:xfrm>
        <a:prstGeom prst="rect">
          <a:avLst/>
        </a:prstGeom>
        <a:noFill/>
        <a:ln w="9525">
          <a:noFill/>
        </a:ln>
      </xdr:spPr>
    </xdr:pic>
    <xdr:clientData/>
  </xdr:twoCellAnchor>
  <xdr:twoCellAnchor editAs="oneCell">
    <xdr:from>
      <xdr:col>0</xdr:col>
      <xdr:colOff>22225</xdr:colOff>
      <xdr:row>81</xdr:row>
      <xdr:rowOff>41275</xdr:rowOff>
    </xdr:from>
    <xdr:to>
      <xdr:col>0</xdr:col>
      <xdr:colOff>2155190</xdr:colOff>
      <xdr:row>81</xdr:row>
      <xdr:rowOff>1523365</xdr:rowOff>
    </xdr:to>
    <xdr:pic>
      <xdr:nvPicPr>
        <xdr:cNvPr id="7843" name="图片 7842">
          <a:extLst>
            <a:ext uri="{FF2B5EF4-FFF2-40B4-BE49-F238E27FC236}">
              <a16:creationId xmlns:a16="http://schemas.microsoft.com/office/drawing/2014/main" id="{00000000-0008-0000-AD00-0000A31E0000}"/>
            </a:ext>
          </a:extLst>
        </xdr:cNvPr>
        <xdr:cNvPicPr>
          <a:picLocks noChangeAspect="1"/>
        </xdr:cNvPicPr>
      </xdr:nvPicPr>
      <xdr:blipFill>
        <a:blip xmlns:r="http://schemas.openxmlformats.org/officeDocument/2006/relationships" r:embed="rId681"/>
        <a:stretch>
          <a:fillRect/>
        </a:stretch>
      </xdr:blipFill>
      <xdr:spPr>
        <a:xfrm>
          <a:off x="22225" y="127734695"/>
          <a:ext cx="2132965" cy="1482090"/>
        </a:xfrm>
        <a:prstGeom prst="rect">
          <a:avLst/>
        </a:prstGeom>
        <a:noFill/>
        <a:ln w="9525">
          <a:noFill/>
        </a:ln>
      </xdr:spPr>
    </xdr:pic>
    <xdr:clientData/>
  </xdr:twoCellAnchor>
  <xdr:twoCellAnchor editAs="oneCell">
    <xdr:from>
      <xdr:col>0</xdr:col>
      <xdr:colOff>635</xdr:colOff>
      <xdr:row>79</xdr:row>
      <xdr:rowOff>69850</xdr:rowOff>
    </xdr:from>
    <xdr:to>
      <xdr:col>0</xdr:col>
      <xdr:colOff>2146935</xdr:colOff>
      <xdr:row>79</xdr:row>
      <xdr:rowOff>1820545</xdr:rowOff>
    </xdr:to>
    <xdr:pic>
      <xdr:nvPicPr>
        <xdr:cNvPr id="7844" name="图片 7843">
          <a:extLst>
            <a:ext uri="{FF2B5EF4-FFF2-40B4-BE49-F238E27FC236}">
              <a16:creationId xmlns:a16="http://schemas.microsoft.com/office/drawing/2014/main" id="{00000000-0008-0000-AD00-0000A41E0000}"/>
            </a:ext>
          </a:extLst>
        </xdr:cNvPr>
        <xdr:cNvPicPr>
          <a:picLocks noChangeAspect="1"/>
        </xdr:cNvPicPr>
      </xdr:nvPicPr>
      <xdr:blipFill>
        <a:blip xmlns:r="http://schemas.openxmlformats.org/officeDocument/2006/relationships" r:embed="rId682"/>
        <a:stretch>
          <a:fillRect/>
        </a:stretch>
      </xdr:blipFill>
      <xdr:spPr>
        <a:xfrm>
          <a:off x="635" y="124042170"/>
          <a:ext cx="2146300" cy="1750695"/>
        </a:xfrm>
        <a:prstGeom prst="rect">
          <a:avLst/>
        </a:prstGeom>
        <a:noFill/>
        <a:ln w="9525">
          <a:noFill/>
        </a:ln>
      </xdr:spPr>
    </xdr:pic>
    <xdr:clientData/>
  </xdr:twoCellAnchor>
  <xdr:twoCellAnchor editAs="oneCell">
    <xdr:from>
      <xdr:col>0</xdr:col>
      <xdr:colOff>13335</xdr:colOff>
      <xdr:row>80</xdr:row>
      <xdr:rowOff>44450</xdr:rowOff>
    </xdr:from>
    <xdr:to>
      <xdr:col>0</xdr:col>
      <xdr:colOff>2132965</xdr:colOff>
      <xdr:row>80</xdr:row>
      <xdr:rowOff>1746885</xdr:rowOff>
    </xdr:to>
    <xdr:pic>
      <xdr:nvPicPr>
        <xdr:cNvPr id="7845" name="图片 7844">
          <a:extLst>
            <a:ext uri="{FF2B5EF4-FFF2-40B4-BE49-F238E27FC236}">
              <a16:creationId xmlns:a16="http://schemas.microsoft.com/office/drawing/2014/main" id="{00000000-0008-0000-AD00-0000A51E0000}"/>
            </a:ext>
          </a:extLst>
        </xdr:cNvPr>
        <xdr:cNvPicPr>
          <a:picLocks noChangeAspect="1"/>
        </xdr:cNvPicPr>
      </xdr:nvPicPr>
      <xdr:blipFill>
        <a:blip xmlns:r="http://schemas.openxmlformats.org/officeDocument/2006/relationships" r:embed="rId683"/>
        <a:stretch>
          <a:fillRect/>
        </a:stretch>
      </xdr:blipFill>
      <xdr:spPr>
        <a:xfrm>
          <a:off x="13335" y="125921770"/>
          <a:ext cx="2119630" cy="1702435"/>
        </a:xfrm>
        <a:prstGeom prst="rect">
          <a:avLst/>
        </a:prstGeom>
        <a:noFill/>
        <a:ln w="9525">
          <a:noFill/>
        </a:ln>
      </xdr:spPr>
    </xdr:pic>
    <xdr:clientData/>
  </xdr:twoCellAnchor>
  <xdr:twoCellAnchor editAs="oneCell">
    <xdr:from>
      <xdr:col>0</xdr:col>
      <xdr:colOff>34925</xdr:colOff>
      <xdr:row>77</xdr:row>
      <xdr:rowOff>63500</xdr:rowOff>
    </xdr:from>
    <xdr:to>
      <xdr:col>0</xdr:col>
      <xdr:colOff>2148840</xdr:colOff>
      <xdr:row>77</xdr:row>
      <xdr:rowOff>1664970</xdr:rowOff>
    </xdr:to>
    <xdr:pic>
      <xdr:nvPicPr>
        <xdr:cNvPr id="7901" name="图片 7900">
          <a:extLst>
            <a:ext uri="{FF2B5EF4-FFF2-40B4-BE49-F238E27FC236}">
              <a16:creationId xmlns:a16="http://schemas.microsoft.com/office/drawing/2014/main" id="{00000000-0008-0000-AD00-0000DD1E0000}"/>
            </a:ext>
          </a:extLst>
        </xdr:cNvPr>
        <xdr:cNvPicPr>
          <a:picLocks noChangeAspect="1"/>
        </xdr:cNvPicPr>
      </xdr:nvPicPr>
      <xdr:blipFill>
        <a:blip xmlns:r="http://schemas.openxmlformats.org/officeDocument/2006/relationships" r:embed="rId684"/>
        <a:stretch>
          <a:fillRect/>
        </a:stretch>
      </xdr:blipFill>
      <xdr:spPr>
        <a:xfrm>
          <a:off x="34925" y="120644920"/>
          <a:ext cx="2113915" cy="1601470"/>
        </a:xfrm>
        <a:prstGeom prst="rect">
          <a:avLst/>
        </a:prstGeom>
        <a:noFill/>
        <a:ln w="9525">
          <a:noFill/>
        </a:ln>
      </xdr:spPr>
    </xdr:pic>
    <xdr:clientData/>
  </xdr:twoCellAnchor>
  <xdr:twoCellAnchor editAs="oneCell">
    <xdr:from>
      <xdr:col>0</xdr:col>
      <xdr:colOff>26035</xdr:colOff>
      <xdr:row>78</xdr:row>
      <xdr:rowOff>37465</xdr:rowOff>
    </xdr:from>
    <xdr:to>
      <xdr:col>0</xdr:col>
      <xdr:colOff>2159000</xdr:colOff>
      <xdr:row>78</xdr:row>
      <xdr:rowOff>1647190</xdr:rowOff>
    </xdr:to>
    <xdr:pic>
      <xdr:nvPicPr>
        <xdr:cNvPr id="7902" name="图片 7901">
          <a:extLst>
            <a:ext uri="{FF2B5EF4-FFF2-40B4-BE49-F238E27FC236}">
              <a16:creationId xmlns:a16="http://schemas.microsoft.com/office/drawing/2014/main" id="{00000000-0008-0000-AD00-0000DE1E0000}"/>
            </a:ext>
          </a:extLst>
        </xdr:cNvPr>
        <xdr:cNvPicPr>
          <a:picLocks noChangeAspect="1"/>
        </xdr:cNvPicPr>
      </xdr:nvPicPr>
      <xdr:blipFill>
        <a:blip xmlns:r="http://schemas.openxmlformats.org/officeDocument/2006/relationships" r:embed="rId685"/>
        <a:stretch>
          <a:fillRect/>
        </a:stretch>
      </xdr:blipFill>
      <xdr:spPr>
        <a:xfrm>
          <a:off x="26035" y="122333385"/>
          <a:ext cx="2132965" cy="1609725"/>
        </a:xfrm>
        <a:prstGeom prst="rect">
          <a:avLst/>
        </a:prstGeom>
        <a:noFill/>
        <a:ln w="9525">
          <a:noFill/>
        </a:ln>
      </xdr:spPr>
    </xdr:pic>
    <xdr:clientData/>
  </xdr:twoCellAnchor>
  <xdr:twoCellAnchor editAs="oneCell">
    <xdr:from>
      <xdr:col>0</xdr:col>
      <xdr:colOff>53975</xdr:colOff>
      <xdr:row>71</xdr:row>
      <xdr:rowOff>34290</xdr:rowOff>
    </xdr:from>
    <xdr:to>
      <xdr:col>0</xdr:col>
      <xdr:colOff>2139315</xdr:colOff>
      <xdr:row>71</xdr:row>
      <xdr:rowOff>1688465</xdr:rowOff>
    </xdr:to>
    <xdr:pic>
      <xdr:nvPicPr>
        <xdr:cNvPr id="5134" name="图片 5133">
          <a:extLst>
            <a:ext uri="{FF2B5EF4-FFF2-40B4-BE49-F238E27FC236}">
              <a16:creationId xmlns:a16="http://schemas.microsoft.com/office/drawing/2014/main" id="{00000000-0008-0000-AD00-00000E140000}"/>
            </a:ext>
          </a:extLst>
        </xdr:cNvPr>
        <xdr:cNvPicPr>
          <a:picLocks noChangeAspect="1"/>
        </xdr:cNvPicPr>
      </xdr:nvPicPr>
      <xdr:blipFill>
        <a:blip xmlns:r="http://schemas.openxmlformats.org/officeDocument/2006/relationships" r:embed="rId686"/>
        <a:stretch>
          <a:fillRect/>
        </a:stretch>
      </xdr:blipFill>
      <xdr:spPr>
        <a:xfrm>
          <a:off x="53975" y="109808010"/>
          <a:ext cx="2085340" cy="1654175"/>
        </a:xfrm>
        <a:prstGeom prst="rect">
          <a:avLst/>
        </a:prstGeom>
        <a:noFill/>
        <a:ln w="9525">
          <a:noFill/>
        </a:ln>
      </xdr:spPr>
    </xdr:pic>
    <xdr:clientData/>
  </xdr:twoCellAnchor>
  <xdr:twoCellAnchor editAs="oneCell">
    <xdr:from>
      <xdr:col>0</xdr:col>
      <xdr:colOff>22225</xdr:colOff>
      <xdr:row>67</xdr:row>
      <xdr:rowOff>24765</xdr:rowOff>
    </xdr:from>
    <xdr:to>
      <xdr:col>0</xdr:col>
      <xdr:colOff>2145030</xdr:colOff>
      <xdr:row>67</xdr:row>
      <xdr:rowOff>1666240</xdr:rowOff>
    </xdr:to>
    <xdr:pic>
      <xdr:nvPicPr>
        <xdr:cNvPr id="5493" name="图片 5492">
          <a:extLst>
            <a:ext uri="{FF2B5EF4-FFF2-40B4-BE49-F238E27FC236}">
              <a16:creationId xmlns:a16="http://schemas.microsoft.com/office/drawing/2014/main" id="{00000000-0008-0000-AD00-000075150000}"/>
            </a:ext>
          </a:extLst>
        </xdr:cNvPr>
        <xdr:cNvPicPr>
          <a:picLocks noChangeAspect="1"/>
        </xdr:cNvPicPr>
      </xdr:nvPicPr>
      <xdr:blipFill>
        <a:blip xmlns:r="http://schemas.openxmlformats.org/officeDocument/2006/relationships" r:embed="rId687"/>
        <a:stretch>
          <a:fillRect/>
        </a:stretch>
      </xdr:blipFill>
      <xdr:spPr>
        <a:xfrm>
          <a:off x="22225" y="102927785"/>
          <a:ext cx="2122805" cy="1641475"/>
        </a:xfrm>
        <a:prstGeom prst="rect">
          <a:avLst/>
        </a:prstGeom>
        <a:noFill/>
        <a:ln w="9525">
          <a:noFill/>
        </a:ln>
      </xdr:spPr>
    </xdr:pic>
    <xdr:clientData/>
  </xdr:twoCellAnchor>
  <xdr:twoCellAnchor editAs="oneCell">
    <xdr:from>
      <xdr:col>0</xdr:col>
      <xdr:colOff>34925</xdr:colOff>
      <xdr:row>68</xdr:row>
      <xdr:rowOff>38735</xdr:rowOff>
    </xdr:from>
    <xdr:to>
      <xdr:col>0</xdr:col>
      <xdr:colOff>2152650</xdr:colOff>
      <xdr:row>68</xdr:row>
      <xdr:rowOff>1698625</xdr:rowOff>
    </xdr:to>
    <xdr:pic>
      <xdr:nvPicPr>
        <xdr:cNvPr id="7903" name="图片 7902">
          <a:extLst>
            <a:ext uri="{FF2B5EF4-FFF2-40B4-BE49-F238E27FC236}">
              <a16:creationId xmlns:a16="http://schemas.microsoft.com/office/drawing/2014/main" id="{00000000-0008-0000-AD00-0000DF1E0000}"/>
            </a:ext>
          </a:extLst>
        </xdr:cNvPr>
        <xdr:cNvPicPr>
          <a:picLocks noChangeAspect="1"/>
        </xdr:cNvPicPr>
      </xdr:nvPicPr>
      <xdr:blipFill>
        <a:blip xmlns:r="http://schemas.openxmlformats.org/officeDocument/2006/relationships" r:embed="rId688"/>
        <a:stretch>
          <a:fillRect/>
        </a:stretch>
      </xdr:blipFill>
      <xdr:spPr>
        <a:xfrm>
          <a:off x="34925" y="104643555"/>
          <a:ext cx="2117725" cy="1659890"/>
        </a:xfrm>
        <a:prstGeom prst="rect">
          <a:avLst/>
        </a:prstGeom>
        <a:noFill/>
        <a:ln w="9525">
          <a:noFill/>
        </a:ln>
      </xdr:spPr>
    </xdr:pic>
    <xdr:clientData/>
  </xdr:twoCellAnchor>
  <xdr:twoCellAnchor editAs="oneCell">
    <xdr:from>
      <xdr:col>0</xdr:col>
      <xdr:colOff>28575</xdr:colOff>
      <xdr:row>69</xdr:row>
      <xdr:rowOff>56515</xdr:rowOff>
    </xdr:from>
    <xdr:to>
      <xdr:col>0</xdr:col>
      <xdr:colOff>2141855</xdr:colOff>
      <xdr:row>69</xdr:row>
      <xdr:rowOff>1663700</xdr:rowOff>
    </xdr:to>
    <xdr:pic>
      <xdr:nvPicPr>
        <xdr:cNvPr id="7941" name="图片 7940">
          <a:extLst>
            <a:ext uri="{FF2B5EF4-FFF2-40B4-BE49-F238E27FC236}">
              <a16:creationId xmlns:a16="http://schemas.microsoft.com/office/drawing/2014/main" id="{00000000-0008-0000-AD00-0000051F0000}"/>
            </a:ext>
          </a:extLst>
        </xdr:cNvPr>
        <xdr:cNvPicPr>
          <a:picLocks noChangeAspect="1"/>
        </xdr:cNvPicPr>
      </xdr:nvPicPr>
      <xdr:blipFill>
        <a:blip xmlns:r="http://schemas.openxmlformats.org/officeDocument/2006/relationships" r:embed="rId689"/>
        <a:stretch>
          <a:fillRect/>
        </a:stretch>
      </xdr:blipFill>
      <xdr:spPr>
        <a:xfrm>
          <a:off x="28575" y="106388535"/>
          <a:ext cx="2113280" cy="1607185"/>
        </a:xfrm>
        <a:prstGeom prst="rect">
          <a:avLst/>
        </a:prstGeom>
        <a:noFill/>
        <a:ln w="9525">
          <a:noFill/>
        </a:ln>
      </xdr:spPr>
    </xdr:pic>
    <xdr:clientData/>
  </xdr:twoCellAnchor>
  <xdr:twoCellAnchor editAs="oneCell">
    <xdr:from>
      <xdr:col>0</xdr:col>
      <xdr:colOff>34925</xdr:colOff>
      <xdr:row>70</xdr:row>
      <xdr:rowOff>43180</xdr:rowOff>
    </xdr:from>
    <xdr:to>
      <xdr:col>0</xdr:col>
      <xdr:colOff>2150745</xdr:colOff>
      <xdr:row>70</xdr:row>
      <xdr:rowOff>1722755</xdr:rowOff>
    </xdr:to>
    <xdr:pic>
      <xdr:nvPicPr>
        <xdr:cNvPr id="7942" name="图片 7941">
          <a:extLst>
            <a:ext uri="{FF2B5EF4-FFF2-40B4-BE49-F238E27FC236}">
              <a16:creationId xmlns:a16="http://schemas.microsoft.com/office/drawing/2014/main" id="{00000000-0008-0000-AD00-0000061F0000}"/>
            </a:ext>
          </a:extLst>
        </xdr:cNvPr>
        <xdr:cNvPicPr>
          <a:picLocks noChangeAspect="1"/>
        </xdr:cNvPicPr>
      </xdr:nvPicPr>
      <xdr:blipFill>
        <a:blip xmlns:r="http://schemas.openxmlformats.org/officeDocument/2006/relationships" r:embed="rId690"/>
        <a:stretch>
          <a:fillRect/>
        </a:stretch>
      </xdr:blipFill>
      <xdr:spPr>
        <a:xfrm>
          <a:off x="34925" y="108051600"/>
          <a:ext cx="2115820" cy="1679575"/>
        </a:xfrm>
        <a:prstGeom prst="rect">
          <a:avLst/>
        </a:prstGeom>
        <a:noFill/>
        <a:ln w="9525">
          <a:noFill/>
        </a:ln>
      </xdr:spPr>
    </xdr:pic>
    <xdr:clientData/>
  </xdr:twoCellAnchor>
  <xdr:twoCellAnchor editAs="oneCell">
    <xdr:from>
      <xdr:col>0</xdr:col>
      <xdr:colOff>19050</xdr:colOff>
      <xdr:row>72</xdr:row>
      <xdr:rowOff>36195</xdr:rowOff>
    </xdr:from>
    <xdr:to>
      <xdr:col>0</xdr:col>
      <xdr:colOff>2143125</xdr:colOff>
      <xdr:row>72</xdr:row>
      <xdr:rowOff>1761490</xdr:rowOff>
    </xdr:to>
    <xdr:pic>
      <xdr:nvPicPr>
        <xdr:cNvPr id="7943" name="图片 7942">
          <a:extLst>
            <a:ext uri="{FF2B5EF4-FFF2-40B4-BE49-F238E27FC236}">
              <a16:creationId xmlns:a16="http://schemas.microsoft.com/office/drawing/2014/main" id="{00000000-0008-0000-AD00-0000071F0000}"/>
            </a:ext>
          </a:extLst>
        </xdr:cNvPr>
        <xdr:cNvPicPr>
          <a:picLocks noChangeAspect="1"/>
        </xdr:cNvPicPr>
      </xdr:nvPicPr>
      <xdr:blipFill>
        <a:blip xmlns:r="http://schemas.openxmlformats.org/officeDocument/2006/relationships" r:embed="rId691"/>
        <a:stretch>
          <a:fillRect/>
        </a:stretch>
      </xdr:blipFill>
      <xdr:spPr>
        <a:xfrm>
          <a:off x="19050" y="111524415"/>
          <a:ext cx="2124075" cy="1725295"/>
        </a:xfrm>
        <a:prstGeom prst="rect">
          <a:avLst/>
        </a:prstGeom>
        <a:noFill/>
        <a:ln w="9525">
          <a:noFill/>
        </a:ln>
      </xdr:spPr>
    </xdr:pic>
    <xdr:clientData/>
  </xdr:twoCellAnchor>
  <xdr:twoCellAnchor editAs="oneCell">
    <xdr:from>
      <xdr:col>0</xdr:col>
      <xdr:colOff>200025</xdr:colOff>
      <xdr:row>73</xdr:row>
      <xdr:rowOff>45085</xdr:rowOff>
    </xdr:from>
    <xdr:to>
      <xdr:col>0</xdr:col>
      <xdr:colOff>1962785</xdr:colOff>
      <xdr:row>73</xdr:row>
      <xdr:rowOff>1858010</xdr:rowOff>
    </xdr:to>
    <xdr:pic>
      <xdr:nvPicPr>
        <xdr:cNvPr id="8301" name="图片 8300">
          <a:extLst>
            <a:ext uri="{FF2B5EF4-FFF2-40B4-BE49-F238E27FC236}">
              <a16:creationId xmlns:a16="http://schemas.microsoft.com/office/drawing/2014/main" id="{00000000-0008-0000-AD00-00006D200000}"/>
            </a:ext>
          </a:extLst>
        </xdr:cNvPr>
        <xdr:cNvPicPr>
          <a:picLocks noChangeAspect="1"/>
        </xdr:cNvPicPr>
      </xdr:nvPicPr>
      <xdr:blipFill>
        <a:blip xmlns:r="http://schemas.openxmlformats.org/officeDocument/2006/relationships" r:embed="rId692"/>
        <a:stretch>
          <a:fillRect/>
        </a:stretch>
      </xdr:blipFill>
      <xdr:spPr>
        <a:xfrm>
          <a:off x="200025" y="113349405"/>
          <a:ext cx="1762760" cy="1812925"/>
        </a:xfrm>
        <a:prstGeom prst="rect">
          <a:avLst/>
        </a:prstGeom>
        <a:noFill/>
        <a:ln w="9525">
          <a:noFill/>
        </a:ln>
      </xdr:spPr>
    </xdr:pic>
    <xdr:clientData/>
  </xdr:twoCellAnchor>
  <xdr:twoCellAnchor editAs="oneCell">
    <xdr:from>
      <xdr:col>0</xdr:col>
      <xdr:colOff>635</xdr:colOff>
      <xdr:row>74</xdr:row>
      <xdr:rowOff>36830</xdr:rowOff>
    </xdr:from>
    <xdr:to>
      <xdr:col>0</xdr:col>
      <xdr:colOff>2153920</xdr:colOff>
      <xdr:row>74</xdr:row>
      <xdr:rowOff>1631315</xdr:rowOff>
    </xdr:to>
    <xdr:pic>
      <xdr:nvPicPr>
        <xdr:cNvPr id="8302" name="图片 8301">
          <a:extLst>
            <a:ext uri="{FF2B5EF4-FFF2-40B4-BE49-F238E27FC236}">
              <a16:creationId xmlns:a16="http://schemas.microsoft.com/office/drawing/2014/main" id="{00000000-0008-0000-AD00-00006E200000}"/>
            </a:ext>
          </a:extLst>
        </xdr:cNvPr>
        <xdr:cNvPicPr>
          <a:picLocks noChangeAspect="1"/>
        </xdr:cNvPicPr>
      </xdr:nvPicPr>
      <xdr:blipFill>
        <a:blip xmlns:r="http://schemas.openxmlformats.org/officeDocument/2006/relationships" r:embed="rId693"/>
        <a:stretch>
          <a:fillRect/>
        </a:stretch>
      </xdr:blipFill>
      <xdr:spPr>
        <a:xfrm>
          <a:off x="635" y="115246150"/>
          <a:ext cx="2153285" cy="1594485"/>
        </a:xfrm>
        <a:prstGeom prst="rect">
          <a:avLst/>
        </a:prstGeom>
        <a:noFill/>
        <a:ln w="9525">
          <a:noFill/>
        </a:ln>
      </xdr:spPr>
    </xdr:pic>
    <xdr:clientData/>
  </xdr:twoCellAnchor>
  <xdr:twoCellAnchor editAs="oneCell">
    <xdr:from>
      <xdr:col>0</xdr:col>
      <xdr:colOff>13335</xdr:colOff>
      <xdr:row>75</xdr:row>
      <xdr:rowOff>53975</xdr:rowOff>
    </xdr:from>
    <xdr:to>
      <xdr:col>0</xdr:col>
      <xdr:colOff>2164080</xdr:colOff>
      <xdr:row>75</xdr:row>
      <xdr:rowOff>1763395</xdr:rowOff>
    </xdr:to>
    <xdr:pic>
      <xdr:nvPicPr>
        <xdr:cNvPr id="8303" name="图片 8302">
          <a:extLst>
            <a:ext uri="{FF2B5EF4-FFF2-40B4-BE49-F238E27FC236}">
              <a16:creationId xmlns:a16="http://schemas.microsoft.com/office/drawing/2014/main" id="{00000000-0008-0000-AD00-00006F200000}"/>
            </a:ext>
          </a:extLst>
        </xdr:cNvPr>
        <xdr:cNvPicPr>
          <a:picLocks noChangeAspect="1"/>
        </xdr:cNvPicPr>
      </xdr:nvPicPr>
      <xdr:blipFill>
        <a:blip xmlns:r="http://schemas.openxmlformats.org/officeDocument/2006/relationships" r:embed="rId694"/>
        <a:stretch>
          <a:fillRect/>
        </a:stretch>
      </xdr:blipFill>
      <xdr:spPr>
        <a:xfrm>
          <a:off x="13335" y="116952395"/>
          <a:ext cx="2150745" cy="1709420"/>
        </a:xfrm>
        <a:prstGeom prst="rect">
          <a:avLst/>
        </a:prstGeom>
        <a:noFill/>
        <a:ln w="9525">
          <a:noFill/>
        </a:ln>
      </xdr:spPr>
    </xdr:pic>
    <xdr:clientData/>
  </xdr:twoCellAnchor>
  <xdr:twoCellAnchor editAs="oneCell">
    <xdr:from>
      <xdr:col>0</xdr:col>
      <xdr:colOff>191770</xdr:colOff>
      <xdr:row>76</xdr:row>
      <xdr:rowOff>44450</xdr:rowOff>
    </xdr:from>
    <xdr:to>
      <xdr:col>0</xdr:col>
      <xdr:colOff>1959610</xdr:colOff>
      <xdr:row>76</xdr:row>
      <xdr:rowOff>1859915</xdr:rowOff>
    </xdr:to>
    <xdr:pic>
      <xdr:nvPicPr>
        <xdr:cNvPr id="8304" name="图片 8303">
          <a:extLst>
            <a:ext uri="{FF2B5EF4-FFF2-40B4-BE49-F238E27FC236}">
              <a16:creationId xmlns:a16="http://schemas.microsoft.com/office/drawing/2014/main" id="{00000000-0008-0000-AD00-000070200000}"/>
            </a:ext>
          </a:extLst>
        </xdr:cNvPr>
        <xdr:cNvPicPr>
          <a:picLocks noChangeAspect="1"/>
        </xdr:cNvPicPr>
      </xdr:nvPicPr>
      <xdr:blipFill>
        <a:blip xmlns:r="http://schemas.openxmlformats.org/officeDocument/2006/relationships" r:embed="rId695"/>
        <a:stretch>
          <a:fillRect/>
        </a:stretch>
      </xdr:blipFill>
      <xdr:spPr>
        <a:xfrm>
          <a:off x="191770" y="118720870"/>
          <a:ext cx="1767840" cy="1815465"/>
        </a:xfrm>
        <a:prstGeom prst="rect">
          <a:avLst/>
        </a:prstGeom>
        <a:noFill/>
        <a:ln w="9525">
          <a:noFill/>
        </a:ln>
      </xdr:spPr>
    </xdr:pic>
    <xdr:clientData/>
  </xdr:twoCellAnchor>
  <xdr:twoCellAnchor editAs="oneCell">
    <xdr:from>
      <xdr:col>0</xdr:col>
      <xdr:colOff>9525</xdr:colOff>
      <xdr:row>432</xdr:row>
      <xdr:rowOff>215900</xdr:rowOff>
    </xdr:from>
    <xdr:to>
      <xdr:col>0</xdr:col>
      <xdr:colOff>2148840</xdr:colOff>
      <xdr:row>432</xdr:row>
      <xdr:rowOff>1743075</xdr:rowOff>
    </xdr:to>
    <xdr:pic>
      <xdr:nvPicPr>
        <xdr:cNvPr id="144" name="图片 143">
          <a:extLst>
            <a:ext uri="{FF2B5EF4-FFF2-40B4-BE49-F238E27FC236}">
              <a16:creationId xmlns:a16="http://schemas.microsoft.com/office/drawing/2014/main" id="{00000000-0008-0000-AD00-000090000000}"/>
            </a:ext>
          </a:extLst>
        </xdr:cNvPr>
        <xdr:cNvPicPr>
          <a:picLocks noChangeAspect="1"/>
        </xdr:cNvPicPr>
      </xdr:nvPicPr>
      <xdr:blipFill>
        <a:blip xmlns:r="http://schemas.openxmlformats.org/officeDocument/2006/relationships" r:embed="rId696"/>
        <a:stretch>
          <a:fillRect/>
        </a:stretch>
      </xdr:blipFill>
      <xdr:spPr>
        <a:xfrm>
          <a:off x="9525" y="789223720"/>
          <a:ext cx="2139315" cy="1527175"/>
        </a:xfrm>
        <a:prstGeom prst="rect">
          <a:avLst/>
        </a:prstGeom>
        <a:noFill/>
        <a:ln w="9525">
          <a:noFill/>
        </a:ln>
      </xdr:spPr>
    </xdr:pic>
    <xdr:clientData/>
  </xdr:twoCellAnchor>
  <xdr:twoCellAnchor editAs="oneCell">
    <xdr:from>
      <xdr:col>0</xdr:col>
      <xdr:colOff>9525</xdr:colOff>
      <xdr:row>128</xdr:row>
      <xdr:rowOff>236855</xdr:rowOff>
    </xdr:from>
    <xdr:to>
      <xdr:col>0</xdr:col>
      <xdr:colOff>2152650</xdr:colOff>
      <xdr:row>128</xdr:row>
      <xdr:rowOff>1693545</xdr:rowOff>
    </xdr:to>
    <xdr:pic>
      <xdr:nvPicPr>
        <xdr:cNvPr id="6020" name="图片 6019">
          <a:extLst>
            <a:ext uri="{FF2B5EF4-FFF2-40B4-BE49-F238E27FC236}">
              <a16:creationId xmlns:a16="http://schemas.microsoft.com/office/drawing/2014/main" id="{00000000-0008-0000-AD00-000084170000}"/>
            </a:ext>
          </a:extLst>
        </xdr:cNvPr>
        <xdr:cNvPicPr>
          <a:picLocks noChangeAspect="1"/>
        </xdr:cNvPicPr>
      </xdr:nvPicPr>
      <xdr:blipFill>
        <a:blip xmlns:r="http://schemas.openxmlformats.org/officeDocument/2006/relationships" r:embed="rId697"/>
        <a:stretch>
          <a:fillRect/>
        </a:stretch>
      </xdr:blipFill>
      <xdr:spPr>
        <a:xfrm>
          <a:off x="9525" y="211420075"/>
          <a:ext cx="2143125" cy="1456690"/>
        </a:xfrm>
        <a:prstGeom prst="rect">
          <a:avLst/>
        </a:prstGeom>
        <a:noFill/>
        <a:ln w="9525">
          <a:noFill/>
        </a:ln>
      </xdr:spPr>
    </xdr:pic>
    <xdr:clientData/>
  </xdr:twoCellAnchor>
  <xdr:twoCellAnchor editAs="oneCell">
    <xdr:from>
      <xdr:col>0</xdr:col>
      <xdr:colOff>9525</xdr:colOff>
      <xdr:row>129</xdr:row>
      <xdr:rowOff>247650</xdr:rowOff>
    </xdr:from>
    <xdr:to>
      <xdr:col>0</xdr:col>
      <xdr:colOff>2146300</xdr:colOff>
      <xdr:row>129</xdr:row>
      <xdr:rowOff>1637030</xdr:rowOff>
    </xdr:to>
    <xdr:pic>
      <xdr:nvPicPr>
        <xdr:cNvPr id="6021" name="图片 6020">
          <a:extLst>
            <a:ext uri="{FF2B5EF4-FFF2-40B4-BE49-F238E27FC236}">
              <a16:creationId xmlns:a16="http://schemas.microsoft.com/office/drawing/2014/main" id="{00000000-0008-0000-AD00-000085170000}"/>
            </a:ext>
          </a:extLst>
        </xdr:cNvPr>
        <xdr:cNvPicPr>
          <a:picLocks noChangeAspect="1"/>
        </xdr:cNvPicPr>
      </xdr:nvPicPr>
      <xdr:blipFill>
        <a:blip xmlns:r="http://schemas.openxmlformats.org/officeDocument/2006/relationships" r:embed="rId698"/>
        <a:stretch>
          <a:fillRect/>
        </a:stretch>
      </xdr:blipFill>
      <xdr:spPr>
        <a:xfrm>
          <a:off x="9525" y="213335870"/>
          <a:ext cx="2136775" cy="1389380"/>
        </a:xfrm>
        <a:prstGeom prst="rect">
          <a:avLst/>
        </a:prstGeom>
        <a:noFill/>
        <a:ln w="9525">
          <a:noFill/>
        </a:ln>
      </xdr:spPr>
    </xdr:pic>
    <xdr:clientData/>
  </xdr:twoCellAnchor>
  <xdr:twoCellAnchor editAs="oneCell">
    <xdr:from>
      <xdr:col>0</xdr:col>
      <xdr:colOff>635</xdr:colOff>
      <xdr:row>352</xdr:row>
      <xdr:rowOff>199390</xdr:rowOff>
    </xdr:from>
    <xdr:to>
      <xdr:col>0</xdr:col>
      <xdr:colOff>2131695</xdr:colOff>
      <xdr:row>352</xdr:row>
      <xdr:rowOff>1809750</xdr:rowOff>
    </xdr:to>
    <xdr:pic>
      <xdr:nvPicPr>
        <xdr:cNvPr id="6029" name="图片 6028">
          <a:extLst>
            <a:ext uri="{FF2B5EF4-FFF2-40B4-BE49-F238E27FC236}">
              <a16:creationId xmlns:a16="http://schemas.microsoft.com/office/drawing/2014/main" id="{00000000-0008-0000-AD00-00008D170000}"/>
            </a:ext>
          </a:extLst>
        </xdr:cNvPr>
        <xdr:cNvPicPr>
          <a:picLocks noChangeAspect="1"/>
        </xdr:cNvPicPr>
      </xdr:nvPicPr>
      <xdr:blipFill>
        <a:blip xmlns:r="http://schemas.openxmlformats.org/officeDocument/2006/relationships" r:embed="rId699"/>
        <a:stretch>
          <a:fillRect/>
        </a:stretch>
      </xdr:blipFill>
      <xdr:spPr>
        <a:xfrm>
          <a:off x="635" y="638102610"/>
          <a:ext cx="2131060" cy="1610360"/>
        </a:xfrm>
        <a:prstGeom prst="rect">
          <a:avLst/>
        </a:prstGeom>
        <a:noFill/>
        <a:ln w="9525">
          <a:noFill/>
        </a:ln>
      </xdr:spPr>
    </xdr:pic>
    <xdr:clientData/>
  </xdr:twoCellAnchor>
  <xdr:twoCellAnchor editAs="oneCell">
    <xdr:from>
      <xdr:col>0</xdr:col>
      <xdr:colOff>190500</xdr:colOff>
      <xdr:row>351</xdr:row>
      <xdr:rowOff>66675</xdr:rowOff>
    </xdr:from>
    <xdr:to>
      <xdr:col>0</xdr:col>
      <xdr:colOff>1968500</xdr:colOff>
      <xdr:row>351</xdr:row>
      <xdr:rowOff>1867535</xdr:rowOff>
    </xdr:to>
    <xdr:pic>
      <xdr:nvPicPr>
        <xdr:cNvPr id="6030" name="图片 6029">
          <a:extLst>
            <a:ext uri="{FF2B5EF4-FFF2-40B4-BE49-F238E27FC236}">
              <a16:creationId xmlns:a16="http://schemas.microsoft.com/office/drawing/2014/main" id="{00000000-0008-0000-AD00-00008E170000}"/>
            </a:ext>
          </a:extLst>
        </xdr:cNvPr>
        <xdr:cNvPicPr>
          <a:picLocks noChangeAspect="1"/>
        </xdr:cNvPicPr>
      </xdr:nvPicPr>
      <xdr:blipFill>
        <a:blip xmlns:r="http://schemas.openxmlformats.org/officeDocument/2006/relationships" r:embed="rId700"/>
        <a:stretch>
          <a:fillRect/>
        </a:stretch>
      </xdr:blipFill>
      <xdr:spPr>
        <a:xfrm>
          <a:off x="190500" y="636064895"/>
          <a:ext cx="1778000" cy="1800860"/>
        </a:xfrm>
        <a:prstGeom prst="rect">
          <a:avLst/>
        </a:prstGeom>
        <a:noFill/>
        <a:ln w="9525">
          <a:noFill/>
        </a:ln>
      </xdr:spPr>
    </xdr:pic>
    <xdr:clientData/>
  </xdr:twoCellAnchor>
  <xdr:twoCellAnchor editAs="oneCell">
    <xdr:from>
      <xdr:col>0</xdr:col>
      <xdr:colOff>257175</xdr:colOff>
      <xdr:row>350</xdr:row>
      <xdr:rowOff>47625</xdr:rowOff>
    </xdr:from>
    <xdr:to>
      <xdr:col>0</xdr:col>
      <xdr:colOff>1966595</xdr:colOff>
      <xdr:row>350</xdr:row>
      <xdr:rowOff>1866900</xdr:rowOff>
    </xdr:to>
    <xdr:pic>
      <xdr:nvPicPr>
        <xdr:cNvPr id="6031" name="图片 6030">
          <a:extLst>
            <a:ext uri="{FF2B5EF4-FFF2-40B4-BE49-F238E27FC236}">
              <a16:creationId xmlns:a16="http://schemas.microsoft.com/office/drawing/2014/main" id="{00000000-0008-0000-AD00-00008F170000}"/>
            </a:ext>
          </a:extLst>
        </xdr:cNvPr>
        <xdr:cNvPicPr>
          <a:picLocks noChangeAspect="1"/>
        </xdr:cNvPicPr>
      </xdr:nvPicPr>
      <xdr:blipFill>
        <a:blip xmlns:r="http://schemas.openxmlformats.org/officeDocument/2006/relationships" r:embed="rId701"/>
        <a:stretch>
          <a:fillRect/>
        </a:stretch>
      </xdr:blipFill>
      <xdr:spPr>
        <a:xfrm>
          <a:off x="257175" y="634140845"/>
          <a:ext cx="1709420" cy="1819275"/>
        </a:xfrm>
        <a:prstGeom prst="rect">
          <a:avLst/>
        </a:prstGeom>
        <a:noFill/>
        <a:ln w="9525">
          <a:noFill/>
        </a:ln>
      </xdr:spPr>
    </xdr:pic>
    <xdr:clientData/>
  </xdr:twoCellAnchor>
  <xdr:twoCellAnchor editAs="oneCell">
    <xdr:from>
      <xdr:col>0</xdr:col>
      <xdr:colOff>161925</xdr:colOff>
      <xdr:row>353</xdr:row>
      <xdr:rowOff>66675</xdr:rowOff>
    </xdr:from>
    <xdr:to>
      <xdr:col>0</xdr:col>
      <xdr:colOff>2019935</xdr:colOff>
      <xdr:row>353</xdr:row>
      <xdr:rowOff>1827530</xdr:rowOff>
    </xdr:to>
    <xdr:pic>
      <xdr:nvPicPr>
        <xdr:cNvPr id="6034" name="图片 6033">
          <a:extLst>
            <a:ext uri="{FF2B5EF4-FFF2-40B4-BE49-F238E27FC236}">
              <a16:creationId xmlns:a16="http://schemas.microsoft.com/office/drawing/2014/main" id="{00000000-0008-0000-AD00-000092170000}"/>
            </a:ext>
          </a:extLst>
        </xdr:cNvPr>
        <xdr:cNvPicPr>
          <a:picLocks noChangeAspect="1"/>
        </xdr:cNvPicPr>
      </xdr:nvPicPr>
      <xdr:blipFill>
        <a:blip xmlns:r="http://schemas.openxmlformats.org/officeDocument/2006/relationships" r:embed="rId702"/>
        <a:stretch>
          <a:fillRect/>
        </a:stretch>
      </xdr:blipFill>
      <xdr:spPr>
        <a:xfrm>
          <a:off x="161925" y="639874895"/>
          <a:ext cx="1858010" cy="1760855"/>
        </a:xfrm>
        <a:prstGeom prst="rect">
          <a:avLst/>
        </a:prstGeom>
        <a:noFill/>
        <a:ln w="9525">
          <a:noFill/>
        </a:ln>
      </xdr:spPr>
    </xdr:pic>
    <xdr:clientData/>
  </xdr:twoCellAnchor>
  <xdr:twoCellAnchor editAs="oneCell">
    <xdr:from>
      <xdr:col>0</xdr:col>
      <xdr:colOff>161925</xdr:colOff>
      <xdr:row>354</xdr:row>
      <xdr:rowOff>38100</xdr:rowOff>
    </xdr:from>
    <xdr:to>
      <xdr:col>0</xdr:col>
      <xdr:colOff>2026285</xdr:colOff>
      <xdr:row>354</xdr:row>
      <xdr:rowOff>1810385</xdr:rowOff>
    </xdr:to>
    <xdr:pic>
      <xdr:nvPicPr>
        <xdr:cNvPr id="6035" name="图片 6034">
          <a:extLst>
            <a:ext uri="{FF2B5EF4-FFF2-40B4-BE49-F238E27FC236}">
              <a16:creationId xmlns:a16="http://schemas.microsoft.com/office/drawing/2014/main" id="{00000000-0008-0000-AD00-000093170000}"/>
            </a:ext>
          </a:extLst>
        </xdr:cNvPr>
        <xdr:cNvPicPr>
          <a:picLocks noChangeAspect="1"/>
        </xdr:cNvPicPr>
      </xdr:nvPicPr>
      <xdr:blipFill>
        <a:blip xmlns:r="http://schemas.openxmlformats.org/officeDocument/2006/relationships" r:embed="rId703"/>
        <a:stretch>
          <a:fillRect/>
        </a:stretch>
      </xdr:blipFill>
      <xdr:spPr>
        <a:xfrm>
          <a:off x="161925" y="641751320"/>
          <a:ext cx="1864360" cy="1772285"/>
        </a:xfrm>
        <a:prstGeom prst="rect">
          <a:avLst/>
        </a:prstGeom>
        <a:noFill/>
        <a:ln w="9525">
          <a:noFill/>
        </a:ln>
      </xdr:spPr>
    </xdr:pic>
    <xdr:clientData/>
  </xdr:twoCellAnchor>
  <xdr:twoCellAnchor editAs="oneCell">
    <xdr:from>
      <xdr:col>0</xdr:col>
      <xdr:colOff>28575</xdr:colOff>
      <xdr:row>355</xdr:row>
      <xdr:rowOff>57150</xdr:rowOff>
    </xdr:from>
    <xdr:to>
      <xdr:col>0</xdr:col>
      <xdr:colOff>2114550</xdr:colOff>
      <xdr:row>355</xdr:row>
      <xdr:rowOff>1791335</xdr:rowOff>
    </xdr:to>
    <xdr:pic>
      <xdr:nvPicPr>
        <xdr:cNvPr id="6037" name="图片 6036">
          <a:extLst>
            <a:ext uri="{FF2B5EF4-FFF2-40B4-BE49-F238E27FC236}">
              <a16:creationId xmlns:a16="http://schemas.microsoft.com/office/drawing/2014/main" id="{00000000-0008-0000-AD00-000095170000}"/>
            </a:ext>
          </a:extLst>
        </xdr:cNvPr>
        <xdr:cNvPicPr>
          <a:picLocks noChangeAspect="1"/>
        </xdr:cNvPicPr>
      </xdr:nvPicPr>
      <xdr:blipFill>
        <a:blip xmlns:r="http://schemas.openxmlformats.org/officeDocument/2006/relationships" r:embed="rId704"/>
        <a:stretch>
          <a:fillRect/>
        </a:stretch>
      </xdr:blipFill>
      <xdr:spPr>
        <a:xfrm>
          <a:off x="28575" y="643675370"/>
          <a:ext cx="2085975" cy="1734185"/>
        </a:xfrm>
        <a:prstGeom prst="rect">
          <a:avLst/>
        </a:prstGeom>
        <a:noFill/>
        <a:ln w="9525">
          <a:noFill/>
        </a:ln>
      </xdr:spPr>
    </xdr:pic>
    <xdr:clientData/>
  </xdr:twoCellAnchor>
  <xdr:twoCellAnchor editAs="oneCell">
    <xdr:from>
      <xdr:col>0</xdr:col>
      <xdr:colOff>28575</xdr:colOff>
      <xdr:row>356</xdr:row>
      <xdr:rowOff>333375</xdr:rowOff>
    </xdr:from>
    <xdr:to>
      <xdr:col>0</xdr:col>
      <xdr:colOff>2156460</xdr:colOff>
      <xdr:row>356</xdr:row>
      <xdr:rowOff>1512570</xdr:rowOff>
    </xdr:to>
    <xdr:pic>
      <xdr:nvPicPr>
        <xdr:cNvPr id="6038" name="图片 6037">
          <a:extLst>
            <a:ext uri="{FF2B5EF4-FFF2-40B4-BE49-F238E27FC236}">
              <a16:creationId xmlns:a16="http://schemas.microsoft.com/office/drawing/2014/main" id="{00000000-0008-0000-AD00-000096170000}"/>
            </a:ext>
          </a:extLst>
        </xdr:cNvPr>
        <xdr:cNvPicPr>
          <a:picLocks noChangeAspect="1"/>
        </xdr:cNvPicPr>
      </xdr:nvPicPr>
      <xdr:blipFill>
        <a:blip xmlns:r="http://schemas.openxmlformats.org/officeDocument/2006/relationships" r:embed="rId705"/>
        <a:stretch>
          <a:fillRect/>
        </a:stretch>
      </xdr:blipFill>
      <xdr:spPr>
        <a:xfrm>
          <a:off x="28575" y="645856595"/>
          <a:ext cx="2127885" cy="1179195"/>
        </a:xfrm>
        <a:prstGeom prst="rect">
          <a:avLst/>
        </a:prstGeom>
        <a:noFill/>
        <a:ln w="9525">
          <a:noFill/>
        </a:ln>
      </xdr:spPr>
    </xdr:pic>
    <xdr:clientData/>
  </xdr:twoCellAnchor>
  <xdr:twoCellAnchor editAs="oneCell">
    <xdr:from>
      <xdr:col>0</xdr:col>
      <xdr:colOff>114300</xdr:colOff>
      <xdr:row>357</xdr:row>
      <xdr:rowOff>47625</xdr:rowOff>
    </xdr:from>
    <xdr:to>
      <xdr:col>0</xdr:col>
      <xdr:colOff>2027555</xdr:colOff>
      <xdr:row>357</xdr:row>
      <xdr:rowOff>1866900</xdr:rowOff>
    </xdr:to>
    <xdr:pic>
      <xdr:nvPicPr>
        <xdr:cNvPr id="6040" name="图片 6039">
          <a:extLst>
            <a:ext uri="{FF2B5EF4-FFF2-40B4-BE49-F238E27FC236}">
              <a16:creationId xmlns:a16="http://schemas.microsoft.com/office/drawing/2014/main" id="{00000000-0008-0000-AD00-000098170000}"/>
            </a:ext>
          </a:extLst>
        </xdr:cNvPr>
        <xdr:cNvPicPr>
          <a:picLocks noChangeAspect="1"/>
        </xdr:cNvPicPr>
      </xdr:nvPicPr>
      <xdr:blipFill>
        <a:blip xmlns:r="http://schemas.openxmlformats.org/officeDocument/2006/relationships" r:embed="rId706"/>
        <a:stretch>
          <a:fillRect/>
        </a:stretch>
      </xdr:blipFill>
      <xdr:spPr>
        <a:xfrm>
          <a:off x="114300" y="647475845"/>
          <a:ext cx="1913255" cy="1819275"/>
        </a:xfrm>
        <a:prstGeom prst="rect">
          <a:avLst/>
        </a:prstGeom>
        <a:noFill/>
        <a:ln w="9525">
          <a:noFill/>
        </a:ln>
      </xdr:spPr>
    </xdr:pic>
    <xdr:clientData/>
  </xdr:twoCellAnchor>
  <xdr:twoCellAnchor editAs="oneCell">
    <xdr:from>
      <xdr:col>0</xdr:col>
      <xdr:colOff>57150</xdr:colOff>
      <xdr:row>358</xdr:row>
      <xdr:rowOff>85725</xdr:rowOff>
    </xdr:from>
    <xdr:to>
      <xdr:col>0</xdr:col>
      <xdr:colOff>2114550</xdr:colOff>
      <xdr:row>358</xdr:row>
      <xdr:rowOff>1857375</xdr:rowOff>
    </xdr:to>
    <xdr:pic>
      <xdr:nvPicPr>
        <xdr:cNvPr id="6041" name="图片 6040">
          <a:extLst>
            <a:ext uri="{FF2B5EF4-FFF2-40B4-BE49-F238E27FC236}">
              <a16:creationId xmlns:a16="http://schemas.microsoft.com/office/drawing/2014/main" id="{00000000-0008-0000-AD00-000099170000}"/>
            </a:ext>
          </a:extLst>
        </xdr:cNvPr>
        <xdr:cNvPicPr>
          <a:picLocks noChangeAspect="1"/>
        </xdr:cNvPicPr>
      </xdr:nvPicPr>
      <xdr:blipFill>
        <a:blip xmlns:r="http://schemas.openxmlformats.org/officeDocument/2006/relationships" r:embed="rId707"/>
        <a:stretch>
          <a:fillRect/>
        </a:stretch>
      </xdr:blipFill>
      <xdr:spPr>
        <a:xfrm>
          <a:off x="57150" y="649418945"/>
          <a:ext cx="2057400" cy="1771650"/>
        </a:xfrm>
        <a:prstGeom prst="rect">
          <a:avLst/>
        </a:prstGeom>
        <a:noFill/>
        <a:ln w="9525">
          <a:noFill/>
        </a:ln>
      </xdr:spPr>
    </xdr:pic>
    <xdr:clientData/>
  </xdr:twoCellAnchor>
  <xdr:twoCellAnchor editAs="oneCell">
    <xdr:from>
      <xdr:col>0</xdr:col>
      <xdr:colOff>22225</xdr:colOff>
      <xdr:row>66</xdr:row>
      <xdr:rowOff>53975</xdr:rowOff>
    </xdr:from>
    <xdr:to>
      <xdr:col>0</xdr:col>
      <xdr:colOff>2156460</xdr:colOff>
      <xdr:row>66</xdr:row>
      <xdr:rowOff>1528445</xdr:rowOff>
    </xdr:to>
    <xdr:pic>
      <xdr:nvPicPr>
        <xdr:cNvPr id="116" name="图片 115">
          <a:extLst>
            <a:ext uri="{FF2B5EF4-FFF2-40B4-BE49-F238E27FC236}">
              <a16:creationId xmlns:a16="http://schemas.microsoft.com/office/drawing/2014/main" id="{00000000-0008-0000-AD00-000074000000}"/>
            </a:ext>
          </a:extLst>
        </xdr:cNvPr>
        <xdr:cNvPicPr>
          <a:picLocks noChangeAspect="1"/>
        </xdr:cNvPicPr>
      </xdr:nvPicPr>
      <xdr:blipFill>
        <a:blip xmlns:r="http://schemas.openxmlformats.org/officeDocument/2006/relationships" r:embed="rId708"/>
        <a:stretch>
          <a:fillRect/>
        </a:stretch>
      </xdr:blipFill>
      <xdr:spPr>
        <a:xfrm>
          <a:off x="22225" y="101407595"/>
          <a:ext cx="2134235" cy="1474470"/>
        </a:xfrm>
        <a:prstGeom prst="rect">
          <a:avLst/>
        </a:prstGeom>
        <a:noFill/>
        <a:ln w="9525">
          <a:noFill/>
        </a:ln>
      </xdr:spPr>
    </xdr:pic>
    <xdr:clientData/>
  </xdr:twoCellAnchor>
  <xdr:twoCellAnchor editAs="oneCell">
    <xdr:from>
      <xdr:col>0</xdr:col>
      <xdr:colOff>47625</xdr:colOff>
      <xdr:row>65</xdr:row>
      <xdr:rowOff>38100</xdr:rowOff>
    </xdr:from>
    <xdr:to>
      <xdr:col>0</xdr:col>
      <xdr:colOff>2153285</xdr:colOff>
      <xdr:row>65</xdr:row>
      <xdr:rowOff>1416050</xdr:rowOff>
    </xdr:to>
    <xdr:pic>
      <xdr:nvPicPr>
        <xdr:cNvPr id="117" name="图片 116">
          <a:extLst>
            <a:ext uri="{FF2B5EF4-FFF2-40B4-BE49-F238E27FC236}">
              <a16:creationId xmlns:a16="http://schemas.microsoft.com/office/drawing/2014/main" id="{00000000-0008-0000-AD00-000075000000}"/>
            </a:ext>
          </a:extLst>
        </xdr:cNvPr>
        <xdr:cNvPicPr>
          <a:picLocks noChangeAspect="1"/>
        </xdr:cNvPicPr>
      </xdr:nvPicPr>
      <xdr:blipFill>
        <a:blip xmlns:r="http://schemas.openxmlformats.org/officeDocument/2006/relationships" r:embed="rId709"/>
        <a:stretch>
          <a:fillRect/>
        </a:stretch>
      </xdr:blipFill>
      <xdr:spPr>
        <a:xfrm>
          <a:off x="47625" y="99943920"/>
          <a:ext cx="2105660" cy="1377950"/>
        </a:xfrm>
        <a:prstGeom prst="rect">
          <a:avLst/>
        </a:prstGeom>
        <a:noFill/>
        <a:ln w="9525">
          <a:noFill/>
        </a:ln>
      </xdr:spPr>
    </xdr:pic>
    <xdr:clientData/>
  </xdr:twoCellAnchor>
  <xdr:twoCellAnchor editAs="oneCell">
    <xdr:from>
      <xdr:col>0</xdr:col>
      <xdr:colOff>51435</xdr:colOff>
      <xdr:row>63</xdr:row>
      <xdr:rowOff>22225</xdr:rowOff>
    </xdr:from>
    <xdr:to>
      <xdr:col>0</xdr:col>
      <xdr:colOff>2151380</xdr:colOff>
      <xdr:row>63</xdr:row>
      <xdr:rowOff>1565275</xdr:rowOff>
    </xdr:to>
    <xdr:pic>
      <xdr:nvPicPr>
        <xdr:cNvPr id="118" name="图片 117">
          <a:extLst>
            <a:ext uri="{FF2B5EF4-FFF2-40B4-BE49-F238E27FC236}">
              <a16:creationId xmlns:a16="http://schemas.microsoft.com/office/drawing/2014/main" id="{00000000-0008-0000-AD00-000076000000}"/>
            </a:ext>
          </a:extLst>
        </xdr:cNvPr>
        <xdr:cNvPicPr>
          <a:picLocks noChangeAspect="1"/>
        </xdr:cNvPicPr>
      </xdr:nvPicPr>
      <xdr:blipFill>
        <a:blip xmlns:r="http://schemas.openxmlformats.org/officeDocument/2006/relationships" r:embed="rId710"/>
        <a:stretch>
          <a:fillRect/>
        </a:stretch>
      </xdr:blipFill>
      <xdr:spPr>
        <a:xfrm>
          <a:off x="51435" y="96854645"/>
          <a:ext cx="2099945" cy="1543050"/>
        </a:xfrm>
        <a:prstGeom prst="rect">
          <a:avLst/>
        </a:prstGeom>
        <a:noFill/>
        <a:ln w="9525">
          <a:noFill/>
        </a:ln>
      </xdr:spPr>
    </xdr:pic>
    <xdr:clientData/>
  </xdr:twoCellAnchor>
  <xdr:twoCellAnchor editAs="oneCell">
    <xdr:from>
      <xdr:col>0</xdr:col>
      <xdr:colOff>38735</xdr:colOff>
      <xdr:row>62</xdr:row>
      <xdr:rowOff>38100</xdr:rowOff>
    </xdr:from>
    <xdr:to>
      <xdr:col>0</xdr:col>
      <xdr:colOff>2134235</xdr:colOff>
      <xdr:row>62</xdr:row>
      <xdr:rowOff>1326515</xdr:rowOff>
    </xdr:to>
    <xdr:pic>
      <xdr:nvPicPr>
        <xdr:cNvPr id="119" name="图片 118">
          <a:extLst>
            <a:ext uri="{FF2B5EF4-FFF2-40B4-BE49-F238E27FC236}">
              <a16:creationId xmlns:a16="http://schemas.microsoft.com/office/drawing/2014/main" id="{00000000-0008-0000-AD00-000077000000}"/>
            </a:ext>
          </a:extLst>
        </xdr:cNvPr>
        <xdr:cNvPicPr>
          <a:picLocks noChangeAspect="1"/>
        </xdr:cNvPicPr>
      </xdr:nvPicPr>
      <xdr:blipFill>
        <a:blip xmlns:r="http://schemas.openxmlformats.org/officeDocument/2006/relationships" r:embed="rId711"/>
        <a:stretch>
          <a:fillRect/>
        </a:stretch>
      </xdr:blipFill>
      <xdr:spPr>
        <a:xfrm>
          <a:off x="38735" y="95486220"/>
          <a:ext cx="2095500" cy="1288415"/>
        </a:xfrm>
        <a:prstGeom prst="rect">
          <a:avLst/>
        </a:prstGeom>
        <a:noFill/>
        <a:ln w="9525">
          <a:noFill/>
        </a:ln>
      </xdr:spPr>
    </xdr:pic>
    <xdr:clientData/>
  </xdr:twoCellAnchor>
  <xdr:twoCellAnchor editAs="oneCell">
    <xdr:from>
      <xdr:col>0</xdr:col>
      <xdr:colOff>34925</xdr:colOff>
      <xdr:row>64</xdr:row>
      <xdr:rowOff>47625</xdr:rowOff>
    </xdr:from>
    <xdr:to>
      <xdr:col>0</xdr:col>
      <xdr:colOff>2141220</xdr:colOff>
      <xdr:row>64</xdr:row>
      <xdr:rowOff>1463675</xdr:rowOff>
    </xdr:to>
    <xdr:pic>
      <xdr:nvPicPr>
        <xdr:cNvPr id="120" name="图片 119">
          <a:extLst>
            <a:ext uri="{FF2B5EF4-FFF2-40B4-BE49-F238E27FC236}">
              <a16:creationId xmlns:a16="http://schemas.microsoft.com/office/drawing/2014/main" id="{00000000-0008-0000-AD00-000078000000}"/>
            </a:ext>
          </a:extLst>
        </xdr:cNvPr>
        <xdr:cNvPicPr>
          <a:picLocks noChangeAspect="1"/>
        </xdr:cNvPicPr>
      </xdr:nvPicPr>
      <xdr:blipFill>
        <a:blip xmlns:r="http://schemas.openxmlformats.org/officeDocument/2006/relationships" r:embed="rId712"/>
        <a:stretch>
          <a:fillRect/>
        </a:stretch>
      </xdr:blipFill>
      <xdr:spPr>
        <a:xfrm>
          <a:off x="34925" y="98467545"/>
          <a:ext cx="2106295" cy="1416050"/>
        </a:xfrm>
        <a:prstGeom prst="rect">
          <a:avLst/>
        </a:prstGeom>
        <a:noFill/>
        <a:ln w="9525">
          <a:noFill/>
        </a:ln>
      </xdr:spPr>
    </xdr:pic>
    <xdr:clientData/>
  </xdr:twoCellAnchor>
  <xdr:twoCellAnchor editAs="oneCell">
    <xdr:from>
      <xdr:col>0</xdr:col>
      <xdr:colOff>47625</xdr:colOff>
      <xdr:row>61</xdr:row>
      <xdr:rowOff>57150</xdr:rowOff>
    </xdr:from>
    <xdr:to>
      <xdr:col>0</xdr:col>
      <xdr:colOff>2115185</xdr:colOff>
      <xdr:row>61</xdr:row>
      <xdr:rowOff>1838960</xdr:rowOff>
    </xdr:to>
    <xdr:pic>
      <xdr:nvPicPr>
        <xdr:cNvPr id="128" name="图片 127">
          <a:extLst>
            <a:ext uri="{FF2B5EF4-FFF2-40B4-BE49-F238E27FC236}">
              <a16:creationId xmlns:a16="http://schemas.microsoft.com/office/drawing/2014/main" id="{00000000-0008-0000-AD00-000080000000}"/>
            </a:ext>
          </a:extLst>
        </xdr:cNvPr>
        <xdr:cNvPicPr>
          <a:picLocks noChangeAspect="1"/>
        </xdr:cNvPicPr>
      </xdr:nvPicPr>
      <xdr:blipFill>
        <a:blip xmlns:r="http://schemas.openxmlformats.org/officeDocument/2006/relationships" r:embed="rId713"/>
        <a:stretch>
          <a:fillRect/>
        </a:stretch>
      </xdr:blipFill>
      <xdr:spPr>
        <a:xfrm>
          <a:off x="47625" y="93600270"/>
          <a:ext cx="2067560" cy="1781810"/>
        </a:xfrm>
        <a:prstGeom prst="rect">
          <a:avLst/>
        </a:prstGeom>
        <a:noFill/>
        <a:ln w="9525">
          <a:noFill/>
        </a:ln>
      </xdr:spPr>
    </xdr:pic>
    <xdr:clientData/>
  </xdr:twoCellAnchor>
  <xdr:twoCellAnchor editAs="oneCell">
    <xdr:from>
      <xdr:col>0</xdr:col>
      <xdr:colOff>38735</xdr:colOff>
      <xdr:row>37</xdr:row>
      <xdr:rowOff>53975</xdr:rowOff>
    </xdr:from>
    <xdr:to>
      <xdr:col>0</xdr:col>
      <xdr:colOff>2134235</xdr:colOff>
      <xdr:row>37</xdr:row>
      <xdr:rowOff>1489710</xdr:rowOff>
    </xdr:to>
    <xdr:pic>
      <xdr:nvPicPr>
        <xdr:cNvPr id="114" name="图片 113">
          <a:extLst>
            <a:ext uri="{FF2B5EF4-FFF2-40B4-BE49-F238E27FC236}">
              <a16:creationId xmlns:a16="http://schemas.microsoft.com/office/drawing/2014/main" id="{00000000-0008-0000-AD00-000072000000}"/>
            </a:ext>
          </a:extLst>
        </xdr:cNvPr>
        <xdr:cNvPicPr>
          <a:picLocks noChangeAspect="1"/>
        </xdr:cNvPicPr>
      </xdr:nvPicPr>
      <xdr:blipFill>
        <a:blip xmlns:r="http://schemas.openxmlformats.org/officeDocument/2006/relationships" r:embed="rId714"/>
        <a:stretch>
          <a:fillRect/>
        </a:stretch>
      </xdr:blipFill>
      <xdr:spPr>
        <a:xfrm>
          <a:off x="38735" y="54665245"/>
          <a:ext cx="2095500" cy="1435735"/>
        </a:xfrm>
        <a:prstGeom prst="rect">
          <a:avLst/>
        </a:prstGeom>
        <a:noFill/>
        <a:ln w="9525">
          <a:noFill/>
        </a:ln>
      </xdr:spPr>
    </xdr:pic>
    <xdr:clientData/>
  </xdr:twoCellAnchor>
  <xdr:twoCellAnchor editAs="oneCell">
    <xdr:from>
      <xdr:col>0</xdr:col>
      <xdr:colOff>82550</xdr:colOff>
      <xdr:row>42</xdr:row>
      <xdr:rowOff>328295</xdr:rowOff>
    </xdr:from>
    <xdr:to>
      <xdr:col>0</xdr:col>
      <xdr:colOff>2139950</xdr:colOff>
      <xdr:row>42</xdr:row>
      <xdr:rowOff>1713230</xdr:rowOff>
    </xdr:to>
    <xdr:pic>
      <xdr:nvPicPr>
        <xdr:cNvPr id="123" name="图片 122">
          <a:extLst>
            <a:ext uri="{FF2B5EF4-FFF2-40B4-BE49-F238E27FC236}">
              <a16:creationId xmlns:a16="http://schemas.microsoft.com/office/drawing/2014/main" id="{00000000-0008-0000-AD00-00007B000000}"/>
            </a:ext>
          </a:extLst>
        </xdr:cNvPr>
        <xdr:cNvPicPr>
          <a:picLocks noChangeAspect="1"/>
        </xdr:cNvPicPr>
      </xdr:nvPicPr>
      <xdr:blipFill>
        <a:blip xmlns:r="http://schemas.openxmlformats.org/officeDocument/2006/relationships" r:embed="rId715"/>
        <a:stretch>
          <a:fillRect/>
        </a:stretch>
      </xdr:blipFill>
      <xdr:spPr>
        <a:xfrm>
          <a:off x="82550" y="63270765"/>
          <a:ext cx="2057400" cy="1384935"/>
        </a:xfrm>
        <a:prstGeom prst="rect">
          <a:avLst/>
        </a:prstGeom>
        <a:noFill/>
        <a:ln w="9525">
          <a:noFill/>
        </a:ln>
      </xdr:spPr>
    </xdr:pic>
    <xdr:clientData/>
  </xdr:twoCellAnchor>
  <xdr:twoCellAnchor editAs="oneCell">
    <xdr:from>
      <xdr:col>0</xdr:col>
      <xdr:colOff>28575</xdr:colOff>
      <xdr:row>43</xdr:row>
      <xdr:rowOff>200025</xdr:rowOff>
    </xdr:from>
    <xdr:to>
      <xdr:col>0</xdr:col>
      <xdr:colOff>2077085</xdr:colOff>
      <xdr:row>43</xdr:row>
      <xdr:rowOff>1733550</xdr:rowOff>
    </xdr:to>
    <xdr:pic>
      <xdr:nvPicPr>
        <xdr:cNvPr id="124" name="图片 123">
          <a:extLst>
            <a:ext uri="{FF2B5EF4-FFF2-40B4-BE49-F238E27FC236}">
              <a16:creationId xmlns:a16="http://schemas.microsoft.com/office/drawing/2014/main" id="{00000000-0008-0000-AD00-00007C000000}"/>
            </a:ext>
          </a:extLst>
        </xdr:cNvPr>
        <xdr:cNvPicPr>
          <a:picLocks noChangeAspect="1"/>
        </xdr:cNvPicPr>
      </xdr:nvPicPr>
      <xdr:blipFill>
        <a:blip xmlns:r="http://schemas.openxmlformats.org/officeDocument/2006/relationships" r:embed="rId716"/>
        <a:stretch>
          <a:fillRect/>
        </a:stretch>
      </xdr:blipFill>
      <xdr:spPr>
        <a:xfrm>
          <a:off x="28575" y="65250695"/>
          <a:ext cx="2048510" cy="1533525"/>
        </a:xfrm>
        <a:prstGeom prst="rect">
          <a:avLst/>
        </a:prstGeom>
        <a:noFill/>
        <a:ln w="9525">
          <a:noFill/>
        </a:ln>
      </xdr:spPr>
    </xdr:pic>
    <xdr:clientData/>
  </xdr:twoCellAnchor>
  <xdr:twoCellAnchor editAs="oneCell">
    <xdr:from>
      <xdr:col>0</xdr:col>
      <xdr:colOff>53975</xdr:colOff>
      <xdr:row>40</xdr:row>
      <xdr:rowOff>123190</xdr:rowOff>
    </xdr:from>
    <xdr:to>
      <xdr:col>0</xdr:col>
      <xdr:colOff>2140585</xdr:colOff>
      <xdr:row>40</xdr:row>
      <xdr:rowOff>1495425</xdr:rowOff>
    </xdr:to>
    <xdr:pic>
      <xdr:nvPicPr>
        <xdr:cNvPr id="129" name="图片 128">
          <a:extLst>
            <a:ext uri="{FF2B5EF4-FFF2-40B4-BE49-F238E27FC236}">
              <a16:creationId xmlns:a16="http://schemas.microsoft.com/office/drawing/2014/main" id="{00000000-0008-0000-AD00-000081000000}"/>
            </a:ext>
          </a:extLst>
        </xdr:cNvPr>
        <xdr:cNvPicPr>
          <a:picLocks noChangeAspect="1"/>
        </xdr:cNvPicPr>
      </xdr:nvPicPr>
      <xdr:blipFill>
        <a:blip xmlns:r="http://schemas.openxmlformats.org/officeDocument/2006/relationships" r:embed="rId717"/>
        <a:stretch>
          <a:fillRect/>
        </a:stretch>
      </xdr:blipFill>
      <xdr:spPr>
        <a:xfrm>
          <a:off x="53975" y="59306460"/>
          <a:ext cx="2086610" cy="1372235"/>
        </a:xfrm>
        <a:prstGeom prst="rect">
          <a:avLst/>
        </a:prstGeom>
        <a:noFill/>
        <a:ln w="9525">
          <a:noFill/>
        </a:ln>
      </xdr:spPr>
    </xdr:pic>
    <xdr:clientData/>
  </xdr:twoCellAnchor>
  <xdr:twoCellAnchor editAs="oneCell">
    <xdr:from>
      <xdr:col>0</xdr:col>
      <xdr:colOff>26670</xdr:colOff>
      <xdr:row>38</xdr:row>
      <xdr:rowOff>31750</xdr:rowOff>
    </xdr:from>
    <xdr:to>
      <xdr:col>0</xdr:col>
      <xdr:colOff>2150745</xdr:colOff>
      <xdr:row>38</xdr:row>
      <xdr:rowOff>1507490</xdr:rowOff>
    </xdr:to>
    <xdr:pic>
      <xdr:nvPicPr>
        <xdr:cNvPr id="130" name="图片 129">
          <a:extLst>
            <a:ext uri="{FF2B5EF4-FFF2-40B4-BE49-F238E27FC236}">
              <a16:creationId xmlns:a16="http://schemas.microsoft.com/office/drawing/2014/main" id="{00000000-0008-0000-AD00-000082000000}"/>
            </a:ext>
          </a:extLst>
        </xdr:cNvPr>
        <xdr:cNvPicPr>
          <a:picLocks noChangeAspect="1"/>
        </xdr:cNvPicPr>
      </xdr:nvPicPr>
      <xdr:blipFill>
        <a:blip xmlns:r="http://schemas.openxmlformats.org/officeDocument/2006/relationships" r:embed="rId718"/>
        <a:stretch>
          <a:fillRect/>
        </a:stretch>
      </xdr:blipFill>
      <xdr:spPr>
        <a:xfrm>
          <a:off x="26670" y="56205120"/>
          <a:ext cx="2124075" cy="1475740"/>
        </a:xfrm>
        <a:prstGeom prst="rect">
          <a:avLst/>
        </a:prstGeom>
        <a:noFill/>
        <a:ln w="9525">
          <a:noFill/>
        </a:ln>
      </xdr:spPr>
    </xdr:pic>
    <xdr:clientData/>
  </xdr:twoCellAnchor>
  <xdr:twoCellAnchor editAs="oneCell">
    <xdr:from>
      <xdr:col>0</xdr:col>
      <xdr:colOff>22225</xdr:colOff>
      <xdr:row>39</xdr:row>
      <xdr:rowOff>41275</xdr:rowOff>
    </xdr:from>
    <xdr:to>
      <xdr:col>0</xdr:col>
      <xdr:colOff>2148205</xdr:colOff>
      <xdr:row>39</xdr:row>
      <xdr:rowOff>1423035</xdr:rowOff>
    </xdr:to>
    <xdr:pic>
      <xdr:nvPicPr>
        <xdr:cNvPr id="131" name="图片 130">
          <a:extLst>
            <a:ext uri="{FF2B5EF4-FFF2-40B4-BE49-F238E27FC236}">
              <a16:creationId xmlns:a16="http://schemas.microsoft.com/office/drawing/2014/main" id="{00000000-0008-0000-AD00-000083000000}"/>
            </a:ext>
          </a:extLst>
        </xdr:cNvPr>
        <xdr:cNvPicPr>
          <a:picLocks noChangeAspect="1"/>
        </xdr:cNvPicPr>
      </xdr:nvPicPr>
      <xdr:blipFill>
        <a:blip xmlns:r="http://schemas.openxmlformats.org/officeDocument/2006/relationships" r:embed="rId719"/>
        <a:stretch>
          <a:fillRect/>
        </a:stretch>
      </xdr:blipFill>
      <xdr:spPr>
        <a:xfrm>
          <a:off x="22225" y="57776745"/>
          <a:ext cx="2125980" cy="1381760"/>
        </a:xfrm>
        <a:prstGeom prst="rect">
          <a:avLst/>
        </a:prstGeom>
        <a:noFill/>
        <a:ln w="9525">
          <a:noFill/>
        </a:ln>
      </xdr:spPr>
    </xdr:pic>
    <xdr:clientData/>
  </xdr:twoCellAnchor>
  <xdr:twoCellAnchor editAs="oneCell">
    <xdr:from>
      <xdr:col>0</xdr:col>
      <xdr:colOff>47625</xdr:colOff>
      <xdr:row>41</xdr:row>
      <xdr:rowOff>229235</xdr:rowOff>
    </xdr:from>
    <xdr:to>
      <xdr:col>0</xdr:col>
      <xdr:colOff>2124710</xdr:colOff>
      <xdr:row>41</xdr:row>
      <xdr:rowOff>1666875</xdr:rowOff>
    </xdr:to>
    <xdr:pic>
      <xdr:nvPicPr>
        <xdr:cNvPr id="137" name="图片 136">
          <a:extLst>
            <a:ext uri="{FF2B5EF4-FFF2-40B4-BE49-F238E27FC236}">
              <a16:creationId xmlns:a16="http://schemas.microsoft.com/office/drawing/2014/main" id="{00000000-0008-0000-AD00-000089000000}"/>
            </a:ext>
          </a:extLst>
        </xdr:cNvPr>
        <xdr:cNvPicPr>
          <a:picLocks noChangeAspect="1"/>
        </xdr:cNvPicPr>
      </xdr:nvPicPr>
      <xdr:blipFill>
        <a:blip xmlns:r="http://schemas.openxmlformats.org/officeDocument/2006/relationships" r:embed="rId720"/>
        <a:stretch>
          <a:fillRect/>
        </a:stretch>
      </xdr:blipFill>
      <xdr:spPr>
        <a:xfrm>
          <a:off x="47625" y="61127005"/>
          <a:ext cx="2077085" cy="1437640"/>
        </a:xfrm>
        <a:prstGeom prst="rect">
          <a:avLst/>
        </a:prstGeom>
        <a:noFill/>
        <a:ln w="9525">
          <a:noFill/>
        </a:ln>
      </xdr:spPr>
    </xdr:pic>
    <xdr:clientData/>
  </xdr:twoCellAnchor>
  <xdr:twoCellAnchor editAs="oneCell">
    <xdr:from>
      <xdr:col>0</xdr:col>
      <xdr:colOff>58420</xdr:colOff>
      <xdr:row>781</xdr:row>
      <xdr:rowOff>28575</xdr:rowOff>
    </xdr:from>
    <xdr:to>
      <xdr:col>0</xdr:col>
      <xdr:colOff>2145030</xdr:colOff>
      <xdr:row>781</xdr:row>
      <xdr:rowOff>1417955</xdr:rowOff>
    </xdr:to>
    <xdr:pic>
      <xdr:nvPicPr>
        <xdr:cNvPr id="115" name="图片 114">
          <a:extLst>
            <a:ext uri="{FF2B5EF4-FFF2-40B4-BE49-F238E27FC236}">
              <a16:creationId xmlns:a16="http://schemas.microsoft.com/office/drawing/2014/main" id="{00000000-0008-0000-AD00-000073000000}"/>
            </a:ext>
          </a:extLst>
        </xdr:cNvPr>
        <xdr:cNvPicPr>
          <a:picLocks noChangeAspect="1"/>
        </xdr:cNvPicPr>
      </xdr:nvPicPr>
      <xdr:blipFill>
        <a:blip xmlns:r="http://schemas.openxmlformats.org/officeDocument/2006/relationships" r:embed="rId721"/>
        <a:stretch>
          <a:fillRect/>
        </a:stretch>
      </xdr:blipFill>
      <xdr:spPr>
        <a:xfrm>
          <a:off x="58420" y="1452662195"/>
          <a:ext cx="2086610" cy="1389380"/>
        </a:xfrm>
        <a:prstGeom prst="rect">
          <a:avLst/>
        </a:prstGeom>
        <a:noFill/>
        <a:ln w="9525">
          <a:noFill/>
        </a:ln>
      </xdr:spPr>
    </xdr:pic>
    <xdr:clientData/>
  </xdr:twoCellAnchor>
  <xdr:twoCellAnchor editAs="oneCell">
    <xdr:from>
      <xdr:col>0</xdr:col>
      <xdr:colOff>95250</xdr:colOff>
      <xdr:row>47</xdr:row>
      <xdr:rowOff>66675</xdr:rowOff>
    </xdr:from>
    <xdr:to>
      <xdr:col>0</xdr:col>
      <xdr:colOff>2096770</xdr:colOff>
      <xdr:row>47</xdr:row>
      <xdr:rowOff>1672590</xdr:rowOff>
    </xdr:to>
    <xdr:pic>
      <xdr:nvPicPr>
        <xdr:cNvPr id="111" name="图片 110">
          <a:extLst>
            <a:ext uri="{FF2B5EF4-FFF2-40B4-BE49-F238E27FC236}">
              <a16:creationId xmlns:a16="http://schemas.microsoft.com/office/drawing/2014/main" id="{00000000-0008-0000-AD00-00006F000000}"/>
            </a:ext>
          </a:extLst>
        </xdr:cNvPr>
        <xdr:cNvPicPr>
          <a:picLocks noChangeAspect="1"/>
        </xdr:cNvPicPr>
      </xdr:nvPicPr>
      <xdr:blipFill>
        <a:blip xmlns:r="http://schemas.openxmlformats.org/officeDocument/2006/relationships" r:embed="rId722"/>
        <a:stretch>
          <a:fillRect/>
        </a:stretch>
      </xdr:blipFill>
      <xdr:spPr>
        <a:xfrm>
          <a:off x="95250" y="71270495"/>
          <a:ext cx="2001520" cy="1605915"/>
        </a:xfrm>
        <a:prstGeom prst="rect">
          <a:avLst/>
        </a:prstGeom>
        <a:noFill/>
        <a:ln w="9525">
          <a:noFill/>
        </a:ln>
      </xdr:spPr>
    </xdr:pic>
    <xdr:clientData/>
  </xdr:twoCellAnchor>
  <xdr:twoCellAnchor editAs="oneCell">
    <xdr:from>
      <xdr:col>0</xdr:col>
      <xdr:colOff>191135</xdr:colOff>
      <xdr:row>48</xdr:row>
      <xdr:rowOff>38100</xdr:rowOff>
    </xdr:from>
    <xdr:to>
      <xdr:col>0</xdr:col>
      <xdr:colOff>2098675</xdr:colOff>
      <xdr:row>48</xdr:row>
      <xdr:rowOff>1626235</xdr:rowOff>
    </xdr:to>
    <xdr:pic>
      <xdr:nvPicPr>
        <xdr:cNvPr id="112" name="图片 111">
          <a:extLst>
            <a:ext uri="{FF2B5EF4-FFF2-40B4-BE49-F238E27FC236}">
              <a16:creationId xmlns:a16="http://schemas.microsoft.com/office/drawing/2014/main" id="{00000000-0008-0000-AD00-000070000000}"/>
            </a:ext>
          </a:extLst>
        </xdr:cNvPr>
        <xdr:cNvPicPr>
          <a:picLocks noChangeAspect="1"/>
        </xdr:cNvPicPr>
      </xdr:nvPicPr>
      <xdr:blipFill>
        <a:blip xmlns:r="http://schemas.openxmlformats.org/officeDocument/2006/relationships" r:embed="rId723"/>
        <a:stretch>
          <a:fillRect/>
        </a:stretch>
      </xdr:blipFill>
      <xdr:spPr>
        <a:xfrm>
          <a:off x="191135" y="72943720"/>
          <a:ext cx="1907540" cy="1588135"/>
        </a:xfrm>
        <a:prstGeom prst="rect">
          <a:avLst/>
        </a:prstGeom>
        <a:noFill/>
        <a:ln w="9525">
          <a:noFill/>
        </a:ln>
      </xdr:spPr>
    </xdr:pic>
    <xdr:clientData/>
  </xdr:twoCellAnchor>
  <xdr:twoCellAnchor editAs="oneCell">
    <xdr:from>
      <xdr:col>0</xdr:col>
      <xdr:colOff>133350</xdr:colOff>
      <xdr:row>49</xdr:row>
      <xdr:rowOff>34925</xdr:rowOff>
    </xdr:from>
    <xdr:to>
      <xdr:col>0</xdr:col>
      <xdr:colOff>2042160</xdr:colOff>
      <xdr:row>49</xdr:row>
      <xdr:rowOff>1550035</xdr:rowOff>
    </xdr:to>
    <xdr:pic>
      <xdr:nvPicPr>
        <xdr:cNvPr id="127" name="图片 126">
          <a:extLst>
            <a:ext uri="{FF2B5EF4-FFF2-40B4-BE49-F238E27FC236}">
              <a16:creationId xmlns:a16="http://schemas.microsoft.com/office/drawing/2014/main" id="{00000000-0008-0000-AD00-00007F000000}"/>
            </a:ext>
          </a:extLst>
        </xdr:cNvPr>
        <xdr:cNvPicPr>
          <a:picLocks noChangeAspect="1"/>
        </xdr:cNvPicPr>
      </xdr:nvPicPr>
      <xdr:blipFill>
        <a:blip xmlns:r="http://schemas.openxmlformats.org/officeDocument/2006/relationships" r:embed="rId724"/>
        <a:stretch>
          <a:fillRect/>
        </a:stretch>
      </xdr:blipFill>
      <xdr:spPr>
        <a:xfrm>
          <a:off x="133350" y="74578845"/>
          <a:ext cx="1908810" cy="1515110"/>
        </a:xfrm>
        <a:prstGeom prst="rect">
          <a:avLst/>
        </a:prstGeom>
        <a:noFill/>
        <a:ln w="9525">
          <a:noFill/>
        </a:ln>
      </xdr:spPr>
    </xdr:pic>
    <xdr:clientData/>
  </xdr:twoCellAnchor>
  <xdr:twoCellAnchor editAs="oneCell">
    <xdr:from>
      <xdr:col>0</xdr:col>
      <xdr:colOff>38100</xdr:colOff>
      <xdr:row>50</xdr:row>
      <xdr:rowOff>44450</xdr:rowOff>
    </xdr:from>
    <xdr:to>
      <xdr:col>0</xdr:col>
      <xdr:colOff>2025650</xdr:colOff>
      <xdr:row>50</xdr:row>
      <xdr:rowOff>1653540</xdr:rowOff>
    </xdr:to>
    <xdr:pic>
      <xdr:nvPicPr>
        <xdr:cNvPr id="132" name="图片 131">
          <a:extLst>
            <a:ext uri="{FF2B5EF4-FFF2-40B4-BE49-F238E27FC236}">
              <a16:creationId xmlns:a16="http://schemas.microsoft.com/office/drawing/2014/main" id="{00000000-0008-0000-AD00-000084000000}"/>
            </a:ext>
          </a:extLst>
        </xdr:cNvPr>
        <xdr:cNvPicPr>
          <a:picLocks noChangeAspect="1"/>
        </xdr:cNvPicPr>
      </xdr:nvPicPr>
      <xdr:blipFill>
        <a:blip xmlns:r="http://schemas.openxmlformats.org/officeDocument/2006/relationships" r:embed="rId725"/>
        <a:stretch>
          <a:fillRect/>
        </a:stretch>
      </xdr:blipFill>
      <xdr:spPr>
        <a:xfrm>
          <a:off x="38100" y="76150470"/>
          <a:ext cx="1987550" cy="1609090"/>
        </a:xfrm>
        <a:prstGeom prst="rect">
          <a:avLst/>
        </a:prstGeom>
        <a:noFill/>
        <a:ln w="9525">
          <a:noFill/>
        </a:ln>
      </xdr:spPr>
    </xdr:pic>
    <xdr:clientData/>
  </xdr:twoCellAnchor>
  <xdr:twoCellAnchor editAs="oneCell">
    <xdr:from>
      <xdr:col>0</xdr:col>
      <xdr:colOff>38735</xdr:colOff>
      <xdr:row>51</xdr:row>
      <xdr:rowOff>114300</xdr:rowOff>
    </xdr:from>
    <xdr:to>
      <xdr:col>0</xdr:col>
      <xdr:colOff>1981835</xdr:colOff>
      <xdr:row>51</xdr:row>
      <xdr:rowOff>1657350</xdr:rowOff>
    </xdr:to>
    <xdr:pic>
      <xdr:nvPicPr>
        <xdr:cNvPr id="139" name="图片 138">
          <a:extLst>
            <a:ext uri="{FF2B5EF4-FFF2-40B4-BE49-F238E27FC236}">
              <a16:creationId xmlns:a16="http://schemas.microsoft.com/office/drawing/2014/main" id="{00000000-0008-0000-AD00-00008B000000}"/>
            </a:ext>
          </a:extLst>
        </xdr:cNvPr>
        <xdr:cNvPicPr>
          <a:picLocks noChangeAspect="1"/>
        </xdr:cNvPicPr>
      </xdr:nvPicPr>
      <xdr:blipFill>
        <a:blip xmlns:r="http://schemas.openxmlformats.org/officeDocument/2006/relationships" r:embed="rId726"/>
        <a:stretch>
          <a:fillRect/>
        </a:stretch>
      </xdr:blipFill>
      <xdr:spPr>
        <a:xfrm>
          <a:off x="38735" y="77884020"/>
          <a:ext cx="1943100" cy="1543050"/>
        </a:xfrm>
        <a:prstGeom prst="rect">
          <a:avLst/>
        </a:prstGeom>
        <a:noFill/>
        <a:ln w="9525">
          <a:noFill/>
        </a:ln>
      </xdr:spPr>
    </xdr:pic>
    <xdr:clientData/>
  </xdr:twoCellAnchor>
  <xdr:twoCellAnchor editAs="oneCell">
    <xdr:from>
      <xdr:col>0</xdr:col>
      <xdr:colOff>181610</xdr:colOff>
      <xdr:row>119</xdr:row>
      <xdr:rowOff>38100</xdr:rowOff>
    </xdr:from>
    <xdr:to>
      <xdr:col>0</xdr:col>
      <xdr:colOff>1962785</xdr:colOff>
      <xdr:row>119</xdr:row>
      <xdr:rowOff>1801495</xdr:rowOff>
    </xdr:to>
    <xdr:pic>
      <xdr:nvPicPr>
        <xdr:cNvPr id="602" name="图片 601">
          <a:extLst>
            <a:ext uri="{FF2B5EF4-FFF2-40B4-BE49-F238E27FC236}">
              <a16:creationId xmlns:a16="http://schemas.microsoft.com/office/drawing/2014/main" id="{00000000-0008-0000-AD00-00005A020000}"/>
            </a:ext>
          </a:extLst>
        </xdr:cNvPr>
        <xdr:cNvPicPr>
          <a:picLocks noChangeAspect="1"/>
        </xdr:cNvPicPr>
      </xdr:nvPicPr>
      <xdr:blipFill>
        <a:blip xmlns:r="http://schemas.openxmlformats.org/officeDocument/2006/relationships" r:embed="rId727"/>
        <a:stretch>
          <a:fillRect/>
        </a:stretch>
      </xdr:blipFill>
      <xdr:spPr>
        <a:xfrm>
          <a:off x="181610" y="194076320"/>
          <a:ext cx="1781175" cy="1763395"/>
        </a:xfrm>
        <a:prstGeom prst="rect">
          <a:avLst/>
        </a:prstGeom>
        <a:noFill/>
        <a:ln w="9525">
          <a:noFill/>
        </a:ln>
      </xdr:spPr>
    </xdr:pic>
    <xdr:clientData/>
  </xdr:twoCellAnchor>
  <xdr:twoCellAnchor editAs="oneCell">
    <xdr:from>
      <xdr:col>0</xdr:col>
      <xdr:colOff>342900</xdr:colOff>
      <xdr:row>120</xdr:row>
      <xdr:rowOff>41910</xdr:rowOff>
    </xdr:from>
    <xdr:to>
      <xdr:col>0</xdr:col>
      <xdr:colOff>1865630</xdr:colOff>
      <xdr:row>120</xdr:row>
      <xdr:rowOff>1876425</xdr:rowOff>
    </xdr:to>
    <xdr:pic>
      <xdr:nvPicPr>
        <xdr:cNvPr id="603" name="图片 602">
          <a:extLst>
            <a:ext uri="{FF2B5EF4-FFF2-40B4-BE49-F238E27FC236}">
              <a16:creationId xmlns:a16="http://schemas.microsoft.com/office/drawing/2014/main" id="{00000000-0008-0000-AD00-00005B020000}"/>
            </a:ext>
          </a:extLst>
        </xdr:cNvPr>
        <xdr:cNvPicPr>
          <a:picLocks noChangeAspect="1"/>
        </xdr:cNvPicPr>
      </xdr:nvPicPr>
      <xdr:blipFill>
        <a:blip xmlns:r="http://schemas.openxmlformats.org/officeDocument/2006/relationships" r:embed="rId728"/>
        <a:stretch>
          <a:fillRect/>
        </a:stretch>
      </xdr:blipFill>
      <xdr:spPr>
        <a:xfrm>
          <a:off x="342900" y="195985130"/>
          <a:ext cx="1522730" cy="1834515"/>
        </a:xfrm>
        <a:prstGeom prst="rect">
          <a:avLst/>
        </a:prstGeom>
        <a:noFill/>
        <a:ln w="9525">
          <a:noFill/>
        </a:ln>
      </xdr:spPr>
    </xdr:pic>
    <xdr:clientData/>
  </xdr:twoCellAnchor>
  <xdr:twoCellAnchor editAs="oneCell">
    <xdr:from>
      <xdr:col>0</xdr:col>
      <xdr:colOff>180975</xdr:colOff>
      <xdr:row>121</xdr:row>
      <xdr:rowOff>66675</xdr:rowOff>
    </xdr:from>
    <xdr:to>
      <xdr:col>0</xdr:col>
      <xdr:colOff>1870710</xdr:colOff>
      <xdr:row>121</xdr:row>
      <xdr:rowOff>1892300</xdr:rowOff>
    </xdr:to>
    <xdr:pic>
      <xdr:nvPicPr>
        <xdr:cNvPr id="604" name="图片 603">
          <a:extLst>
            <a:ext uri="{FF2B5EF4-FFF2-40B4-BE49-F238E27FC236}">
              <a16:creationId xmlns:a16="http://schemas.microsoft.com/office/drawing/2014/main" id="{00000000-0008-0000-AD00-00005C020000}"/>
            </a:ext>
          </a:extLst>
        </xdr:cNvPr>
        <xdr:cNvPicPr>
          <a:picLocks noChangeAspect="1"/>
        </xdr:cNvPicPr>
      </xdr:nvPicPr>
      <xdr:blipFill>
        <a:blip xmlns:r="http://schemas.openxmlformats.org/officeDocument/2006/relationships" r:embed="rId729"/>
        <a:stretch>
          <a:fillRect/>
        </a:stretch>
      </xdr:blipFill>
      <xdr:spPr>
        <a:xfrm>
          <a:off x="180975" y="197914895"/>
          <a:ext cx="1689735" cy="1825625"/>
        </a:xfrm>
        <a:prstGeom prst="rect">
          <a:avLst/>
        </a:prstGeom>
        <a:noFill/>
        <a:ln w="9525">
          <a:noFill/>
        </a:ln>
      </xdr:spPr>
    </xdr:pic>
    <xdr:clientData/>
  </xdr:twoCellAnchor>
  <xdr:twoCellAnchor editAs="oneCell">
    <xdr:from>
      <xdr:col>0</xdr:col>
      <xdr:colOff>47625</xdr:colOff>
      <xdr:row>193</xdr:row>
      <xdr:rowOff>219075</xdr:rowOff>
    </xdr:from>
    <xdr:to>
      <xdr:col>0</xdr:col>
      <xdr:colOff>2117725</xdr:colOff>
      <xdr:row>193</xdr:row>
      <xdr:rowOff>1695450</xdr:rowOff>
    </xdr:to>
    <xdr:pic>
      <xdr:nvPicPr>
        <xdr:cNvPr id="13" name="图片 12">
          <a:extLst>
            <a:ext uri="{FF2B5EF4-FFF2-40B4-BE49-F238E27FC236}">
              <a16:creationId xmlns:a16="http://schemas.microsoft.com/office/drawing/2014/main" id="{00000000-0008-0000-AD00-00000D000000}"/>
            </a:ext>
          </a:extLst>
        </xdr:cNvPr>
        <xdr:cNvPicPr>
          <a:picLocks noChangeAspect="1"/>
        </xdr:cNvPicPr>
      </xdr:nvPicPr>
      <xdr:blipFill>
        <a:blip xmlns:r="http://schemas.openxmlformats.org/officeDocument/2006/relationships" r:embed="rId730"/>
        <a:stretch>
          <a:fillRect/>
        </a:stretch>
      </xdr:blipFill>
      <xdr:spPr>
        <a:xfrm>
          <a:off x="47625" y="335227295"/>
          <a:ext cx="2070100" cy="1476375"/>
        </a:xfrm>
        <a:prstGeom prst="rect">
          <a:avLst/>
        </a:prstGeom>
        <a:noFill/>
        <a:ln w="9525">
          <a:noFill/>
        </a:ln>
      </xdr:spPr>
    </xdr:pic>
    <xdr:clientData/>
  </xdr:twoCellAnchor>
  <xdr:twoCellAnchor editAs="oneCell">
    <xdr:from>
      <xdr:col>0</xdr:col>
      <xdr:colOff>47625</xdr:colOff>
      <xdr:row>443</xdr:row>
      <xdr:rowOff>85725</xdr:rowOff>
    </xdr:from>
    <xdr:to>
      <xdr:col>0</xdr:col>
      <xdr:colOff>2060575</xdr:colOff>
      <xdr:row>443</xdr:row>
      <xdr:rowOff>1562100</xdr:rowOff>
    </xdr:to>
    <xdr:pic>
      <xdr:nvPicPr>
        <xdr:cNvPr id="14" name="图片 13">
          <a:extLst>
            <a:ext uri="{FF2B5EF4-FFF2-40B4-BE49-F238E27FC236}">
              <a16:creationId xmlns:a16="http://schemas.microsoft.com/office/drawing/2014/main" id="{00000000-0008-0000-AD00-00000E000000}"/>
            </a:ext>
          </a:extLst>
        </xdr:cNvPr>
        <xdr:cNvPicPr>
          <a:picLocks noChangeAspect="1"/>
        </xdr:cNvPicPr>
      </xdr:nvPicPr>
      <xdr:blipFill>
        <a:blip xmlns:r="http://schemas.openxmlformats.org/officeDocument/2006/relationships" r:embed="rId731"/>
        <a:stretch>
          <a:fillRect/>
        </a:stretch>
      </xdr:blipFill>
      <xdr:spPr>
        <a:xfrm>
          <a:off x="47625" y="810048545"/>
          <a:ext cx="2012950" cy="1476375"/>
        </a:xfrm>
        <a:prstGeom prst="rect">
          <a:avLst/>
        </a:prstGeom>
        <a:noFill/>
        <a:ln w="9525">
          <a:noFill/>
        </a:ln>
      </xdr:spPr>
    </xdr:pic>
    <xdr:clientData/>
  </xdr:twoCellAnchor>
  <xdr:twoCellAnchor editAs="oneCell">
    <xdr:from>
      <xdr:col>0</xdr:col>
      <xdr:colOff>635</xdr:colOff>
      <xdr:row>448</xdr:row>
      <xdr:rowOff>200025</xdr:rowOff>
    </xdr:from>
    <xdr:to>
      <xdr:col>0</xdr:col>
      <xdr:colOff>2111375</xdr:colOff>
      <xdr:row>448</xdr:row>
      <xdr:rowOff>1638300</xdr:rowOff>
    </xdr:to>
    <xdr:pic>
      <xdr:nvPicPr>
        <xdr:cNvPr id="15" name="图片 14">
          <a:extLst>
            <a:ext uri="{FF2B5EF4-FFF2-40B4-BE49-F238E27FC236}">
              <a16:creationId xmlns:a16="http://schemas.microsoft.com/office/drawing/2014/main" id="{00000000-0008-0000-AD00-00000F000000}"/>
            </a:ext>
          </a:extLst>
        </xdr:cNvPr>
        <xdr:cNvPicPr>
          <a:picLocks noChangeAspect="1"/>
        </xdr:cNvPicPr>
      </xdr:nvPicPr>
      <xdr:blipFill>
        <a:blip xmlns:r="http://schemas.openxmlformats.org/officeDocument/2006/relationships" r:embed="rId732"/>
        <a:stretch>
          <a:fillRect/>
        </a:stretch>
      </xdr:blipFill>
      <xdr:spPr>
        <a:xfrm>
          <a:off x="635" y="819421145"/>
          <a:ext cx="2110740" cy="1438275"/>
        </a:xfrm>
        <a:prstGeom prst="rect">
          <a:avLst/>
        </a:prstGeom>
        <a:noFill/>
        <a:ln w="9525">
          <a:noFill/>
        </a:ln>
      </xdr:spPr>
    </xdr:pic>
    <xdr:clientData/>
  </xdr:twoCellAnchor>
  <xdr:twoCellAnchor editAs="oneCell">
    <xdr:from>
      <xdr:col>0</xdr:col>
      <xdr:colOff>38100</xdr:colOff>
      <xdr:row>449</xdr:row>
      <xdr:rowOff>47625</xdr:rowOff>
    </xdr:from>
    <xdr:to>
      <xdr:col>0</xdr:col>
      <xdr:colOff>2105660</xdr:colOff>
      <xdr:row>449</xdr:row>
      <xdr:rowOff>1497965</xdr:rowOff>
    </xdr:to>
    <xdr:pic>
      <xdr:nvPicPr>
        <xdr:cNvPr id="16" name="图片 15">
          <a:extLst>
            <a:ext uri="{FF2B5EF4-FFF2-40B4-BE49-F238E27FC236}">
              <a16:creationId xmlns:a16="http://schemas.microsoft.com/office/drawing/2014/main" id="{00000000-0008-0000-AD00-000010000000}"/>
            </a:ext>
          </a:extLst>
        </xdr:cNvPr>
        <xdr:cNvPicPr>
          <a:picLocks noChangeAspect="1"/>
        </xdr:cNvPicPr>
      </xdr:nvPicPr>
      <xdr:blipFill>
        <a:blip xmlns:r="http://schemas.openxmlformats.org/officeDocument/2006/relationships" r:embed="rId733"/>
        <a:stretch>
          <a:fillRect/>
        </a:stretch>
      </xdr:blipFill>
      <xdr:spPr>
        <a:xfrm>
          <a:off x="38100" y="820932445"/>
          <a:ext cx="2067560" cy="1450340"/>
        </a:xfrm>
        <a:prstGeom prst="rect">
          <a:avLst/>
        </a:prstGeom>
        <a:noFill/>
        <a:ln w="9525">
          <a:noFill/>
        </a:ln>
      </xdr:spPr>
    </xdr:pic>
    <xdr:clientData/>
  </xdr:twoCellAnchor>
  <xdr:twoCellAnchor editAs="oneCell">
    <xdr:from>
      <xdr:col>0</xdr:col>
      <xdr:colOff>22225</xdr:colOff>
      <xdr:row>44</xdr:row>
      <xdr:rowOff>127000</xdr:rowOff>
    </xdr:from>
    <xdr:to>
      <xdr:col>0</xdr:col>
      <xdr:colOff>2160270</xdr:colOff>
      <xdr:row>44</xdr:row>
      <xdr:rowOff>1040130</xdr:rowOff>
    </xdr:to>
    <xdr:pic>
      <xdr:nvPicPr>
        <xdr:cNvPr id="19" name="图片 18">
          <a:extLst>
            <a:ext uri="{FF2B5EF4-FFF2-40B4-BE49-F238E27FC236}">
              <a16:creationId xmlns:a16="http://schemas.microsoft.com/office/drawing/2014/main" id="{00000000-0008-0000-AD00-000013000000}"/>
            </a:ext>
          </a:extLst>
        </xdr:cNvPr>
        <xdr:cNvPicPr>
          <a:picLocks noChangeAspect="1"/>
        </xdr:cNvPicPr>
      </xdr:nvPicPr>
      <xdr:blipFill>
        <a:blip xmlns:r="http://schemas.openxmlformats.org/officeDocument/2006/relationships" r:embed="rId734"/>
        <a:stretch>
          <a:fillRect/>
        </a:stretch>
      </xdr:blipFill>
      <xdr:spPr>
        <a:xfrm>
          <a:off x="22225" y="67222370"/>
          <a:ext cx="2138045" cy="913130"/>
        </a:xfrm>
        <a:prstGeom prst="rect">
          <a:avLst/>
        </a:prstGeom>
        <a:noFill/>
        <a:ln w="9525">
          <a:noFill/>
        </a:ln>
      </xdr:spPr>
    </xdr:pic>
    <xdr:clientData/>
  </xdr:twoCellAnchor>
  <xdr:twoCellAnchor editAs="oneCell">
    <xdr:from>
      <xdr:col>0</xdr:col>
      <xdr:colOff>35560</xdr:colOff>
      <xdr:row>45</xdr:row>
      <xdr:rowOff>171450</xdr:rowOff>
    </xdr:from>
    <xdr:to>
      <xdr:col>0</xdr:col>
      <xdr:colOff>2149475</xdr:colOff>
      <xdr:row>45</xdr:row>
      <xdr:rowOff>1176020</xdr:rowOff>
    </xdr:to>
    <xdr:pic>
      <xdr:nvPicPr>
        <xdr:cNvPr id="22" name="图片 21">
          <a:extLst>
            <a:ext uri="{FF2B5EF4-FFF2-40B4-BE49-F238E27FC236}">
              <a16:creationId xmlns:a16="http://schemas.microsoft.com/office/drawing/2014/main" id="{00000000-0008-0000-AD00-000016000000}"/>
            </a:ext>
          </a:extLst>
        </xdr:cNvPr>
        <xdr:cNvPicPr>
          <a:picLocks noChangeAspect="1"/>
        </xdr:cNvPicPr>
      </xdr:nvPicPr>
      <xdr:blipFill>
        <a:blip xmlns:r="http://schemas.openxmlformats.org/officeDocument/2006/relationships" r:embed="rId735"/>
        <a:stretch>
          <a:fillRect/>
        </a:stretch>
      </xdr:blipFill>
      <xdr:spPr>
        <a:xfrm>
          <a:off x="35560" y="68552695"/>
          <a:ext cx="2113915" cy="1004570"/>
        </a:xfrm>
        <a:prstGeom prst="rect">
          <a:avLst/>
        </a:prstGeom>
        <a:noFill/>
        <a:ln w="9525">
          <a:noFill/>
        </a:ln>
      </xdr:spPr>
    </xdr:pic>
    <xdr:clientData/>
  </xdr:twoCellAnchor>
  <xdr:twoCellAnchor editAs="oneCell">
    <xdr:from>
      <xdr:col>0</xdr:col>
      <xdr:colOff>209550</xdr:colOff>
      <xdr:row>46</xdr:row>
      <xdr:rowOff>47625</xdr:rowOff>
    </xdr:from>
    <xdr:to>
      <xdr:col>0</xdr:col>
      <xdr:colOff>2019300</xdr:colOff>
      <xdr:row>46</xdr:row>
      <xdr:rowOff>1463040</xdr:rowOff>
    </xdr:to>
    <xdr:pic>
      <xdr:nvPicPr>
        <xdr:cNvPr id="23" name="图片 22">
          <a:extLst>
            <a:ext uri="{FF2B5EF4-FFF2-40B4-BE49-F238E27FC236}">
              <a16:creationId xmlns:a16="http://schemas.microsoft.com/office/drawing/2014/main" id="{00000000-0008-0000-AD00-000017000000}"/>
            </a:ext>
          </a:extLst>
        </xdr:cNvPr>
        <xdr:cNvPicPr>
          <a:picLocks noChangeAspect="1"/>
        </xdr:cNvPicPr>
      </xdr:nvPicPr>
      <xdr:blipFill>
        <a:blip xmlns:r="http://schemas.openxmlformats.org/officeDocument/2006/relationships" r:embed="rId736"/>
        <a:stretch>
          <a:fillRect/>
        </a:stretch>
      </xdr:blipFill>
      <xdr:spPr>
        <a:xfrm>
          <a:off x="209550" y="69714745"/>
          <a:ext cx="1809750" cy="1415415"/>
        </a:xfrm>
        <a:prstGeom prst="rect">
          <a:avLst/>
        </a:prstGeom>
        <a:noFill/>
        <a:ln w="9525">
          <a:noFill/>
        </a:ln>
      </xdr:spPr>
    </xdr:pic>
    <xdr:clientData/>
  </xdr:twoCellAnchor>
  <xdr:twoCellAnchor editAs="oneCell">
    <xdr:from>
      <xdr:col>1</xdr:col>
      <xdr:colOff>0</xdr:colOff>
      <xdr:row>501</xdr:row>
      <xdr:rowOff>0</xdr:rowOff>
    </xdr:from>
    <xdr:to>
      <xdr:col>1</xdr:col>
      <xdr:colOff>9525</xdr:colOff>
      <xdr:row>501</xdr:row>
      <xdr:rowOff>28575</xdr:rowOff>
    </xdr:to>
    <xdr:pic>
      <xdr:nvPicPr>
        <xdr:cNvPr id="17" name="Picture 15">
          <a:extLst>
            <a:ext uri="{FF2B5EF4-FFF2-40B4-BE49-F238E27FC236}">
              <a16:creationId xmlns:a16="http://schemas.microsoft.com/office/drawing/2014/main" id="{00000000-0008-0000-AD00-000011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19614620"/>
          <a:ext cx="9525" cy="28575"/>
        </a:xfrm>
        <a:prstGeom prst="rect">
          <a:avLst/>
        </a:prstGeom>
        <a:noFill/>
        <a:ln w="1">
          <a:noFill/>
          <a:miter lim="800000"/>
          <a:headEnd/>
          <a:tailEnd/>
        </a:ln>
      </xdr:spPr>
    </xdr:pic>
    <xdr:clientData/>
  </xdr:twoCellAnchor>
  <xdr:twoCellAnchor editAs="oneCell">
    <xdr:from>
      <xdr:col>1</xdr:col>
      <xdr:colOff>0</xdr:colOff>
      <xdr:row>502</xdr:row>
      <xdr:rowOff>0</xdr:rowOff>
    </xdr:from>
    <xdr:to>
      <xdr:col>1</xdr:col>
      <xdr:colOff>9525</xdr:colOff>
      <xdr:row>502</xdr:row>
      <xdr:rowOff>28575</xdr:rowOff>
    </xdr:to>
    <xdr:pic>
      <xdr:nvPicPr>
        <xdr:cNvPr id="20" name="Picture 15">
          <a:extLst>
            <a:ext uri="{FF2B5EF4-FFF2-40B4-BE49-F238E27FC236}">
              <a16:creationId xmlns:a16="http://schemas.microsoft.com/office/drawing/2014/main" id="{00000000-0008-0000-AD00-000014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1519620"/>
          <a:ext cx="9525" cy="28575"/>
        </a:xfrm>
        <a:prstGeom prst="rect">
          <a:avLst/>
        </a:prstGeom>
        <a:noFill/>
        <a:ln w="1">
          <a:noFill/>
          <a:miter lim="800000"/>
          <a:headEnd/>
          <a:tailEnd/>
        </a:ln>
      </xdr:spPr>
    </xdr:pic>
    <xdr:clientData/>
  </xdr:twoCellAnchor>
  <xdr:twoCellAnchor editAs="oneCell">
    <xdr:from>
      <xdr:col>1</xdr:col>
      <xdr:colOff>0</xdr:colOff>
      <xdr:row>503</xdr:row>
      <xdr:rowOff>0</xdr:rowOff>
    </xdr:from>
    <xdr:to>
      <xdr:col>1</xdr:col>
      <xdr:colOff>9525</xdr:colOff>
      <xdr:row>503</xdr:row>
      <xdr:rowOff>28575</xdr:rowOff>
    </xdr:to>
    <xdr:pic>
      <xdr:nvPicPr>
        <xdr:cNvPr id="24" name="Picture 15">
          <a:extLst>
            <a:ext uri="{FF2B5EF4-FFF2-40B4-BE49-F238E27FC236}">
              <a16:creationId xmlns:a16="http://schemas.microsoft.com/office/drawing/2014/main" id="{00000000-0008-0000-AD00-000018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3424620"/>
          <a:ext cx="9525" cy="28575"/>
        </a:xfrm>
        <a:prstGeom prst="rect">
          <a:avLst/>
        </a:prstGeom>
        <a:noFill/>
        <a:ln w="1">
          <a:noFill/>
          <a:miter lim="800000"/>
          <a:headEnd/>
          <a:tailEnd/>
        </a:ln>
      </xdr:spPr>
    </xdr:pic>
    <xdr:clientData/>
  </xdr:twoCellAnchor>
  <xdr:twoCellAnchor editAs="oneCell">
    <xdr:from>
      <xdr:col>1</xdr:col>
      <xdr:colOff>0</xdr:colOff>
      <xdr:row>504</xdr:row>
      <xdr:rowOff>0</xdr:rowOff>
    </xdr:from>
    <xdr:to>
      <xdr:col>1</xdr:col>
      <xdr:colOff>9525</xdr:colOff>
      <xdr:row>504</xdr:row>
      <xdr:rowOff>28575</xdr:rowOff>
    </xdr:to>
    <xdr:pic>
      <xdr:nvPicPr>
        <xdr:cNvPr id="88" name="Picture 15">
          <a:extLst>
            <a:ext uri="{FF2B5EF4-FFF2-40B4-BE49-F238E27FC236}">
              <a16:creationId xmlns:a16="http://schemas.microsoft.com/office/drawing/2014/main" id="{00000000-0008-0000-AD00-000058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25329620"/>
          <a:ext cx="9525" cy="28575"/>
        </a:xfrm>
        <a:prstGeom prst="rect">
          <a:avLst/>
        </a:prstGeom>
        <a:noFill/>
        <a:ln w="1">
          <a:noFill/>
          <a:miter lim="800000"/>
          <a:headEnd/>
          <a:tailEnd/>
        </a:ln>
      </xdr:spPr>
    </xdr:pic>
    <xdr:clientData/>
  </xdr:twoCellAnchor>
  <xdr:twoCellAnchor editAs="oneCell">
    <xdr:from>
      <xdr:col>1</xdr:col>
      <xdr:colOff>0</xdr:colOff>
      <xdr:row>507</xdr:row>
      <xdr:rowOff>0</xdr:rowOff>
    </xdr:from>
    <xdr:to>
      <xdr:col>1</xdr:col>
      <xdr:colOff>9525</xdr:colOff>
      <xdr:row>507</xdr:row>
      <xdr:rowOff>28575</xdr:rowOff>
    </xdr:to>
    <xdr:pic>
      <xdr:nvPicPr>
        <xdr:cNvPr id="90" name="Picture 15">
          <a:extLst>
            <a:ext uri="{FF2B5EF4-FFF2-40B4-BE49-F238E27FC236}">
              <a16:creationId xmlns:a16="http://schemas.microsoft.com/office/drawing/2014/main" id="{00000000-0008-0000-AD00-00005A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1044620"/>
          <a:ext cx="9525" cy="28575"/>
        </a:xfrm>
        <a:prstGeom prst="rect">
          <a:avLst/>
        </a:prstGeom>
        <a:noFill/>
        <a:ln w="1">
          <a:noFill/>
          <a:miter lim="800000"/>
          <a:headEnd/>
          <a:tailEnd/>
        </a:ln>
      </xdr:spPr>
    </xdr:pic>
    <xdr:clientData/>
  </xdr:twoCellAnchor>
  <xdr:twoCellAnchor editAs="oneCell">
    <xdr:from>
      <xdr:col>1</xdr:col>
      <xdr:colOff>0</xdr:colOff>
      <xdr:row>508</xdr:row>
      <xdr:rowOff>0</xdr:rowOff>
    </xdr:from>
    <xdr:to>
      <xdr:col>1</xdr:col>
      <xdr:colOff>9525</xdr:colOff>
      <xdr:row>508</xdr:row>
      <xdr:rowOff>28575</xdr:rowOff>
    </xdr:to>
    <xdr:pic>
      <xdr:nvPicPr>
        <xdr:cNvPr id="92" name="Picture 15">
          <a:extLst>
            <a:ext uri="{FF2B5EF4-FFF2-40B4-BE49-F238E27FC236}">
              <a16:creationId xmlns:a16="http://schemas.microsoft.com/office/drawing/2014/main" id="{00000000-0008-0000-AD00-00005C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2949620"/>
          <a:ext cx="9525" cy="28575"/>
        </a:xfrm>
        <a:prstGeom prst="rect">
          <a:avLst/>
        </a:prstGeom>
        <a:noFill/>
        <a:ln w="1">
          <a:noFill/>
          <a:miter lim="800000"/>
          <a:headEnd/>
          <a:tailEnd/>
        </a:ln>
      </xdr:spPr>
    </xdr:pic>
    <xdr:clientData/>
  </xdr:twoCellAnchor>
  <xdr:twoCellAnchor editAs="oneCell">
    <xdr:from>
      <xdr:col>1</xdr:col>
      <xdr:colOff>0</xdr:colOff>
      <xdr:row>510</xdr:row>
      <xdr:rowOff>0</xdr:rowOff>
    </xdr:from>
    <xdr:to>
      <xdr:col>1</xdr:col>
      <xdr:colOff>9525</xdr:colOff>
      <xdr:row>510</xdr:row>
      <xdr:rowOff>28575</xdr:rowOff>
    </xdr:to>
    <xdr:pic>
      <xdr:nvPicPr>
        <xdr:cNvPr id="95" name="Picture 15">
          <a:extLst>
            <a:ext uri="{FF2B5EF4-FFF2-40B4-BE49-F238E27FC236}">
              <a16:creationId xmlns:a16="http://schemas.microsoft.com/office/drawing/2014/main" id="{00000000-0008-0000-AD00-00005F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6759620"/>
          <a:ext cx="9525" cy="28575"/>
        </a:xfrm>
        <a:prstGeom prst="rect">
          <a:avLst/>
        </a:prstGeom>
        <a:noFill/>
        <a:ln w="1">
          <a:noFill/>
          <a:miter lim="800000"/>
          <a:headEnd/>
          <a:tailEnd/>
        </a:ln>
      </xdr:spPr>
    </xdr:pic>
    <xdr:clientData/>
  </xdr:twoCellAnchor>
  <xdr:twoCellAnchor editAs="oneCell">
    <xdr:from>
      <xdr:col>1</xdr:col>
      <xdr:colOff>0</xdr:colOff>
      <xdr:row>511</xdr:row>
      <xdr:rowOff>0</xdr:rowOff>
    </xdr:from>
    <xdr:to>
      <xdr:col>1</xdr:col>
      <xdr:colOff>9525</xdr:colOff>
      <xdr:row>511</xdr:row>
      <xdr:rowOff>28575</xdr:rowOff>
    </xdr:to>
    <xdr:pic>
      <xdr:nvPicPr>
        <xdr:cNvPr id="97" name="Picture 15">
          <a:extLst>
            <a:ext uri="{FF2B5EF4-FFF2-40B4-BE49-F238E27FC236}">
              <a16:creationId xmlns:a16="http://schemas.microsoft.com/office/drawing/2014/main" id="{00000000-0008-0000-AD00-000061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38664620"/>
          <a:ext cx="9525" cy="28575"/>
        </a:xfrm>
        <a:prstGeom prst="rect">
          <a:avLst/>
        </a:prstGeom>
        <a:noFill/>
        <a:ln w="1">
          <a:noFill/>
          <a:miter lim="800000"/>
          <a:headEnd/>
          <a:tailEnd/>
        </a:ln>
      </xdr:spPr>
    </xdr:pic>
    <xdr:clientData/>
  </xdr:twoCellAnchor>
  <xdr:twoCellAnchor editAs="oneCell">
    <xdr:from>
      <xdr:col>1</xdr:col>
      <xdr:colOff>0</xdr:colOff>
      <xdr:row>512</xdr:row>
      <xdr:rowOff>0</xdr:rowOff>
    </xdr:from>
    <xdr:to>
      <xdr:col>1</xdr:col>
      <xdr:colOff>9525</xdr:colOff>
      <xdr:row>512</xdr:row>
      <xdr:rowOff>28575</xdr:rowOff>
    </xdr:to>
    <xdr:pic>
      <xdr:nvPicPr>
        <xdr:cNvPr id="200" name="Picture 15">
          <a:extLst>
            <a:ext uri="{FF2B5EF4-FFF2-40B4-BE49-F238E27FC236}">
              <a16:creationId xmlns:a16="http://schemas.microsoft.com/office/drawing/2014/main" id="{00000000-0008-0000-AD00-0000C8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0569620"/>
          <a:ext cx="9525" cy="28575"/>
        </a:xfrm>
        <a:prstGeom prst="rect">
          <a:avLst/>
        </a:prstGeom>
        <a:noFill/>
        <a:ln w="1">
          <a:noFill/>
          <a:miter lim="800000"/>
          <a:headEnd/>
          <a:tailEnd/>
        </a:ln>
      </xdr:spPr>
    </xdr:pic>
    <xdr:clientData/>
  </xdr:twoCellAnchor>
  <xdr:twoCellAnchor editAs="oneCell">
    <xdr:from>
      <xdr:col>1</xdr:col>
      <xdr:colOff>0</xdr:colOff>
      <xdr:row>513</xdr:row>
      <xdr:rowOff>0</xdr:rowOff>
    </xdr:from>
    <xdr:to>
      <xdr:col>1</xdr:col>
      <xdr:colOff>9525</xdr:colOff>
      <xdr:row>513</xdr:row>
      <xdr:rowOff>28575</xdr:rowOff>
    </xdr:to>
    <xdr:pic>
      <xdr:nvPicPr>
        <xdr:cNvPr id="630" name="Picture 15">
          <a:extLst>
            <a:ext uri="{FF2B5EF4-FFF2-40B4-BE49-F238E27FC236}">
              <a16:creationId xmlns:a16="http://schemas.microsoft.com/office/drawing/2014/main" id="{00000000-0008-0000-AD00-00007602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2474620"/>
          <a:ext cx="9525" cy="28575"/>
        </a:xfrm>
        <a:prstGeom prst="rect">
          <a:avLst/>
        </a:prstGeom>
        <a:noFill/>
        <a:ln w="1">
          <a:noFill/>
          <a:miter lim="800000"/>
          <a:headEnd/>
          <a:tailEnd/>
        </a:ln>
      </xdr:spPr>
    </xdr:pic>
    <xdr:clientData/>
  </xdr:twoCellAnchor>
  <xdr:twoCellAnchor editAs="oneCell">
    <xdr:from>
      <xdr:col>1</xdr:col>
      <xdr:colOff>0</xdr:colOff>
      <xdr:row>514</xdr:row>
      <xdr:rowOff>0</xdr:rowOff>
    </xdr:from>
    <xdr:to>
      <xdr:col>1</xdr:col>
      <xdr:colOff>9525</xdr:colOff>
      <xdr:row>514</xdr:row>
      <xdr:rowOff>28575</xdr:rowOff>
    </xdr:to>
    <xdr:pic>
      <xdr:nvPicPr>
        <xdr:cNvPr id="849" name="Picture 15">
          <a:extLst>
            <a:ext uri="{FF2B5EF4-FFF2-40B4-BE49-F238E27FC236}">
              <a16:creationId xmlns:a16="http://schemas.microsoft.com/office/drawing/2014/main" id="{00000000-0008-0000-AD00-000051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4379620"/>
          <a:ext cx="9525" cy="28575"/>
        </a:xfrm>
        <a:prstGeom prst="rect">
          <a:avLst/>
        </a:prstGeom>
        <a:noFill/>
        <a:ln w="1">
          <a:noFill/>
          <a:miter lim="800000"/>
          <a:headEnd/>
          <a:tailEnd/>
        </a:ln>
      </xdr:spPr>
    </xdr:pic>
    <xdr:clientData/>
  </xdr:twoCellAnchor>
  <xdr:twoCellAnchor editAs="oneCell">
    <xdr:from>
      <xdr:col>1</xdr:col>
      <xdr:colOff>0</xdr:colOff>
      <xdr:row>515</xdr:row>
      <xdr:rowOff>0</xdr:rowOff>
    </xdr:from>
    <xdr:to>
      <xdr:col>1</xdr:col>
      <xdr:colOff>9525</xdr:colOff>
      <xdr:row>515</xdr:row>
      <xdr:rowOff>28575</xdr:rowOff>
    </xdr:to>
    <xdr:pic>
      <xdr:nvPicPr>
        <xdr:cNvPr id="867" name="Picture 15">
          <a:extLst>
            <a:ext uri="{FF2B5EF4-FFF2-40B4-BE49-F238E27FC236}">
              <a16:creationId xmlns:a16="http://schemas.microsoft.com/office/drawing/2014/main" id="{00000000-0008-0000-AD00-00006303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6284620"/>
          <a:ext cx="9525" cy="28575"/>
        </a:xfrm>
        <a:prstGeom prst="rect">
          <a:avLst/>
        </a:prstGeom>
        <a:noFill/>
        <a:ln w="1">
          <a:noFill/>
          <a:miter lim="800000"/>
          <a:headEnd/>
          <a:tailEnd/>
        </a:ln>
      </xdr:spPr>
    </xdr:pic>
    <xdr:clientData/>
  </xdr:twoCellAnchor>
  <xdr:twoCellAnchor editAs="oneCell">
    <xdr:from>
      <xdr:col>1</xdr:col>
      <xdr:colOff>0</xdr:colOff>
      <xdr:row>516</xdr:row>
      <xdr:rowOff>0</xdr:rowOff>
    </xdr:from>
    <xdr:to>
      <xdr:col>1</xdr:col>
      <xdr:colOff>9525</xdr:colOff>
      <xdr:row>516</xdr:row>
      <xdr:rowOff>28575</xdr:rowOff>
    </xdr:to>
    <xdr:pic>
      <xdr:nvPicPr>
        <xdr:cNvPr id="5133" name="Picture 15">
          <a:extLst>
            <a:ext uri="{FF2B5EF4-FFF2-40B4-BE49-F238E27FC236}">
              <a16:creationId xmlns:a16="http://schemas.microsoft.com/office/drawing/2014/main" id="{00000000-0008-0000-AD00-00000D14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48189620"/>
          <a:ext cx="9525" cy="28575"/>
        </a:xfrm>
        <a:prstGeom prst="rect">
          <a:avLst/>
        </a:prstGeom>
        <a:noFill/>
        <a:ln w="1">
          <a:noFill/>
          <a:miter lim="800000"/>
          <a:headEnd/>
          <a:tailEnd/>
        </a:ln>
      </xdr:spPr>
    </xdr:pic>
    <xdr:clientData/>
  </xdr:twoCellAnchor>
  <xdr:twoCellAnchor editAs="oneCell">
    <xdr:from>
      <xdr:col>1</xdr:col>
      <xdr:colOff>0</xdr:colOff>
      <xdr:row>517</xdr:row>
      <xdr:rowOff>0</xdr:rowOff>
    </xdr:from>
    <xdr:to>
      <xdr:col>1</xdr:col>
      <xdr:colOff>9525</xdr:colOff>
      <xdr:row>517</xdr:row>
      <xdr:rowOff>28575</xdr:rowOff>
    </xdr:to>
    <xdr:pic>
      <xdr:nvPicPr>
        <xdr:cNvPr id="6032" name="Picture 15">
          <a:extLst>
            <a:ext uri="{FF2B5EF4-FFF2-40B4-BE49-F238E27FC236}">
              <a16:creationId xmlns:a16="http://schemas.microsoft.com/office/drawing/2014/main" id="{00000000-0008-0000-AD00-00009017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0094620"/>
          <a:ext cx="9525" cy="28575"/>
        </a:xfrm>
        <a:prstGeom prst="rect">
          <a:avLst/>
        </a:prstGeom>
        <a:noFill/>
        <a:ln w="1">
          <a:noFill/>
          <a:miter lim="800000"/>
          <a:headEnd/>
          <a:tailEnd/>
        </a:ln>
      </xdr:spPr>
    </xdr:pic>
    <xdr:clientData/>
  </xdr:twoCellAnchor>
  <xdr:twoCellAnchor editAs="oneCell">
    <xdr:from>
      <xdr:col>1</xdr:col>
      <xdr:colOff>0</xdr:colOff>
      <xdr:row>518</xdr:row>
      <xdr:rowOff>0</xdr:rowOff>
    </xdr:from>
    <xdr:to>
      <xdr:col>1</xdr:col>
      <xdr:colOff>9525</xdr:colOff>
      <xdr:row>518</xdr:row>
      <xdr:rowOff>28575</xdr:rowOff>
    </xdr:to>
    <xdr:pic>
      <xdr:nvPicPr>
        <xdr:cNvPr id="6957" name="Picture 15">
          <a:extLst>
            <a:ext uri="{FF2B5EF4-FFF2-40B4-BE49-F238E27FC236}">
              <a16:creationId xmlns:a16="http://schemas.microsoft.com/office/drawing/2014/main" id="{00000000-0008-0000-AD00-00002D1B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1999620"/>
          <a:ext cx="9525" cy="28575"/>
        </a:xfrm>
        <a:prstGeom prst="rect">
          <a:avLst/>
        </a:prstGeom>
        <a:noFill/>
        <a:ln w="1">
          <a:noFill/>
          <a:miter lim="800000"/>
          <a:headEnd/>
          <a:tailEnd/>
        </a:ln>
      </xdr:spPr>
    </xdr:pic>
    <xdr:clientData/>
  </xdr:twoCellAnchor>
  <xdr:twoCellAnchor editAs="oneCell">
    <xdr:from>
      <xdr:col>1</xdr:col>
      <xdr:colOff>0</xdr:colOff>
      <xdr:row>519</xdr:row>
      <xdr:rowOff>0</xdr:rowOff>
    </xdr:from>
    <xdr:to>
      <xdr:col>1</xdr:col>
      <xdr:colOff>9525</xdr:colOff>
      <xdr:row>519</xdr:row>
      <xdr:rowOff>28575</xdr:rowOff>
    </xdr:to>
    <xdr:pic>
      <xdr:nvPicPr>
        <xdr:cNvPr id="8313" name="Picture 15">
          <a:extLst>
            <a:ext uri="{FF2B5EF4-FFF2-40B4-BE49-F238E27FC236}">
              <a16:creationId xmlns:a16="http://schemas.microsoft.com/office/drawing/2014/main" id="{00000000-0008-0000-AD00-0000792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3904620"/>
          <a:ext cx="9525" cy="28575"/>
        </a:xfrm>
        <a:prstGeom prst="rect">
          <a:avLst/>
        </a:prstGeom>
        <a:noFill/>
        <a:ln w="1">
          <a:noFill/>
          <a:miter lim="800000"/>
          <a:headEnd/>
          <a:tailEnd/>
        </a:ln>
      </xdr:spPr>
    </xdr:pic>
    <xdr:clientData/>
  </xdr:twoCellAnchor>
  <xdr:twoCellAnchor editAs="oneCell">
    <xdr:from>
      <xdr:col>1</xdr:col>
      <xdr:colOff>0</xdr:colOff>
      <xdr:row>520</xdr:row>
      <xdr:rowOff>0</xdr:rowOff>
    </xdr:from>
    <xdr:to>
      <xdr:col>1</xdr:col>
      <xdr:colOff>9525</xdr:colOff>
      <xdr:row>520</xdr:row>
      <xdr:rowOff>28575</xdr:rowOff>
    </xdr:to>
    <xdr:pic>
      <xdr:nvPicPr>
        <xdr:cNvPr id="8321" name="Picture 15">
          <a:extLst>
            <a:ext uri="{FF2B5EF4-FFF2-40B4-BE49-F238E27FC236}">
              <a16:creationId xmlns:a16="http://schemas.microsoft.com/office/drawing/2014/main" id="{00000000-0008-0000-AD00-0000812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955809620"/>
          <a:ext cx="9525" cy="28575"/>
        </a:xfrm>
        <a:prstGeom prst="rect">
          <a:avLst/>
        </a:prstGeom>
        <a:noFill/>
        <a:ln w="1">
          <a:noFill/>
          <a:miter lim="800000"/>
          <a:headEnd/>
          <a:tailEnd/>
        </a:ln>
      </xdr:spPr>
    </xdr:pic>
    <xdr:clientData/>
  </xdr:twoCellAnchor>
  <xdr:twoCellAnchor editAs="oneCell">
    <xdr:from>
      <xdr:col>0</xdr:col>
      <xdr:colOff>39370</xdr:colOff>
      <xdr:row>52</xdr:row>
      <xdr:rowOff>276225</xdr:rowOff>
    </xdr:from>
    <xdr:to>
      <xdr:col>0</xdr:col>
      <xdr:colOff>2153920</xdr:colOff>
      <xdr:row>52</xdr:row>
      <xdr:rowOff>1024255</xdr:rowOff>
    </xdr:to>
    <xdr:pic>
      <xdr:nvPicPr>
        <xdr:cNvPr id="8331" name="图片 8330">
          <a:extLst>
            <a:ext uri="{FF2B5EF4-FFF2-40B4-BE49-F238E27FC236}">
              <a16:creationId xmlns:a16="http://schemas.microsoft.com/office/drawing/2014/main" id="{00000000-0008-0000-AD00-00008B200000}"/>
            </a:ext>
          </a:extLst>
        </xdr:cNvPr>
        <xdr:cNvPicPr>
          <a:picLocks noChangeAspect="1"/>
        </xdr:cNvPicPr>
      </xdr:nvPicPr>
      <xdr:blipFill>
        <a:blip xmlns:r="http://schemas.openxmlformats.org/officeDocument/2006/relationships" r:embed="rId737"/>
        <a:stretch>
          <a:fillRect/>
        </a:stretch>
      </xdr:blipFill>
      <xdr:spPr>
        <a:xfrm>
          <a:off x="39370" y="79950945"/>
          <a:ext cx="2114550" cy="748030"/>
        </a:xfrm>
        <a:prstGeom prst="rect">
          <a:avLst/>
        </a:prstGeom>
        <a:noFill/>
        <a:ln w="9525">
          <a:noFill/>
        </a:ln>
      </xdr:spPr>
    </xdr:pic>
    <xdr:clientData/>
  </xdr:twoCellAnchor>
  <xdr:twoCellAnchor editAs="oneCell">
    <xdr:from>
      <xdr:col>0</xdr:col>
      <xdr:colOff>52070</xdr:colOff>
      <xdr:row>53</xdr:row>
      <xdr:rowOff>203200</xdr:rowOff>
    </xdr:from>
    <xdr:to>
      <xdr:col>0</xdr:col>
      <xdr:colOff>2160270</xdr:colOff>
      <xdr:row>53</xdr:row>
      <xdr:rowOff>935355</xdr:rowOff>
    </xdr:to>
    <xdr:pic>
      <xdr:nvPicPr>
        <xdr:cNvPr id="8332" name="图片 8331">
          <a:extLst>
            <a:ext uri="{FF2B5EF4-FFF2-40B4-BE49-F238E27FC236}">
              <a16:creationId xmlns:a16="http://schemas.microsoft.com/office/drawing/2014/main" id="{00000000-0008-0000-AD00-00008C200000}"/>
            </a:ext>
          </a:extLst>
        </xdr:cNvPr>
        <xdr:cNvPicPr>
          <a:picLocks noChangeAspect="1"/>
        </xdr:cNvPicPr>
      </xdr:nvPicPr>
      <xdr:blipFill>
        <a:blip xmlns:r="http://schemas.openxmlformats.org/officeDocument/2006/relationships" r:embed="rId738"/>
        <a:stretch>
          <a:fillRect/>
        </a:stretch>
      </xdr:blipFill>
      <xdr:spPr>
        <a:xfrm>
          <a:off x="52070" y="81147920"/>
          <a:ext cx="2108200" cy="732155"/>
        </a:xfrm>
        <a:prstGeom prst="rect">
          <a:avLst/>
        </a:prstGeom>
        <a:noFill/>
        <a:ln w="9525">
          <a:noFill/>
        </a:ln>
      </xdr:spPr>
    </xdr:pic>
    <xdr:clientData/>
  </xdr:twoCellAnchor>
  <xdr:twoCellAnchor editAs="oneCell">
    <xdr:from>
      <xdr:col>0</xdr:col>
      <xdr:colOff>174625</xdr:colOff>
      <xdr:row>54</xdr:row>
      <xdr:rowOff>31750</xdr:rowOff>
    </xdr:from>
    <xdr:to>
      <xdr:col>0</xdr:col>
      <xdr:colOff>1991360</xdr:colOff>
      <xdr:row>54</xdr:row>
      <xdr:rowOff>1264285</xdr:rowOff>
    </xdr:to>
    <xdr:pic>
      <xdr:nvPicPr>
        <xdr:cNvPr id="8333" name="图片 8332">
          <a:extLst>
            <a:ext uri="{FF2B5EF4-FFF2-40B4-BE49-F238E27FC236}">
              <a16:creationId xmlns:a16="http://schemas.microsoft.com/office/drawing/2014/main" id="{00000000-0008-0000-AD00-00008D200000}"/>
            </a:ext>
          </a:extLst>
        </xdr:cNvPr>
        <xdr:cNvPicPr>
          <a:picLocks noChangeAspect="1"/>
        </xdr:cNvPicPr>
      </xdr:nvPicPr>
      <xdr:blipFill>
        <a:blip xmlns:r="http://schemas.openxmlformats.org/officeDocument/2006/relationships" r:embed="rId739"/>
        <a:stretch>
          <a:fillRect/>
        </a:stretch>
      </xdr:blipFill>
      <xdr:spPr>
        <a:xfrm>
          <a:off x="174625" y="82246470"/>
          <a:ext cx="1816735" cy="1232535"/>
        </a:xfrm>
        <a:prstGeom prst="rect">
          <a:avLst/>
        </a:prstGeom>
        <a:noFill/>
        <a:ln w="9525">
          <a:noFill/>
        </a:ln>
      </xdr:spPr>
    </xdr:pic>
    <xdr:clientData/>
  </xdr:twoCellAnchor>
  <xdr:twoCellAnchor editAs="oneCell">
    <xdr:from>
      <xdr:col>0</xdr:col>
      <xdr:colOff>89535</xdr:colOff>
      <xdr:row>55</xdr:row>
      <xdr:rowOff>276860</xdr:rowOff>
    </xdr:from>
    <xdr:to>
      <xdr:col>0</xdr:col>
      <xdr:colOff>1992630</xdr:colOff>
      <xdr:row>55</xdr:row>
      <xdr:rowOff>1558290</xdr:rowOff>
    </xdr:to>
    <xdr:pic>
      <xdr:nvPicPr>
        <xdr:cNvPr id="8334" name="图片 8333">
          <a:extLst>
            <a:ext uri="{FF2B5EF4-FFF2-40B4-BE49-F238E27FC236}">
              <a16:creationId xmlns:a16="http://schemas.microsoft.com/office/drawing/2014/main" id="{00000000-0008-0000-AD00-00008E200000}"/>
            </a:ext>
          </a:extLst>
        </xdr:cNvPr>
        <xdr:cNvPicPr>
          <a:picLocks noChangeAspect="1"/>
        </xdr:cNvPicPr>
      </xdr:nvPicPr>
      <xdr:blipFill>
        <a:blip xmlns:r="http://schemas.openxmlformats.org/officeDocument/2006/relationships" r:embed="rId740"/>
        <a:stretch>
          <a:fillRect/>
        </a:stretch>
      </xdr:blipFill>
      <xdr:spPr>
        <a:xfrm>
          <a:off x="89535" y="83786980"/>
          <a:ext cx="1903095" cy="1281430"/>
        </a:xfrm>
        <a:prstGeom prst="rect">
          <a:avLst/>
        </a:prstGeom>
        <a:noFill/>
        <a:ln w="9525">
          <a:noFill/>
        </a:ln>
      </xdr:spPr>
    </xdr:pic>
    <xdr:clientData/>
  </xdr:twoCellAnchor>
  <xdr:twoCellAnchor editAs="oneCell">
    <xdr:from>
      <xdr:col>0</xdr:col>
      <xdr:colOff>635</xdr:colOff>
      <xdr:row>56</xdr:row>
      <xdr:rowOff>222250</xdr:rowOff>
    </xdr:from>
    <xdr:to>
      <xdr:col>0</xdr:col>
      <xdr:colOff>1862455</xdr:colOff>
      <xdr:row>56</xdr:row>
      <xdr:rowOff>1464310</xdr:rowOff>
    </xdr:to>
    <xdr:pic>
      <xdr:nvPicPr>
        <xdr:cNvPr id="8335" name="图片 8334">
          <a:extLst>
            <a:ext uri="{FF2B5EF4-FFF2-40B4-BE49-F238E27FC236}">
              <a16:creationId xmlns:a16="http://schemas.microsoft.com/office/drawing/2014/main" id="{00000000-0008-0000-AD00-00008F200000}"/>
            </a:ext>
          </a:extLst>
        </xdr:cNvPr>
        <xdr:cNvPicPr>
          <a:picLocks noChangeAspect="1"/>
        </xdr:cNvPicPr>
      </xdr:nvPicPr>
      <xdr:blipFill>
        <a:blip xmlns:r="http://schemas.openxmlformats.org/officeDocument/2006/relationships" r:embed="rId741"/>
        <a:stretch>
          <a:fillRect/>
        </a:stretch>
      </xdr:blipFill>
      <xdr:spPr>
        <a:xfrm>
          <a:off x="635" y="85459570"/>
          <a:ext cx="1861820" cy="1242060"/>
        </a:xfrm>
        <a:prstGeom prst="rect">
          <a:avLst/>
        </a:prstGeom>
        <a:noFill/>
        <a:ln w="9525">
          <a:noFill/>
        </a:ln>
      </xdr:spPr>
    </xdr:pic>
    <xdr:clientData/>
  </xdr:twoCellAnchor>
  <xdr:twoCellAnchor editAs="oneCell">
    <xdr:from>
      <xdr:col>0</xdr:col>
      <xdr:colOff>133350</xdr:colOff>
      <xdr:row>388</xdr:row>
      <xdr:rowOff>28575</xdr:rowOff>
    </xdr:from>
    <xdr:to>
      <xdr:col>0</xdr:col>
      <xdr:colOff>2021840</xdr:colOff>
      <xdr:row>388</xdr:row>
      <xdr:rowOff>1460500</xdr:rowOff>
    </xdr:to>
    <xdr:pic>
      <xdr:nvPicPr>
        <xdr:cNvPr id="99" name="图片 98">
          <a:extLst>
            <a:ext uri="{FF2B5EF4-FFF2-40B4-BE49-F238E27FC236}">
              <a16:creationId xmlns:a16="http://schemas.microsoft.com/office/drawing/2014/main" id="{00000000-0008-0000-AD00-000063000000}"/>
            </a:ext>
          </a:extLst>
        </xdr:cNvPr>
        <xdr:cNvPicPr>
          <a:picLocks noChangeAspect="1"/>
        </xdr:cNvPicPr>
      </xdr:nvPicPr>
      <xdr:blipFill>
        <a:blip xmlns:r="http://schemas.openxmlformats.org/officeDocument/2006/relationships" r:embed="rId742"/>
        <a:stretch>
          <a:fillRect/>
        </a:stretch>
      </xdr:blipFill>
      <xdr:spPr>
        <a:xfrm>
          <a:off x="133350" y="706511795"/>
          <a:ext cx="1888490" cy="1431925"/>
        </a:xfrm>
        <a:prstGeom prst="rect">
          <a:avLst/>
        </a:prstGeom>
        <a:noFill/>
        <a:ln w="9525">
          <a:noFill/>
        </a:ln>
      </xdr:spPr>
    </xdr:pic>
    <xdr:clientData/>
  </xdr:twoCellAnchor>
  <xdr:twoCellAnchor editAs="oneCell">
    <xdr:from>
      <xdr:col>0</xdr:col>
      <xdr:colOff>114300</xdr:colOff>
      <xdr:row>389</xdr:row>
      <xdr:rowOff>38100</xdr:rowOff>
    </xdr:from>
    <xdr:to>
      <xdr:col>0</xdr:col>
      <xdr:colOff>2050415</xdr:colOff>
      <xdr:row>389</xdr:row>
      <xdr:rowOff>1409700</xdr:rowOff>
    </xdr:to>
    <xdr:pic>
      <xdr:nvPicPr>
        <xdr:cNvPr id="101" name="图片 100">
          <a:extLst>
            <a:ext uri="{FF2B5EF4-FFF2-40B4-BE49-F238E27FC236}">
              <a16:creationId xmlns:a16="http://schemas.microsoft.com/office/drawing/2014/main" id="{00000000-0008-0000-AD00-000065000000}"/>
            </a:ext>
          </a:extLst>
        </xdr:cNvPr>
        <xdr:cNvPicPr>
          <a:picLocks noChangeAspect="1"/>
        </xdr:cNvPicPr>
      </xdr:nvPicPr>
      <xdr:blipFill>
        <a:blip xmlns:r="http://schemas.openxmlformats.org/officeDocument/2006/relationships" r:embed="rId743"/>
        <a:stretch>
          <a:fillRect/>
        </a:stretch>
      </xdr:blipFill>
      <xdr:spPr>
        <a:xfrm>
          <a:off x="114300" y="708007220"/>
          <a:ext cx="1936115" cy="1371600"/>
        </a:xfrm>
        <a:prstGeom prst="rect">
          <a:avLst/>
        </a:prstGeom>
        <a:noFill/>
        <a:ln w="9525">
          <a:noFill/>
        </a:ln>
      </xdr:spPr>
    </xdr:pic>
    <xdr:clientData/>
  </xdr:twoCellAnchor>
  <xdr:twoCellAnchor editAs="oneCell">
    <xdr:from>
      <xdr:col>0</xdr:col>
      <xdr:colOff>152400</xdr:colOff>
      <xdr:row>390</xdr:row>
      <xdr:rowOff>123825</xdr:rowOff>
    </xdr:from>
    <xdr:to>
      <xdr:col>0</xdr:col>
      <xdr:colOff>1906905</xdr:colOff>
      <xdr:row>390</xdr:row>
      <xdr:rowOff>1296035</xdr:rowOff>
    </xdr:to>
    <xdr:pic>
      <xdr:nvPicPr>
        <xdr:cNvPr id="102" name="图片 101">
          <a:extLst>
            <a:ext uri="{FF2B5EF4-FFF2-40B4-BE49-F238E27FC236}">
              <a16:creationId xmlns:a16="http://schemas.microsoft.com/office/drawing/2014/main" id="{00000000-0008-0000-AD00-000066000000}"/>
            </a:ext>
          </a:extLst>
        </xdr:cNvPr>
        <xdr:cNvPicPr>
          <a:picLocks noChangeAspect="1"/>
        </xdr:cNvPicPr>
      </xdr:nvPicPr>
      <xdr:blipFill>
        <a:blip xmlns:r="http://schemas.openxmlformats.org/officeDocument/2006/relationships" r:embed="rId744"/>
        <a:stretch>
          <a:fillRect/>
        </a:stretch>
      </xdr:blipFill>
      <xdr:spPr>
        <a:xfrm>
          <a:off x="152400" y="709578845"/>
          <a:ext cx="1754505" cy="1172210"/>
        </a:xfrm>
        <a:prstGeom prst="rect">
          <a:avLst/>
        </a:prstGeom>
        <a:noFill/>
        <a:ln w="9525">
          <a:noFill/>
        </a:ln>
      </xdr:spPr>
    </xdr:pic>
    <xdr:clientData/>
  </xdr:twoCellAnchor>
  <xdr:twoCellAnchor editAs="oneCell">
    <xdr:from>
      <xdr:col>0</xdr:col>
      <xdr:colOff>0</xdr:colOff>
      <xdr:row>160</xdr:row>
      <xdr:rowOff>139700</xdr:rowOff>
    </xdr:from>
    <xdr:to>
      <xdr:col>0</xdr:col>
      <xdr:colOff>2145030</xdr:colOff>
      <xdr:row>160</xdr:row>
      <xdr:rowOff>1656080</xdr:rowOff>
    </xdr:to>
    <xdr:pic>
      <xdr:nvPicPr>
        <xdr:cNvPr id="21" name="图片 20">
          <a:extLst>
            <a:ext uri="{FF2B5EF4-FFF2-40B4-BE49-F238E27FC236}">
              <a16:creationId xmlns:a16="http://schemas.microsoft.com/office/drawing/2014/main" id="{00000000-0008-0000-AD00-000015000000}"/>
            </a:ext>
          </a:extLst>
        </xdr:cNvPr>
        <xdr:cNvPicPr>
          <a:picLocks noChangeAspect="1"/>
        </xdr:cNvPicPr>
      </xdr:nvPicPr>
      <xdr:blipFill>
        <a:blip xmlns:r="http://schemas.openxmlformats.org/officeDocument/2006/relationships" r:embed="rId34"/>
        <a:stretch>
          <a:fillRect/>
        </a:stretch>
      </xdr:blipFill>
      <xdr:spPr>
        <a:xfrm>
          <a:off x="0" y="272282920"/>
          <a:ext cx="2145030" cy="1516380"/>
        </a:xfrm>
        <a:prstGeom prst="rect">
          <a:avLst/>
        </a:prstGeom>
        <a:noFill/>
        <a:ln w="9525">
          <a:noFill/>
        </a:ln>
      </xdr:spPr>
    </xdr:pic>
    <xdr:clientData/>
  </xdr:twoCellAnchor>
  <xdr:twoCellAnchor editAs="oneCell">
    <xdr:from>
      <xdr:col>0</xdr:col>
      <xdr:colOff>0</xdr:colOff>
      <xdr:row>161</xdr:row>
      <xdr:rowOff>152400</xdr:rowOff>
    </xdr:from>
    <xdr:to>
      <xdr:col>0</xdr:col>
      <xdr:colOff>2145030</xdr:colOff>
      <xdr:row>161</xdr:row>
      <xdr:rowOff>1668780</xdr:rowOff>
    </xdr:to>
    <xdr:pic>
      <xdr:nvPicPr>
        <xdr:cNvPr id="31" name="图片 30">
          <a:extLst>
            <a:ext uri="{FF2B5EF4-FFF2-40B4-BE49-F238E27FC236}">
              <a16:creationId xmlns:a16="http://schemas.microsoft.com/office/drawing/2014/main" id="{00000000-0008-0000-AD00-00001F000000}"/>
            </a:ext>
          </a:extLst>
        </xdr:cNvPr>
        <xdr:cNvPicPr>
          <a:picLocks noChangeAspect="1"/>
        </xdr:cNvPicPr>
      </xdr:nvPicPr>
      <xdr:blipFill>
        <a:blip xmlns:r="http://schemas.openxmlformats.org/officeDocument/2006/relationships" r:embed="rId34"/>
        <a:stretch>
          <a:fillRect/>
        </a:stretch>
      </xdr:blipFill>
      <xdr:spPr>
        <a:xfrm>
          <a:off x="0" y="274200620"/>
          <a:ext cx="2145030" cy="1516380"/>
        </a:xfrm>
        <a:prstGeom prst="rect">
          <a:avLst/>
        </a:prstGeom>
        <a:noFill/>
        <a:ln w="9525">
          <a:noFill/>
        </a:ln>
      </xdr:spPr>
    </xdr:pic>
    <xdr:clientData/>
  </xdr:twoCellAnchor>
  <xdr:twoCellAnchor editAs="oneCell">
    <xdr:from>
      <xdr:col>0</xdr:col>
      <xdr:colOff>66675</xdr:colOff>
      <xdr:row>57</xdr:row>
      <xdr:rowOff>168275</xdr:rowOff>
    </xdr:from>
    <xdr:to>
      <xdr:col>0</xdr:col>
      <xdr:colOff>2152650</xdr:colOff>
      <xdr:row>57</xdr:row>
      <xdr:rowOff>1344295</xdr:rowOff>
    </xdr:to>
    <xdr:pic>
      <xdr:nvPicPr>
        <xdr:cNvPr id="32" name="图片 31">
          <a:extLst>
            <a:ext uri="{FF2B5EF4-FFF2-40B4-BE49-F238E27FC236}">
              <a16:creationId xmlns:a16="http://schemas.microsoft.com/office/drawing/2014/main" id="{00000000-0008-0000-AD00-000020000000}"/>
            </a:ext>
          </a:extLst>
        </xdr:cNvPr>
        <xdr:cNvPicPr>
          <a:picLocks noChangeAspect="1"/>
        </xdr:cNvPicPr>
      </xdr:nvPicPr>
      <xdr:blipFill>
        <a:blip xmlns:r="http://schemas.openxmlformats.org/officeDocument/2006/relationships" r:embed="rId745"/>
        <a:stretch>
          <a:fillRect/>
        </a:stretch>
      </xdr:blipFill>
      <xdr:spPr>
        <a:xfrm>
          <a:off x="66675" y="87132795"/>
          <a:ext cx="2085975" cy="1176020"/>
        </a:xfrm>
        <a:prstGeom prst="rect">
          <a:avLst/>
        </a:prstGeom>
        <a:noFill/>
        <a:ln w="9525">
          <a:noFill/>
        </a:ln>
      </xdr:spPr>
    </xdr:pic>
    <xdr:clientData/>
  </xdr:twoCellAnchor>
  <xdr:twoCellAnchor editAs="oneCell">
    <xdr:from>
      <xdr:col>0</xdr:col>
      <xdr:colOff>38100</xdr:colOff>
      <xdr:row>58</xdr:row>
      <xdr:rowOff>98425</xdr:rowOff>
    </xdr:from>
    <xdr:to>
      <xdr:col>0</xdr:col>
      <xdr:colOff>2129155</xdr:colOff>
      <xdr:row>58</xdr:row>
      <xdr:rowOff>1519555</xdr:rowOff>
    </xdr:to>
    <xdr:pic>
      <xdr:nvPicPr>
        <xdr:cNvPr id="33" name="图片 32">
          <a:extLst>
            <a:ext uri="{FF2B5EF4-FFF2-40B4-BE49-F238E27FC236}">
              <a16:creationId xmlns:a16="http://schemas.microsoft.com/office/drawing/2014/main" id="{00000000-0008-0000-AD00-000021000000}"/>
            </a:ext>
          </a:extLst>
        </xdr:cNvPr>
        <xdr:cNvPicPr>
          <a:picLocks noChangeAspect="1"/>
        </xdr:cNvPicPr>
      </xdr:nvPicPr>
      <xdr:blipFill>
        <a:blip xmlns:r="http://schemas.openxmlformats.org/officeDocument/2006/relationships" r:embed="rId746"/>
        <a:stretch>
          <a:fillRect/>
        </a:stretch>
      </xdr:blipFill>
      <xdr:spPr>
        <a:xfrm>
          <a:off x="38100" y="88599645"/>
          <a:ext cx="2091055" cy="1421130"/>
        </a:xfrm>
        <a:prstGeom prst="rect">
          <a:avLst/>
        </a:prstGeom>
        <a:noFill/>
        <a:ln w="9525">
          <a:noFill/>
        </a:ln>
      </xdr:spPr>
    </xdr:pic>
    <xdr:clientData/>
  </xdr:twoCellAnchor>
  <xdr:twoCellAnchor editAs="oneCell">
    <xdr:from>
      <xdr:col>0</xdr:col>
      <xdr:colOff>76200</xdr:colOff>
      <xdr:row>59</xdr:row>
      <xdr:rowOff>107950</xdr:rowOff>
    </xdr:from>
    <xdr:to>
      <xdr:col>0</xdr:col>
      <xdr:colOff>2132330</xdr:colOff>
      <xdr:row>59</xdr:row>
      <xdr:rowOff>1291590</xdr:rowOff>
    </xdr:to>
    <xdr:pic>
      <xdr:nvPicPr>
        <xdr:cNvPr id="34" name="图片 33">
          <a:extLst>
            <a:ext uri="{FF2B5EF4-FFF2-40B4-BE49-F238E27FC236}">
              <a16:creationId xmlns:a16="http://schemas.microsoft.com/office/drawing/2014/main" id="{00000000-0008-0000-AD00-000022000000}"/>
            </a:ext>
          </a:extLst>
        </xdr:cNvPr>
        <xdr:cNvPicPr>
          <a:picLocks noChangeAspect="1"/>
        </xdr:cNvPicPr>
      </xdr:nvPicPr>
      <xdr:blipFill>
        <a:blip xmlns:r="http://schemas.openxmlformats.org/officeDocument/2006/relationships" r:embed="rId747"/>
        <a:stretch>
          <a:fillRect/>
        </a:stretch>
      </xdr:blipFill>
      <xdr:spPr>
        <a:xfrm>
          <a:off x="76200" y="90336370"/>
          <a:ext cx="2056130" cy="1183640"/>
        </a:xfrm>
        <a:prstGeom prst="rect">
          <a:avLst/>
        </a:prstGeom>
        <a:noFill/>
        <a:ln w="9525">
          <a:noFill/>
        </a:ln>
      </xdr:spPr>
    </xdr:pic>
    <xdr:clientData/>
  </xdr:twoCellAnchor>
  <xdr:twoCellAnchor editAs="oneCell">
    <xdr:from>
      <xdr:col>0</xdr:col>
      <xdr:colOff>635</xdr:colOff>
      <xdr:row>60</xdr:row>
      <xdr:rowOff>250825</xdr:rowOff>
    </xdr:from>
    <xdr:to>
      <xdr:col>0</xdr:col>
      <xdr:colOff>2153285</xdr:colOff>
      <xdr:row>60</xdr:row>
      <xdr:rowOff>1489075</xdr:rowOff>
    </xdr:to>
    <xdr:pic>
      <xdr:nvPicPr>
        <xdr:cNvPr id="35" name="图片 34">
          <a:extLst>
            <a:ext uri="{FF2B5EF4-FFF2-40B4-BE49-F238E27FC236}">
              <a16:creationId xmlns:a16="http://schemas.microsoft.com/office/drawing/2014/main" id="{00000000-0008-0000-AD00-000023000000}"/>
            </a:ext>
          </a:extLst>
        </xdr:cNvPr>
        <xdr:cNvPicPr>
          <a:picLocks noChangeAspect="1"/>
        </xdr:cNvPicPr>
      </xdr:nvPicPr>
      <xdr:blipFill>
        <a:blip xmlns:r="http://schemas.openxmlformats.org/officeDocument/2006/relationships" r:embed="rId748"/>
        <a:stretch>
          <a:fillRect/>
        </a:stretch>
      </xdr:blipFill>
      <xdr:spPr>
        <a:xfrm>
          <a:off x="635" y="92130245"/>
          <a:ext cx="2152650" cy="1238250"/>
        </a:xfrm>
        <a:prstGeom prst="rect">
          <a:avLst/>
        </a:prstGeom>
        <a:noFill/>
        <a:ln w="9525">
          <a:noFill/>
        </a:ln>
      </xdr:spPr>
    </xdr:pic>
    <xdr:clientData/>
  </xdr:twoCellAnchor>
  <xdr:twoCellAnchor editAs="oneCell">
    <xdr:from>
      <xdr:col>0</xdr:col>
      <xdr:colOff>66675</xdr:colOff>
      <xdr:row>11</xdr:row>
      <xdr:rowOff>41275</xdr:rowOff>
    </xdr:from>
    <xdr:to>
      <xdr:col>0</xdr:col>
      <xdr:colOff>2136140</xdr:colOff>
      <xdr:row>11</xdr:row>
      <xdr:rowOff>1452245</xdr:rowOff>
    </xdr:to>
    <xdr:pic>
      <xdr:nvPicPr>
        <xdr:cNvPr id="41" name="图片 40">
          <a:extLst>
            <a:ext uri="{FF2B5EF4-FFF2-40B4-BE49-F238E27FC236}">
              <a16:creationId xmlns:a16="http://schemas.microsoft.com/office/drawing/2014/main" id="{00000000-0008-0000-AD00-000029000000}"/>
            </a:ext>
          </a:extLst>
        </xdr:cNvPr>
        <xdr:cNvPicPr>
          <a:picLocks noChangeAspect="1"/>
        </xdr:cNvPicPr>
      </xdr:nvPicPr>
      <xdr:blipFill>
        <a:blip xmlns:r="http://schemas.openxmlformats.org/officeDocument/2006/relationships" r:embed="rId749"/>
        <a:stretch>
          <a:fillRect/>
        </a:stretch>
      </xdr:blipFill>
      <xdr:spPr>
        <a:xfrm>
          <a:off x="66675" y="14126845"/>
          <a:ext cx="2069465" cy="1410970"/>
        </a:xfrm>
        <a:prstGeom prst="rect">
          <a:avLst/>
        </a:prstGeom>
        <a:noFill/>
        <a:ln w="9525">
          <a:noFill/>
        </a:ln>
      </xdr:spPr>
    </xdr:pic>
    <xdr:clientData/>
  </xdr:twoCellAnchor>
  <xdr:twoCellAnchor editAs="oneCell">
    <xdr:from>
      <xdr:col>0</xdr:col>
      <xdr:colOff>396875</xdr:colOff>
      <xdr:row>31</xdr:row>
      <xdr:rowOff>31750</xdr:rowOff>
    </xdr:from>
    <xdr:to>
      <xdr:col>0</xdr:col>
      <xdr:colOff>1835150</xdr:colOff>
      <xdr:row>31</xdr:row>
      <xdr:rowOff>1639570</xdr:rowOff>
    </xdr:to>
    <xdr:pic>
      <xdr:nvPicPr>
        <xdr:cNvPr id="40" name="图片 39">
          <a:extLst>
            <a:ext uri="{FF2B5EF4-FFF2-40B4-BE49-F238E27FC236}">
              <a16:creationId xmlns:a16="http://schemas.microsoft.com/office/drawing/2014/main" id="{00000000-0008-0000-AD00-000028000000}"/>
            </a:ext>
          </a:extLst>
        </xdr:cNvPr>
        <xdr:cNvPicPr>
          <a:picLocks noChangeAspect="1"/>
        </xdr:cNvPicPr>
      </xdr:nvPicPr>
      <xdr:blipFill>
        <a:blip xmlns:r="http://schemas.openxmlformats.org/officeDocument/2006/relationships" r:embed="rId750"/>
        <a:stretch>
          <a:fillRect/>
        </a:stretch>
      </xdr:blipFill>
      <xdr:spPr>
        <a:xfrm>
          <a:off x="396875" y="44813220"/>
          <a:ext cx="1438275" cy="1607820"/>
        </a:xfrm>
        <a:prstGeom prst="rect">
          <a:avLst/>
        </a:prstGeom>
        <a:noFill/>
        <a:ln w="9525">
          <a:noFill/>
        </a:ln>
      </xdr:spPr>
    </xdr:pic>
    <xdr:clientData/>
  </xdr:twoCellAnchor>
  <xdr:twoCellAnchor editAs="oneCell">
    <xdr:from>
      <xdr:col>0</xdr:col>
      <xdr:colOff>86360</xdr:colOff>
      <xdr:row>32</xdr:row>
      <xdr:rowOff>38100</xdr:rowOff>
    </xdr:from>
    <xdr:to>
      <xdr:col>0</xdr:col>
      <xdr:colOff>2109470</xdr:colOff>
      <xdr:row>32</xdr:row>
      <xdr:rowOff>1628140</xdr:rowOff>
    </xdr:to>
    <xdr:pic>
      <xdr:nvPicPr>
        <xdr:cNvPr id="42" name="图片 41">
          <a:extLst>
            <a:ext uri="{FF2B5EF4-FFF2-40B4-BE49-F238E27FC236}">
              <a16:creationId xmlns:a16="http://schemas.microsoft.com/office/drawing/2014/main" id="{00000000-0008-0000-AD00-00002A000000}"/>
            </a:ext>
          </a:extLst>
        </xdr:cNvPr>
        <xdr:cNvPicPr>
          <a:picLocks noChangeAspect="1"/>
        </xdr:cNvPicPr>
      </xdr:nvPicPr>
      <xdr:blipFill>
        <a:blip xmlns:r="http://schemas.openxmlformats.org/officeDocument/2006/relationships" r:embed="rId751"/>
        <a:stretch>
          <a:fillRect/>
        </a:stretch>
      </xdr:blipFill>
      <xdr:spPr>
        <a:xfrm>
          <a:off x="86360" y="46495970"/>
          <a:ext cx="2023110" cy="1590040"/>
        </a:xfrm>
        <a:prstGeom prst="rect">
          <a:avLst/>
        </a:prstGeom>
        <a:noFill/>
        <a:ln w="9525">
          <a:noFill/>
        </a:ln>
      </xdr:spPr>
    </xdr:pic>
    <xdr:clientData/>
  </xdr:twoCellAnchor>
  <xdr:twoCellAnchor editAs="oneCell">
    <xdr:from>
      <xdr:col>0</xdr:col>
      <xdr:colOff>174625</xdr:colOff>
      <xdr:row>33</xdr:row>
      <xdr:rowOff>25400</xdr:rowOff>
    </xdr:from>
    <xdr:to>
      <xdr:col>0</xdr:col>
      <xdr:colOff>2080260</xdr:colOff>
      <xdr:row>33</xdr:row>
      <xdr:rowOff>1603375</xdr:rowOff>
    </xdr:to>
    <xdr:pic>
      <xdr:nvPicPr>
        <xdr:cNvPr id="43" name="图片 42">
          <a:extLst>
            <a:ext uri="{FF2B5EF4-FFF2-40B4-BE49-F238E27FC236}">
              <a16:creationId xmlns:a16="http://schemas.microsoft.com/office/drawing/2014/main" id="{00000000-0008-0000-AD00-00002B000000}"/>
            </a:ext>
          </a:extLst>
        </xdr:cNvPr>
        <xdr:cNvPicPr>
          <a:picLocks noChangeAspect="1"/>
        </xdr:cNvPicPr>
      </xdr:nvPicPr>
      <xdr:blipFill>
        <a:blip xmlns:r="http://schemas.openxmlformats.org/officeDocument/2006/relationships" r:embed="rId752"/>
        <a:stretch>
          <a:fillRect/>
        </a:stretch>
      </xdr:blipFill>
      <xdr:spPr>
        <a:xfrm>
          <a:off x="174625" y="48159670"/>
          <a:ext cx="1905635" cy="1577975"/>
        </a:xfrm>
        <a:prstGeom prst="rect">
          <a:avLst/>
        </a:prstGeom>
        <a:noFill/>
        <a:ln w="9525">
          <a:noFill/>
        </a:ln>
      </xdr:spPr>
    </xdr:pic>
    <xdr:clientData/>
  </xdr:twoCellAnchor>
  <xdr:twoCellAnchor editAs="oneCell">
    <xdr:from>
      <xdr:col>1</xdr:col>
      <xdr:colOff>0</xdr:colOff>
      <xdr:row>636</xdr:row>
      <xdr:rowOff>0</xdr:rowOff>
    </xdr:from>
    <xdr:to>
      <xdr:col>1</xdr:col>
      <xdr:colOff>9525</xdr:colOff>
      <xdr:row>636</xdr:row>
      <xdr:rowOff>28575</xdr:rowOff>
    </xdr:to>
    <xdr:pic>
      <xdr:nvPicPr>
        <xdr:cNvPr id="18" name="Picture 15">
          <a:extLst>
            <a:ext uri="{FF2B5EF4-FFF2-40B4-BE49-F238E27FC236}">
              <a16:creationId xmlns:a16="http://schemas.microsoft.com/office/drawing/2014/main" id="{00000000-0008-0000-AD00-000012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76789620"/>
          <a:ext cx="9525" cy="28575"/>
        </a:xfrm>
        <a:prstGeom prst="rect">
          <a:avLst/>
        </a:prstGeom>
        <a:noFill/>
        <a:ln w="1">
          <a:noFill/>
          <a:miter lim="800000"/>
          <a:headEnd/>
          <a:tailEnd/>
        </a:ln>
      </xdr:spPr>
    </xdr:pic>
    <xdr:clientData/>
  </xdr:twoCellAnchor>
  <xdr:twoCellAnchor editAs="oneCell">
    <xdr:from>
      <xdr:col>1</xdr:col>
      <xdr:colOff>0</xdr:colOff>
      <xdr:row>641</xdr:row>
      <xdr:rowOff>0</xdr:rowOff>
    </xdr:from>
    <xdr:to>
      <xdr:col>1</xdr:col>
      <xdr:colOff>9525</xdr:colOff>
      <xdr:row>641</xdr:row>
      <xdr:rowOff>28575</xdr:rowOff>
    </xdr:to>
    <xdr:pic>
      <xdr:nvPicPr>
        <xdr:cNvPr id="38" name="Picture 15">
          <a:extLst>
            <a:ext uri="{FF2B5EF4-FFF2-40B4-BE49-F238E27FC236}">
              <a16:creationId xmlns:a16="http://schemas.microsoft.com/office/drawing/2014/main" id="{00000000-0008-0000-AD00-000026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86314620"/>
          <a:ext cx="9525" cy="28575"/>
        </a:xfrm>
        <a:prstGeom prst="rect">
          <a:avLst/>
        </a:prstGeom>
        <a:noFill/>
        <a:ln w="1">
          <a:noFill/>
          <a:miter lim="800000"/>
          <a:headEnd/>
          <a:tailEnd/>
        </a:ln>
      </xdr:spPr>
    </xdr:pic>
    <xdr:clientData/>
  </xdr:twoCellAnchor>
  <xdr:twoCellAnchor editAs="oneCell">
    <xdr:from>
      <xdr:col>1</xdr:col>
      <xdr:colOff>0</xdr:colOff>
      <xdr:row>644</xdr:row>
      <xdr:rowOff>0</xdr:rowOff>
    </xdr:from>
    <xdr:to>
      <xdr:col>1</xdr:col>
      <xdr:colOff>9525</xdr:colOff>
      <xdr:row>644</xdr:row>
      <xdr:rowOff>28575</xdr:rowOff>
    </xdr:to>
    <xdr:pic>
      <xdr:nvPicPr>
        <xdr:cNvPr id="44" name="Picture 15">
          <a:extLst>
            <a:ext uri="{FF2B5EF4-FFF2-40B4-BE49-F238E27FC236}">
              <a16:creationId xmlns:a16="http://schemas.microsoft.com/office/drawing/2014/main" id="{00000000-0008-0000-AD00-00002C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2029620"/>
          <a:ext cx="9525" cy="28575"/>
        </a:xfrm>
        <a:prstGeom prst="rect">
          <a:avLst/>
        </a:prstGeom>
        <a:noFill/>
        <a:ln w="1">
          <a:noFill/>
          <a:miter lim="800000"/>
          <a:headEnd/>
          <a:tailEnd/>
        </a:ln>
      </xdr:spPr>
    </xdr:pic>
    <xdr:clientData/>
  </xdr:twoCellAnchor>
  <xdr:twoCellAnchor editAs="oneCell">
    <xdr:from>
      <xdr:col>1</xdr:col>
      <xdr:colOff>0</xdr:colOff>
      <xdr:row>647</xdr:row>
      <xdr:rowOff>0</xdr:rowOff>
    </xdr:from>
    <xdr:to>
      <xdr:col>1</xdr:col>
      <xdr:colOff>9525</xdr:colOff>
      <xdr:row>647</xdr:row>
      <xdr:rowOff>28575</xdr:rowOff>
    </xdr:to>
    <xdr:pic>
      <xdr:nvPicPr>
        <xdr:cNvPr id="45" name="Picture 15">
          <a:extLst>
            <a:ext uri="{FF2B5EF4-FFF2-40B4-BE49-F238E27FC236}">
              <a16:creationId xmlns:a16="http://schemas.microsoft.com/office/drawing/2014/main" id="{00000000-0008-0000-AD00-00002D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197744620"/>
          <a:ext cx="9525" cy="28575"/>
        </a:xfrm>
        <a:prstGeom prst="rect">
          <a:avLst/>
        </a:prstGeom>
        <a:noFill/>
        <a:ln w="1">
          <a:noFill/>
          <a:miter lim="800000"/>
          <a:headEnd/>
          <a:tailEnd/>
        </a:ln>
      </xdr:spPr>
    </xdr:pic>
    <xdr:clientData/>
  </xdr:twoCellAnchor>
  <xdr:twoCellAnchor editAs="oneCell">
    <xdr:from>
      <xdr:col>0</xdr:col>
      <xdr:colOff>47625</xdr:colOff>
      <xdr:row>649</xdr:row>
      <xdr:rowOff>342900</xdr:rowOff>
    </xdr:from>
    <xdr:to>
      <xdr:col>0</xdr:col>
      <xdr:colOff>2124075</xdr:colOff>
      <xdr:row>649</xdr:row>
      <xdr:rowOff>1667510</xdr:rowOff>
    </xdr:to>
    <xdr:pic>
      <xdr:nvPicPr>
        <xdr:cNvPr id="46" name="图片 45">
          <a:extLst>
            <a:ext uri="{FF2B5EF4-FFF2-40B4-BE49-F238E27FC236}">
              <a16:creationId xmlns:a16="http://schemas.microsoft.com/office/drawing/2014/main" id="{00000000-0008-0000-AD00-00002E000000}"/>
            </a:ext>
          </a:extLst>
        </xdr:cNvPr>
        <xdr:cNvPicPr>
          <a:picLocks noChangeAspect="1"/>
        </xdr:cNvPicPr>
      </xdr:nvPicPr>
      <xdr:blipFill>
        <a:blip xmlns:r="http://schemas.openxmlformats.org/officeDocument/2006/relationships" r:embed="rId753"/>
        <a:stretch>
          <a:fillRect/>
        </a:stretch>
      </xdr:blipFill>
      <xdr:spPr>
        <a:xfrm>
          <a:off x="47625" y="1201897520"/>
          <a:ext cx="2076450" cy="1324610"/>
        </a:xfrm>
        <a:prstGeom prst="rect">
          <a:avLst/>
        </a:prstGeom>
        <a:noFill/>
        <a:ln w="9525">
          <a:noFill/>
        </a:ln>
      </xdr:spPr>
    </xdr:pic>
    <xdr:clientData/>
  </xdr:twoCellAnchor>
  <xdr:twoCellAnchor editAs="oneCell">
    <xdr:from>
      <xdr:col>0</xdr:col>
      <xdr:colOff>22225</xdr:colOff>
      <xdr:row>648</xdr:row>
      <xdr:rowOff>241300</xdr:rowOff>
    </xdr:from>
    <xdr:to>
      <xdr:col>0</xdr:col>
      <xdr:colOff>2153285</xdr:colOff>
      <xdr:row>648</xdr:row>
      <xdr:rowOff>1607820</xdr:rowOff>
    </xdr:to>
    <xdr:pic>
      <xdr:nvPicPr>
        <xdr:cNvPr id="47" name="图片 46">
          <a:extLst>
            <a:ext uri="{FF2B5EF4-FFF2-40B4-BE49-F238E27FC236}">
              <a16:creationId xmlns:a16="http://schemas.microsoft.com/office/drawing/2014/main" id="{00000000-0008-0000-AD00-00002F000000}"/>
            </a:ext>
          </a:extLst>
        </xdr:cNvPr>
        <xdr:cNvPicPr>
          <a:picLocks noChangeAspect="1"/>
        </xdr:cNvPicPr>
      </xdr:nvPicPr>
      <xdr:blipFill>
        <a:blip xmlns:r="http://schemas.openxmlformats.org/officeDocument/2006/relationships" r:embed="rId754"/>
        <a:stretch>
          <a:fillRect/>
        </a:stretch>
      </xdr:blipFill>
      <xdr:spPr>
        <a:xfrm>
          <a:off x="22225" y="1199890920"/>
          <a:ext cx="2131060" cy="1366520"/>
        </a:xfrm>
        <a:prstGeom prst="rect">
          <a:avLst/>
        </a:prstGeom>
        <a:noFill/>
        <a:ln w="9525">
          <a:noFill/>
        </a:ln>
      </xdr:spPr>
    </xdr:pic>
    <xdr:clientData/>
  </xdr:twoCellAnchor>
  <xdr:twoCellAnchor editAs="oneCell">
    <xdr:from>
      <xdr:col>1</xdr:col>
      <xdr:colOff>0</xdr:colOff>
      <xdr:row>650</xdr:row>
      <xdr:rowOff>0</xdr:rowOff>
    </xdr:from>
    <xdr:to>
      <xdr:col>1</xdr:col>
      <xdr:colOff>9525</xdr:colOff>
      <xdr:row>650</xdr:row>
      <xdr:rowOff>28575</xdr:rowOff>
    </xdr:to>
    <xdr:pic>
      <xdr:nvPicPr>
        <xdr:cNvPr id="48" name="Picture 15">
          <a:extLst>
            <a:ext uri="{FF2B5EF4-FFF2-40B4-BE49-F238E27FC236}">
              <a16:creationId xmlns:a16="http://schemas.microsoft.com/office/drawing/2014/main" id="{00000000-0008-0000-AD00-000030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03459620"/>
          <a:ext cx="9525" cy="28575"/>
        </a:xfrm>
        <a:prstGeom prst="rect">
          <a:avLst/>
        </a:prstGeom>
        <a:noFill/>
        <a:ln w="1">
          <a:noFill/>
          <a:miter lim="800000"/>
          <a:headEnd/>
          <a:tailEnd/>
        </a:ln>
      </xdr:spPr>
    </xdr:pic>
    <xdr:clientData/>
  </xdr:twoCellAnchor>
  <xdr:twoCellAnchor editAs="oneCell">
    <xdr:from>
      <xdr:col>1</xdr:col>
      <xdr:colOff>0</xdr:colOff>
      <xdr:row>651</xdr:row>
      <xdr:rowOff>0</xdr:rowOff>
    </xdr:from>
    <xdr:to>
      <xdr:col>1</xdr:col>
      <xdr:colOff>9525</xdr:colOff>
      <xdr:row>651</xdr:row>
      <xdr:rowOff>28575</xdr:rowOff>
    </xdr:to>
    <xdr:pic>
      <xdr:nvPicPr>
        <xdr:cNvPr id="49" name="Picture 15">
          <a:extLst>
            <a:ext uri="{FF2B5EF4-FFF2-40B4-BE49-F238E27FC236}">
              <a16:creationId xmlns:a16="http://schemas.microsoft.com/office/drawing/2014/main" id="{00000000-0008-0000-AD00-000031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05364620"/>
          <a:ext cx="9525" cy="28575"/>
        </a:xfrm>
        <a:prstGeom prst="rect">
          <a:avLst/>
        </a:prstGeom>
        <a:noFill/>
        <a:ln w="1">
          <a:noFill/>
          <a:miter lim="800000"/>
          <a:headEnd/>
          <a:tailEnd/>
        </a:ln>
      </xdr:spPr>
    </xdr:pic>
    <xdr:clientData/>
  </xdr:twoCellAnchor>
  <xdr:twoCellAnchor editAs="oneCell">
    <xdr:from>
      <xdr:col>1</xdr:col>
      <xdr:colOff>0</xdr:colOff>
      <xdr:row>652</xdr:row>
      <xdr:rowOff>0</xdr:rowOff>
    </xdr:from>
    <xdr:to>
      <xdr:col>1</xdr:col>
      <xdr:colOff>9525</xdr:colOff>
      <xdr:row>652</xdr:row>
      <xdr:rowOff>28575</xdr:rowOff>
    </xdr:to>
    <xdr:pic>
      <xdr:nvPicPr>
        <xdr:cNvPr id="50" name="Picture 15">
          <a:extLst>
            <a:ext uri="{FF2B5EF4-FFF2-40B4-BE49-F238E27FC236}">
              <a16:creationId xmlns:a16="http://schemas.microsoft.com/office/drawing/2014/main" id="{00000000-0008-0000-AD00-000032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07269620"/>
          <a:ext cx="9525" cy="28575"/>
        </a:xfrm>
        <a:prstGeom prst="rect">
          <a:avLst/>
        </a:prstGeom>
        <a:noFill/>
        <a:ln w="1">
          <a:noFill/>
          <a:miter lim="800000"/>
          <a:headEnd/>
          <a:tailEnd/>
        </a:ln>
      </xdr:spPr>
    </xdr:pic>
    <xdr:clientData/>
  </xdr:twoCellAnchor>
  <xdr:twoCellAnchor editAs="oneCell">
    <xdr:from>
      <xdr:col>0</xdr:col>
      <xdr:colOff>9525</xdr:colOff>
      <xdr:row>650</xdr:row>
      <xdr:rowOff>75565</xdr:rowOff>
    </xdr:from>
    <xdr:to>
      <xdr:col>0</xdr:col>
      <xdr:colOff>2113280</xdr:colOff>
      <xdr:row>650</xdr:row>
      <xdr:rowOff>1790700</xdr:rowOff>
    </xdr:to>
    <xdr:pic>
      <xdr:nvPicPr>
        <xdr:cNvPr id="51" name="图片 50">
          <a:extLst>
            <a:ext uri="{FF2B5EF4-FFF2-40B4-BE49-F238E27FC236}">
              <a16:creationId xmlns:a16="http://schemas.microsoft.com/office/drawing/2014/main" id="{00000000-0008-0000-AD00-000033000000}"/>
            </a:ext>
          </a:extLst>
        </xdr:cNvPr>
        <xdr:cNvPicPr>
          <a:picLocks noChangeAspect="1"/>
        </xdr:cNvPicPr>
      </xdr:nvPicPr>
      <xdr:blipFill>
        <a:blip xmlns:r="http://schemas.openxmlformats.org/officeDocument/2006/relationships" r:embed="rId755"/>
        <a:stretch>
          <a:fillRect/>
        </a:stretch>
      </xdr:blipFill>
      <xdr:spPr>
        <a:xfrm>
          <a:off x="9525" y="1203535185"/>
          <a:ext cx="2103755" cy="1715135"/>
        </a:xfrm>
        <a:prstGeom prst="rect">
          <a:avLst/>
        </a:prstGeom>
        <a:noFill/>
        <a:ln w="9525">
          <a:noFill/>
        </a:ln>
      </xdr:spPr>
    </xdr:pic>
    <xdr:clientData/>
  </xdr:twoCellAnchor>
  <xdr:twoCellAnchor editAs="oneCell">
    <xdr:from>
      <xdr:col>0</xdr:col>
      <xdr:colOff>9525</xdr:colOff>
      <xdr:row>651</xdr:row>
      <xdr:rowOff>79375</xdr:rowOff>
    </xdr:from>
    <xdr:to>
      <xdr:col>0</xdr:col>
      <xdr:colOff>2139950</xdr:colOff>
      <xdr:row>651</xdr:row>
      <xdr:rowOff>1776730</xdr:rowOff>
    </xdr:to>
    <xdr:pic>
      <xdr:nvPicPr>
        <xdr:cNvPr id="52" name="图片 51">
          <a:extLst>
            <a:ext uri="{FF2B5EF4-FFF2-40B4-BE49-F238E27FC236}">
              <a16:creationId xmlns:a16="http://schemas.microsoft.com/office/drawing/2014/main" id="{00000000-0008-0000-AD00-000034000000}"/>
            </a:ext>
          </a:extLst>
        </xdr:cNvPr>
        <xdr:cNvPicPr>
          <a:picLocks noChangeAspect="1"/>
        </xdr:cNvPicPr>
      </xdr:nvPicPr>
      <xdr:blipFill>
        <a:blip xmlns:r="http://schemas.openxmlformats.org/officeDocument/2006/relationships" r:embed="rId756"/>
        <a:stretch>
          <a:fillRect/>
        </a:stretch>
      </xdr:blipFill>
      <xdr:spPr>
        <a:xfrm>
          <a:off x="9525" y="1205443995"/>
          <a:ext cx="2130425" cy="1697355"/>
        </a:xfrm>
        <a:prstGeom prst="rect">
          <a:avLst/>
        </a:prstGeom>
        <a:noFill/>
        <a:ln w="9525">
          <a:noFill/>
        </a:ln>
      </xdr:spPr>
    </xdr:pic>
    <xdr:clientData/>
  </xdr:twoCellAnchor>
  <xdr:twoCellAnchor editAs="oneCell">
    <xdr:from>
      <xdr:col>0</xdr:col>
      <xdr:colOff>635</xdr:colOff>
      <xdr:row>652</xdr:row>
      <xdr:rowOff>69850</xdr:rowOff>
    </xdr:from>
    <xdr:to>
      <xdr:col>0</xdr:col>
      <xdr:colOff>2150110</xdr:colOff>
      <xdr:row>652</xdr:row>
      <xdr:rowOff>1828165</xdr:rowOff>
    </xdr:to>
    <xdr:pic>
      <xdr:nvPicPr>
        <xdr:cNvPr id="53" name="图片 52">
          <a:extLst>
            <a:ext uri="{FF2B5EF4-FFF2-40B4-BE49-F238E27FC236}">
              <a16:creationId xmlns:a16="http://schemas.microsoft.com/office/drawing/2014/main" id="{00000000-0008-0000-AD00-000035000000}"/>
            </a:ext>
          </a:extLst>
        </xdr:cNvPr>
        <xdr:cNvPicPr>
          <a:picLocks noChangeAspect="1"/>
        </xdr:cNvPicPr>
      </xdr:nvPicPr>
      <xdr:blipFill>
        <a:blip xmlns:r="http://schemas.openxmlformats.org/officeDocument/2006/relationships" r:embed="rId757"/>
        <a:stretch>
          <a:fillRect/>
        </a:stretch>
      </xdr:blipFill>
      <xdr:spPr>
        <a:xfrm>
          <a:off x="635" y="1207339470"/>
          <a:ext cx="2149475" cy="1758315"/>
        </a:xfrm>
        <a:prstGeom prst="rect">
          <a:avLst/>
        </a:prstGeom>
        <a:noFill/>
        <a:ln w="9525">
          <a:noFill/>
        </a:ln>
      </xdr:spPr>
    </xdr:pic>
    <xdr:clientData/>
  </xdr:twoCellAnchor>
  <xdr:twoCellAnchor editAs="oneCell">
    <xdr:from>
      <xdr:col>1</xdr:col>
      <xdr:colOff>0</xdr:colOff>
      <xdr:row>653</xdr:row>
      <xdr:rowOff>0</xdr:rowOff>
    </xdr:from>
    <xdr:to>
      <xdr:col>1</xdr:col>
      <xdr:colOff>9525</xdr:colOff>
      <xdr:row>653</xdr:row>
      <xdr:rowOff>28575</xdr:rowOff>
    </xdr:to>
    <xdr:pic>
      <xdr:nvPicPr>
        <xdr:cNvPr id="54" name="Picture 15">
          <a:extLst>
            <a:ext uri="{FF2B5EF4-FFF2-40B4-BE49-F238E27FC236}">
              <a16:creationId xmlns:a16="http://schemas.microsoft.com/office/drawing/2014/main" id="{00000000-0008-0000-AD00-000036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09174620"/>
          <a:ext cx="9525" cy="28575"/>
        </a:xfrm>
        <a:prstGeom prst="rect">
          <a:avLst/>
        </a:prstGeom>
        <a:noFill/>
        <a:ln w="1">
          <a:noFill/>
          <a:miter lim="800000"/>
          <a:headEnd/>
          <a:tailEnd/>
        </a:ln>
      </xdr:spPr>
    </xdr:pic>
    <xdr:clientData/>
  </xdr:twoCellAnchor>
  <xdr:twoCellAnchor editAs="oneCell">
    <xdr:from>
      <xdr:col>1</xdr:col>
      <xdr:colOff>0</xdr:colOff>
      <xdr:row>654</xdr:row>
      <xdr:rowOff>0</xdr:rowOff>
    </xdr:from>
    <xdr:to>
      <xdr:col>1</xdr:col>
      <xdr:colOff>9525</xdr:colOff>
      <xdr:row>654</xdr:row>
      <xdr:rowOff>28575</xdr:rowOff>
    </xdr:to>
    <xdr:pic>
      <xdr:nvPicPr>
        <xdr:cNvPr id="55" name="Picture 15">
          <a:extLst>
            <a:ext uri="{FF2B5EF4-FFF2-40B4-BE49-F238E27FC236}">
              <a16:creationId xmlns:a16="http://schemas.microsoft.com/office/drawing/2014/main" id="{00000000-0008-0000-AD00-000037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1079620"/>
          <a:ext cx="9525" cy="28575"/>
        </a:xfrm>
        <a:prstGeom prst="rect">
          <a:avLst/>
        </a:prstGeom>
        <a:noFill/>
        <a:ln w="1">
          <a:noFill/>
          <a:miter lim="800000"/>
          <a:headEnd/>
          <a:tailEnd/>
        </a:ln>
      </xdr:spPr>
    </xdr:pic>
    <xdr:clientData/>
  </xdr:twoCellAnchor>
  <xdr:twoCellAnchor editAs="oneCell">
    <xdr:from>
      <xdr:col>1</xdr:col>
      <xdr:colOff>0</xdr:colOff>
      <xdr:row>655</xdr:row>
      <xdr:rowOff>0</xdr:rowOff>
    </xdr:from>
    <xdr:to>
      <xdr:col>1</xdr:col>
      <xdr:colOff>9525</xdr:colOff>
      <xdr:row>655</xdr:row>
      <xdr:rowOff>28575</xdr:rowOff>
    </xdr:to>
    <xdr:pic>
      <xdr:nvPicPr>
        <xdr:cNvPr id="56" name="Picture 15">
          <a:extLst>
            <a:ext uri="{FF2B5EF4-FFF2-40B4-BE49-F238E27FC236}">
              <a16:creationId xmlns:a16="http://schemas.microsoft.com/office/drawing/2014/main" id="{00000000-0008-0000-AD00-000038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212984620"/>
          <a:ext cx="9525" cy="28575"/>
        </a:xfrm>
        <a:prstGeom prst="rect">
          <a:avLst/>
        </a:prstGeom>
        <a:noFill/>
        <a:ln w="1">
          <a:noFill/>
          <a:miter lim="800000"/>
          <a:headEnd/>
          <a:tailEnd/>
        </a:ln>
      </xdr:spPr>
    </xdr:pic>
    <xdr:clientData/>
  </xdr:twoCellAnchor>
  <xdr:twoCellAnchor editAs="oneCell">
    <xdr:from>
      <xdr:col>0</xdr:col>
      <xdr:colOff>9525</xdr:colOff>
      <xdr:row>655</xdr:row>
      <xdr:rowOff>117475</xdr:rowOff>
    </xdr:from>
    <xdr:to>
      <xdr:col>0</xdr:col>
      <xdr:colOff>2119630</xdr:colOff>
      <xdr:row>655</xdr:row>
      <xdr:rowOff>1775460</xdr:rowOff>
    </xdr:to>
    <xdr:pic>
      <xdr:nvPicPr>
        <xdr:cNvPr id="57" name="图片 56">
          <a:extLst>
            <a:ext uri="{FF2B5EF4-FFF2-40B4-BE49-F238E27FC236}">
              <a16:creationId xmlns:a16="http://schemas.microsoft.com/office/drawing/2014/main" id="{00000000-0008-0000-AD00-000039000000}"/>
            </a:ext>
          </a:extLst>
        </xdr:cNvPr>
        <xdr:cNvPicPr>
          <a:picLocks noChangeAspect="1"/>
        </xdr:cNvPicPr>
      </xdr:nvPicPr>
      <xdr:blipFill>
        <a:blip xmlns:r="http://schemas.openxmlformats.org/officeDocument/2006/relationships" r:embed="rId758"/>
        <a:stretch>
          <a:fillRect/>
        </a:stretch>
      </xdr:blipFill>
      <xdr:spPr>
        <a:xfrm>
          <a:off x="9525" y="1213102095"/>
          <a:ext cx="2110105" cy="1657985"/>
        </a:xfrm>
        <a:prstGeom prst="rect">
          <a:avLst/>
        </a:prstGeom>
        <a:noFill/>
        <a:ln w="9525">
          <a:noFill/>
        </a:ln>
      </xdr:spPr>
    </xdr:pic>
    <xdr:clientData/>
  </xdr:twoCellAnchor>
  <xdr:twoCellAnchor editAs="oneCell">
    <xdr:from>
      <xdr:col>0</xdr:col>
      <xdr:colOff>47625</xdr:colOff>
      <xdr:row>654</xdr:row>
      <xdr:rowOff>79375</xdr:rowOff>
    </xdr:from>
    <xdr:to>
      <xdr:col>0</xdr:col>
      <xdr:colOff>2101215</xdr:colOff>
      <xdr:row>654</xdr:row>
      <xdr:rowOff>1840865</xdr:rowOff>
    </xdr:to>
    <xdr:pic>
      <xdr:nvPicPr>
        <xdr:cNvPr id="58" name="图片 57">
          <a:extLst>
            <a:ext uri="{FF2B5EF4-FFF2-40B4-BE49-F238E27FC236}">
              <a16:creationId xmlns:a16="http://schemas.microsoft.com/office/drawing/2014/main" id="{00000000-0008-0000-AD00-00003A000000}"/>
            </a:ext>
          </a:extLst>
        </xdr:cNvPr>
        <xdr:cNvPicPr>
          <a:picLocks noChangeAspect="1"/>
        </xdr:cNvPicPr>
      </xdr:nvPicPr>
      <xdr:blipFill>
        <a:blip xmlns:r="http://schemas.openxmlformats.org/officeDocument/2006/relationships" r:embed="rId759"/>
        <a:stretch>
          <a:fillRect/>
        </a:stretch>
      </xdr:blipFill>
      <xdr:spPr>
        <a:xfrm>
          <a:off x="47625" y="1211158995"/>
          <a:ext cx="2053590" cy="1761490"/>
        </a:xfrm>
        <a:prstGeom prst="rect">
          <a:avLst/>
        </a:prstGeom>
        <a:noFill/>
        <a:ln w="9525">
          <a:noFill/>
        </a:ln>
      </xdr:spPr>
    </xdr:pic>
    <xdr:clientData/>
  </xdr:twoCellAnchor>
  <xdr:twoCellAnchor editAs="oneCell">
    <xdr:from>
      <xdr:col>0</xdr:col>
      <xdr:colOff>9525</xdr:colOff>
      <xdr:row>653</xdr:row>
      <xdr:rowOff>128270</xdr:rowOff>
    </xdr:from>
    <xdr:to>
      <xdr:col>0</xdr:col>
      <xdr:colOff>2135505</xdr:colOff>
      <xdr:row>653</xdr:row>
      <xdr:rowOff>1809115</xdr:rowOff>
    </xdr:to>
    <xdr:pic>
      <xdr:nvPicPr>
        <xdr:cNvPr id="59" name="图片 58">
          <a:extLst>
            <a:ext uri="{FF2B5EF4-FFF2-40B4-BE49-F238E27FC236}">
              <a16:creationId xmlns:a16="http://schemas.microsoft.com/office/drawing/2014/main" id="{00000000-0008-0000-AD00-00003B000000}"/>
            </a:ext>
          </a:extLst>
        </xdr:cNvPr>
        <xdr:cNvPicPr>
          <a:picLocks noChangeAspect="1"/>
        </xdr:cNvPicPr>
      </xdr:nvPicPr>
      <xdr:blipFill>
        <a:blip xmlns:r="http://schemas.openxmlformats.org/officeDocument/2006/relationships" r:embed="rId760"/>
        <a:stretch>
          <a:fillRect/>
        </a:stretch>
      </xdr:blipFill>
      <xdr:spPr>
        <a:xfrm>
          <a:off x="9525" y="1209302890"/>
          <a:ext cx="2125980" cy="1680845"/>
        </a:xfrm>
        <a:prstGeom prst="rect">
          <a:avLst/>
        </a:prstGeom>
        <a:noFill/>
        <a:ln w="9525">
          <a:noFill/>
        </a:ln>
      </xdr:spPr>
    </xdr:pic>
    <xdr:clientData/>
  </xdr:twoCellAnchor>
  <xdr:twoCellAnchor editAs="oneCell">
    <xdr:from>
      <xdr:col>0</xdr:col>
      <xdr:colOff>76200</xdr:colOff>
      <xdr:row>4</xdr:row>
      <xdr:rowOff>57150</xdr:rowOff>
    </xdr:from>
    <xdr:to>
      <xdr:col>0</xdr:col>
      <xdr:colOff>2134870</xdr:colOff>
      <xdr:row>4</xdr:row>
      <xdr:rowOff>1504950</xdr:rowOff>
    </xdr:to>
    <xdr:pic>
      <xdr:nvPicPr>
        <xdr:cNvPr id="60" name="图片 59">
          <a:extLst>
            <a:ext uri="{FF2B5EF4-FFF2-40B4-BE49-F238E27FC236}">
              <a16:creationId xmlns:a16="http://schemas.microsoft.com/office/drawing/2014/main" id="{00000000-0008-0000-AD00-00003C000000}"/>
            </a:ext>
          </a:extLst>
        </xdr:cNvPr>
        <xdr:cNvPicPr>
          <a:picLocks noChangeAspect="1"/>
        </xdr:cNvPicPr>
      </xdr:nvPicPr>
      <xdr:blipFill>
        <a:blip xmlns:r="http://schemas.openxmlformats.org/officeDocument/2006/relationships" r:embed="rId761"/>
        <a:stretch>
          <a:fillRect/>
        </a:stretch>
      </xdr:blipFill>
      <xdr:spPr>
        <a:xfrm>
          <a:off x="76200" y="3208020"/>
          <a:ext cx="2058670" cy="1447800"/>
        </a:xfrm>
        <a:prstGeom prst="rect">
          <a:avLst/>
        </a:prstGeom>
        <a:noFill/>
        <a:ln w="9525">
          <a:noFill/>
        </a:ln>
      </xdr:spPr>
    </xdr:pic>
    <xdr:clientData/>
  </xdr:twoCellAnchor>
  <xdr:twoCellAnchor editAs="oneCell">
    <xdr:from>
      <xdr:col>0</xdr:col>
      <xdr:colOff>38100</xdr:colOff>
      <xdr:row>3</xdr:row>
      <xdr:rowOff>57150</xdr:rowOff>
    </xdr:from>
    <xdr:to>
      <xdr:col>0</xdr:col>
      <xdr:colOff>2162810</xdr:colOff>
      <xdr:row>3</xdr:row>
      <xdr:rowOff>1496060</xdr:rowOff>
    </xdr:to>
    <xdr:pic>
      <xdr:nvPicPr>
        <xdr:cNvPr id="63" name="图片 62">
          <a:extLst>
            <a:ext uri="{FF2B5EF4-FFF2-40B4-BE49-F238E27FC236}">
              <a16:creationId xmlns:a16="http://schemas.microsoft.com/office/drawing/2014/main" id="{00000000-0008-0000-AD00-00003F000000}"/>
            </a:ext>
          </a:extLst>
        </xdr:cNvPr>
        <xdr:cNvPicPr>
          <a:picLocks noChangeAspect="1"/>
        </xdr:cNvPicPr>
      </xdr:nvPicPr>
      <xdr:blipFill>
        <a:blip xmlns:r="http://schemas.openxmlformats.org/officeDocument/2006/relationships" r:embed="rId762"/>
        <a:stretch>
          <a:fillRect/>
        </a:stretch>
      </xdr:blipFill>
      <xdr:spPr>
        <a:xfrm>
          <a:off x="38100" y="1645920"/>
          <a:ext cx="2124710" cy="1438910"/>
        </a:xfrm>
        <a:prstGeom prst="rect">
          <a:avLst/>
        </a:prstGeom>
        <a:noFill/>
        <a:ln w="9525">
          <a:noFill/>
        </a:ln>
      </xdr:spPr>
    </xdr:pic>
    <xdr:clientData/>
  </xdr:twoCellAnchor>
  <xdr:twoCellAnchor editAs="oneCell">
    <xdr:from>
      <xdr:col>0</xdr:col>
      <xdr:colOff>66675</xdr:colOff>
      <xdr:row>5</xdr:row>
      <xdr:rowOff>85725</xdr:rowOff>
    </xdr:from>
    <xdr:to>
      <xdr:col>0</xdr:col>
      <xdr:colOff>2148205</xdr:colOff>
      <xdr:row>5</xdr:row>
      <xdr:rowOff>1486535</xdr:rowOff>
    </xdr:to>
    <xdr:pic>
      <xdr:nvPicPr>
        <xdr:cNvPr id="64" name="图片 63">
          <a:extLst>
            <a:ext uri="{FF2B5EF4-FFF2-40B4-BE49-F238E27FC236}">
              <a16:creationId xmlns:a16="http://schemas.microsoft.com/office/drawing/2014/main" id="{00000000-0008-0000-AD00-000040000000}"/>
            </a:ext>
          </a:extLst>
        </xdr:cNvPr>
        <xdr:cNvPicPr>
          <a:picLocks noChangeAspect="1"/>
        </xdr:cNvPicPr>
      </xdr:nvPicPr>
      <xdr:blipFill>
        <a:blip xmlns:r="http://schemas.openxmlformats.org/officeDocument/2006/relationships" r:embed="rId763"/>
        <a:stretch>
          <a:fillRect/>
        </a:stretch>
      </xdr:blipFill>
      <xdr:spPr>
        <a:xfrm>
          <a:off x="66675" y="4798695"/>
          <a:ext cx="2081530" cy="1400810"/>
        </a:xfrm>
        <a:prstGeom prst="rect">
          <a:avLst/>
        </a:prstGeom>
        <a:noFill/>
        <a:ln w="9525">
          <a:noFill/>
        </a:ln>
      </xdr:spPr>
    </xdr:pic>
    <xdr:clientData/>
  </xdr:twoCellAnchor>
  <xdr:twoCellAnchor editAs="oneCell">
    <xdr:from>
      <xdr:col>0</xdr:col>
      <xdr:colOff>47625</xdr:colOff>
      <xdr:row>6</xdr:row>
      <xdr:rowOff>28575</xdr:rowOff>
    </xdr:from>
    <xdr:to>
      <xdr:col>0</xdr:col>
      <xdr:colOff>2162810</xdr:colOff>
      <xdr:row>6</xdr:row>
      <xdr:rowOff>1473200</xdr:rowOff>
    </xdr:to>
    <xdr:pic>
      <xdr:nvPicPr>
        <xdr:cNvPr id="65" name="图片 64">
          <a:extLst>
            <a:ext uri="{FF2B5EF4-FFF2-40B4-BE49-F238E27FC236}">
              <a16:creationId xmlns:a16="http://schemas.microsoft.com/office/drawing/2014/main" id="{00000000-0008-0000-AD00-000041000000}"/>
            </a:ext>
          </a:extLst>
        </xdr:cNvPr>
        <xdr:cNvPicPr>
          <a:picLocks noChangeAspect="1"/>
        </xdr:cNvPicPr>
      </xdr:nvPicPr>
      <xdr:blipFill>
        <a:blip xmlns:r="http://schemas.openxmlformats.org/officeDocument/2006/relationships" r:embed="rId764"/>
        <a:stretch>
          <a:fillRect/>
        </a:stretch>
      </xdr:blipFill>
      <xdr:spPr>
        <a:xfrm>
          <a:off x="47625" y="6303645"/>
          <a:ext cx="2115185" cy="1444625"/>
        </a:xfrm>
        <a:prstGeom prst="rect">
          <a:avLst/>
        </a:prstGeom>
        <a:noFill/>
        <a:ln w="9525">
          <a:noFill/>
        </a:ln>
      </xdr:spPr>
    </xdr:pic>
    <xdr:clientData/>
  </xdr:twoCellAnchor>
  <xdr:twoCellAnchor editAs="oneCell">
    <xdr:from>
      <xdr:col>0</xdr:col>
      <xdr:colOff>113665</xdr:colOff>
      <xdr:row>7</xdr:row>
      <xdr:rowOff>73660</xdr:rowOff>
    </xdr:from>
    <xdr:to>
      <xdr:col>0</xdr:col>
      <xdr:colOff>2152650</xdr:colOff>
      <xdr:row>7</xdr:row>
      <xdr:rowOff>1513840</xdr:rowOff>
    </xdr:to>
    <xdr:pic>
      <xdr:nvPicPr>
        <xdr:cNvPr id="66" name="图片 65">
          <a:extLst>
            <a:ext uri="{FF2B5EF4-FFF2-40B4-BE49-F238E27FC236}">
              <a16:creationId xmlns:a16="http://schemas.microsoft.com/office/drawing/2014/main" id="{00000000-0008-0000-AD00-000042000000}"/>
            </a:ext>
          </a:extLst>
        </xdr:cNvPr>
        <xdr:cNvPicPr>
          <a:picLocks noChangeAspect="1"/>
        </xdr:cNvPicPr>
      </xdr:nvPicPr>
      <xdr:blipFill>
        <a:blip xmlns:r="http://schemas.openxmlformats.org/officeDocument/2006/relationships" r:embed="rId765"/>
        <a:stretch>
          <a:fillRect/>
        </a:stretch>
      </xdr:blipFill>
      <xdr:spPr>
        <a:xfrm>
          <a:off x="113665" y="7910830"/>
          <a:ext cx="2038985" cy="1440180"/>
        </a:xfrm>
        <a:prstGeom prst="rect">
          <a:avLst/>
        </a:prstGeom>
        <a:noFill/>
        <a:ln w="9525">
          <a:noFill/>
        </a:ln>
      </xdr:spPr>
    </xdr:pic>
    <xdr:clientData/>
  </xdr:twoCellAnchor>
  <xdr:twoCellAnchor editAs="oneCell">
    <xdr:from>
      <xdr:col>0</xdr:col>
      <xdr:colOff>34925</xdr:colOff>
      <xdr:row>8</xdr:row>
      <xdr:rowOff>63500</xdr:rowOff>
    </xdr:from>
    <xdr:to>
      <xdr:col>0</xdr:col>
      <xdr:colOff>2136775</xdr:colOff>
      <xdr:row>8</xdr:row>
      <xdr:rowOff>1464310</xdr:rowOff>
    </xdr:to>
    <xdr:pic>
      <xdr:nvPicPr>
        <xdr:cNvPr id="67" name="图片 66">
          <a:extLst>
            <a:ext uri="{FF2B5EF4-FFF2-40B4-BE49-F238E27FC236}">
              <a16:creationId xmlns:a16="http://schemas.microsoft.com/office/drawing/2014/main" id="{00000000-0008-0000-AD00-000043000000}"/>
            </a:ext>
          </a:extLst>
        </xdr:cNvPr>
        <xdr:cNvPicPr>
          <a:picLocks noChangeAspect="1"/>
        </xdr:cNvPicPr>
      </xdr:nvPicPr>
      <xdr:blipFill>
        <a:blip xmlns:r="http://schemas.openxmlformats.org/officeDocument/2006/relationships" r:embed="rId766"/>
        <a:stretch>
          <a:fillRect/>
        </a:stretch>
      </xdr:blipFill>
      <xdr:spPr>
        <a:xfrm>
          <a:off x="34925" y="9462770"/>
          <a:ext cx="2101850" cy="1400810"/>
        </a:xfrm>
        <a:prstGeom prst="rect">
          <a:avLst/>
        </a:prstGeom>
        <a:noFill/>
        <a:ln w="9525">
          <a:noFill/>
        </a:ln>
      </xdr:spPr>
    </xdr:pic>
    <xdr:clientData/>
  </xdr:twoCellAnchor>
  <xdr:twoCellAnchor editAs="oneCell">
    <xdr:from>
      <xdr:col>0</xdr:col>
      <xdr:colOff>419100</xdr:colOff>
      <xdr:row>14</xdr:row>
      <xdr:rowOff>38100</xdr:rowOff>
    </xdr:from>
    <xdr:to>
      <xdr:col>0</xdr:col>
      <xdr:colOff>1852930</xdr:colOff>
      <xdr:row>14</xdr:row>
      <xdr:rowOff>1476375</xdr:rowOff>
    </xdr:to>
    <xdr:pic>
      <xdr:nvPicPr>
        <xdr:cNvPr id="39" name="图片 38">
          <a:extLst>
            <a:ext uri="{FF2B5EF4-FFF2-40B4-BE49-F238E27FC236}">
              <a16:creationId xmlns:a16="http://schemas.microsoft.com/office/drawing/2014/main" id="{00000000-0008-0000-AD00-000027000000}"/>
            </a:ext>
          </a:extLst>
        </xdr:cNvPr>
        <xdr:cNvPicPr>
          <a:picLocks noChangeAspect="1"/>
        </xdr:cNvPicPr>
      </xdr:nvPicPr>
      <xdr:blipFill>
        <a:blip xmlns:r="http://schemas.openxmlformats.org/officeDocument/2006/relationships" r:embed="rId767"/>
        <a:stretch>
          <a:fillRect/>
        </a:stretch>
      </xdr:blipFill>
      <xdr:spPr>
        <a:xfrm>
          <a:off x="419100" y="18682970"/>
          <a:ext cx="1433830" cy="1438275"/>
        </a:xfrm>
        <a:prstGeom prst="rect">
          <a:avLst/>
        </a:prstGeom>
        <a:noFill/>
        <a:ln w="9525">
          <a:noFill/>
        </a:ln>
      </xdr:spPr>
    </xdr:pic>
    <xdr:clientData/>
  </xdr:twoCellAnchor>
  <xdr:twoCellAnchor editAs="oneCell">
    <xdr:from>
      <xdr:col>0</xdr:col>
      <xdr:colOff>171450</xdr:colOff>
      <xdr:row>13</xdr:row>
      <xdr:rowOff>47625</xdr:rowOff>
    </xdr:from>
    <xdr:to>
      <xdr:col>0</xdr:col>
      <xdr:colOff>2034540</xdr:colOff>
      <xdr:row>13</xdr:row>
      <xdr:rowOff>1466850</xdr:rowOff>
    </xdr:to>
    <xdr:pic>
      <xdr:nvPicPr>
        <xdr:cNvPr id="68" name="图片 67">
          <a:extLst>
            <a:ext uri="{FF2B5EF4-FFF2-40B4-BE49-F238E27FC236}">
              <a16:creationId xmlns:a16="http://schemas.microsoft.com/office/drawing/2014/main" id="{00000000-0008-0000-AD00-000044000000}"/>
            </a:ext>
          </a:extLst>
        </xdr:cNvPr>
        <xdr:cNvPicPr>
          <a:picLocks noChangeAspect="1"/>
        </xdr:cNvPicPr>
      </xdr:nvPicPr>
      <xdr:blipFill>
        <a:blip xmlns:r="http://schemas.openxmlformats.org/officeDocument/2006/relationships" r:embed="rId768"/>
        <a:stretch>
          <a:fillRect/>
        </a:stretch>
      </xdr:blipFill>
      <xdr:spPr>
        <a:xfrm>
          <a:off x="171450" y="17168495"/>
          <a:ext cx="1863090" cy="1419225"/>
        </a:xfrm>
        <a:prstGeom prst="rect">
          <a:avLst/>
        </a:prstGeom>
        <a:noFill/>
        <a:ln w="9525">
          <a:noFill/>
        </a:ln>
      </xdr:spPr>
    </xdr:pic>
    <xdr:clientData/>
  </xdr:twoCellAnchor>
  <xdr:twoCellAnchor editAs="oneCell">
    <xdr:from>
      <xdr:col>0</xdr:col>
      <xdr:colOff>57150</xdr:colOff>
      <xdr:row>12</xdr:row>
      <xdr:rowOff>47625</xdr:rowOff>
    </xdr:from>
    <xdr:to>
      <xdr:col>0</xdr:col>
      <xdr:colOff>2153285</xdr:colOff>
      <xdr:row>12</xdr:row>
      <xdr:rowOff>1457960</xdr:rowOff>
    </xdr:to>
    <xdr:pic>
      <xdr:nvPicPr>
        <xdr:cNvPr id="69" name="图片 68">
          <a:extLst>
            <a:ext uri="{FF2B5EF4-FFF2-40B4-BE49-F238E27FC236}">
              <a16:creationId xmlns:a16="http://schemas.microsoft.com/office/drawing/2014/main" id="{00000000-0008-0000-AD00-000045000000}"/>
            </a:ext>
          </a:extLst>
        </xdr:cNvPr>
        <xdr:cNvPicPr>
          <a:picLocks noChangeAspect="1"/>
        </xdr:cNvPicPr>
      </xdr:nvPicPr>
      <xdr:blipFill>
        <a:blip xmlns:r="http://schemas.openxmlformats.org/officeDocument/2006/relationships" r:embed="rId769"/>
        <a:stretch>
          <a:fillRect/>
        </a:stretch>
      </xdr:blipFill>
      <xdr:spPr>
        <a:xfrm>
          <a:off x="57150" y="15644495"/>
          <a:ext cx="2096135" cy="1410335"/>
        </a:xfrm>
        <a:prstGeom prst="rect">
          <a:avLst/>
        </a:prstGeom>
        <a:noFill/>
        <a:ln w="9525">
          <a:noFill/>
        </a:ln>
      </xdr:spPr>
    </xdr:pic>
    <xdr:clientData/>
  </xdr:twoCellAnchor>
  <xdr:twoCellAnchor editAs="oneCell">
    <xdr:from>
      <xdr:col>0</xdr:col>
      <xdr:colOff>410210</xdr:colOff>
      <xdr:row>17</xdr:row>
      <xdr:rowOff>47625</xdr:rowOff>
    </xdr:from>
    <xdr:to>
      <xdr:col>0</xdr:col>
      <xdr:colOff>1847850</xdr:colOff>
      <xdr:row>17</xdr:row>
      <xdr:rowOff>1490345</xdr:rowOff>
    </xdr:to>
    <xdr:pic>
      <xdr:nvPicPr>
        <xdr:cNvPr id="70" name="图片 69">
          <a:extLst>
            <a:ext uri="{FF2B5EF4-FFF2-40B4-BE49-F238E27FC236}">
              <a16:creationId xmlns:a16="http://schemas.microsoft.com/office/drawing/2014/main" id="{00000000-0008-0000-AD00-000046000000}"/>
            </a:ext>
          </a:extLst>
        </xdr:cNvPr>
        <xdr:cNvPicPr>
          <a:picLocks noChangeAspect="1"/>
        </xdr:cNvPicPr>
      </xdr:nvPicPr>
      <xdr:blipFill>
        <a:blip xmlns:r="http://schemas.openxmlformats.org/officeDocument/2006/relationships" r:embed="rId770"/>
        <a:stretch>
          <a:fillRect/>
        </a:stretch>
      </xdr:blipFill>
      <xdr:spPr>
        <a:xfrm>
          <a:off x="410210" y="23264495"/>
          <a:ext cx="1437640" cy="1442720"/>
        </a:xfrm>
        <a:prstGeom prst="rect">
          <a:avLst/>
        </a:prstGeom>
        <a:noFill/>
        <a:ln w="9525">
          <a:noFill/>
        </a:ln>
      </xdr:spPr>
    </xdr:pic>
    <xdr:clientData/>
  </xdr:twoCellAnchor>
  <xdr:twoCellAnchor editAs="oneCell">
    <xdr:from>
      <xdr:col>0</xdr:col>
      <xdr:colOff>47625</xdr:colOff>
      <xdr:row>16</xdr:row>
      <xdr:rowOff>85725</xdr:rowOff>
    </xdr:from>
    <xdr:to>
      <xdr:col>1</xdr:col>
      <xdr:colOff>15240</xdr:colOff>
      <xdr:row>16</xdr:row>
      <xdr:rowOff>1457325</xdr:rowOff>
    </xdr:to>
    <xdr:pic>
      <xdr:nvPicPr>
        <xdr:cNvPr id="71" name="图片 70">
          <a:extLst>
            <a:ext uri="{FF2B5EF4-FFF2-40B4-BE49-F238E27FC236}">
              <a16:creationId xmlns:a16="http://schemas.microsoft.com/office/drawing/2014/main" id="{00000000-0008-0000-AD00-000047000000}"/>
            </a:ext>
          </a:extLst>
        </xdr:cNvPr>
        <xdr:cNvPicPr>
          <a:picLocks noChangeAspect="1"/>
        </xdr:cNvPicPr>
      </xdr:nvPicPr>
      <xdr:blipFill>
        <a:blip xmlns:r="http://schemas.openxmlformats.org/officeDocument/2006/relationships" r:embed="rId771"/>
        <a:stretch>
          <a:fillRect/>
        </a:stretch>
      </xdr:blipFill>
      <xdr:spPr>
        <a:xfrm>
          <a:off x="47625" y="21778595"/>
          <a:ext cx="2148840" cy="1371600"/>
        </a:xfrm>
        <a:prstGeom prst="rect">
          <a:avLst/>
        </a:prstGeom>
        <a:noFill/>
        <a:ln w="9525">
          <a:noFill/>
        </a:ln>
      </xdr:spPr>
    </xdr:pic>
    <xdr:clientData/>
  </xdr:twoCellAnchor>
  <xdr:twoCellAnchor editAs="oneCell">
    <xdr:from>
      <xdr:col>0</xdr:col>
      <xdr:colOff>38100</xdr:colOff>
      <xdr:row>15</xdr:row>
      <xdr:rowOff>66675</xdr:rowOff>
    </xdr:from>
    <xdr:to>
      <xdr:col>1</xdr:col>
      <xdr:colOff>9525</xdr:colOff>
      <xdr:row>15</xdr:row>
      <xdr:rowOff>1466215</xdr:rowOff>
    </xdr:to>
    <xdr:pic>
      <xdr:nvPicPr>
        <xdr:cNvPr id="72" name="图片 71">
          <a:extLst>
            <a:ext uri="{FF2B5EF4-FFF2-40B4-BE49-F238E27FC236}">
              <a16:creationId xmlns:a16="http://schemas.microsoft.com/office/drawing/2014/main" id="{00000000-0008-0000-AD00-000048000000}"/>
            </a:ext>
          </a:extLst>
        </xdr:cNvPr>
        <xdr:cNvPicPr>
          <a:picLocks noChangeAspect="1"/>
        </xdr:cNvPicPr>
      </xdr:nvPicPr>
      <xdr:blipFill>
        <a:blip xmlns:r="http://schemas.openxmlformats.org/officeDocument/2006/relationships" r:embed="rId772"/>
        <a:stretch>
          <a:fillRect/>
        </a:stretch>
      </xdr:blipFill>
      <xdr:spPr>
        <a:xfrm>
          <a:off x="38100" y="20235545"/>
          <a:ext cx="2152650" cy="1399540"/>
        </a:xfrm>
        <a:prstGeom prst="rect">
          <a:avLst/>
        </a:prstGeom>
        <a:noFill/>
        <a:ln w="9525">
          <a:noFill/>
        </a:ln>
      </xdr:spPr>
    </xdr:pic>
    <xdr:clientData/>
  </xdr:twoCellAnchor>
  <xdr:twoCellAnchor editAs="oneCell">
    <xdr:from>
      <xdr:col>0</xdr:col>
      <xdr:colOff>152400</xdr:colOff>
      <xdr:row>18</xdr:row>
      <xdr:rowOff>57150</xdr:rowOff>
    </xdr:from>
    <xdr:to>
      <xdr:col>0</xdr:col>
      <xdr:colOff>2143125</xdr:colOff>
      <xdr:row>18</xdr:row>
      <xdr:rowOff>1483995</xdr:rowOff>
    </xdr:to>
    <xdr:pic>
      <xdr:nvPicPr>
        <xdr:cNvPr id="73" name="图片 72">
          <a:extLst>
            <a:ext uri="{FF2B5EF4-FFF2-40B4-BE49-F238E27FC236}">
              <a16:creationId xmlns:a16="http://schemas.microsoft.com/office/drawing/2014/main" id="{00000000-0008-0000-AD00-000049000000}"/>
            </a:ext>
          </a:extLst>
        </xdr:cNvPr>
        <xdr:cNvPicPr>
          <a:picLocks noChangeAspect="1"/>
        </xdr:cNvPicPr>
      </xdr:nvPicPr>
      <xdr:blipFill>
        <a:blip xmlns:r="http://schemas.openxmlformats.org/officeDocument/2006/relationships" r:embed="rId773"/>
        <a:stretch>
          <a:fillRect/>
        </a:stretch>
      </xdr:blipFill>
      <xdr:spPr>
        <a:xfrm>
          <a:off x="152400" y="24798020"/>
          <a:ext cx="1990725" cy="1426845"/>
        </a:xfrm>
        <a:prstGeom prst="rect">
          <a:avLst/>
        </a:prstGeom>
        <a:noFill/>
        <a:ln w="9525">
          <a:noFill/>
        </a:ln>
      </xdr:spPr>
    </xdr:pic>
    <xdr:clientData/>
  </xdr:twoCellAnchor>
  <xdr:twoCellAnchor editAs="oneCell">
    <xdr:from>
      <xdr:col>0</xdr:col>
      <xdr:colOff>114300</xdr:colOff>
      <xdr:row>19</xdr:row>
      <xdr:rowOff>66675</xdr:rowOff>
    </xdr:from>
    <xdr:to>
      <xdr:col>0</xdr:col>
      <xdr:colOff>2162810</xdr:colOff>
      <xdr:row>19</xdr:row>
      <xdr:rowOff>1473835</xdr:rowOff>
    </xdr:to>
    <xdr:pic>
      <xdr:nvPicPr>
        <xdr:cNvPr id="74" name="图片 73">
          <a:extLst>
            <a:ext uri="{FF2B5EF4-FFF2-40B4-BE49-F238E27FC236}">
              <a16:creationId xmlns:a16="http://schemas.microsoft.com/office/drawing/2014/main" id="{00000000-0008-0000-AD00-00004A000000}"/>
            </a:ext>
          </a:extLst>
        </xdr:cNvPr>
        <xdr:cNvPicPr>
          <a:picLocks noChangeAspect="1"/>
        </xdr:cNvPicPr>
      </xdr:nvPicPr>
      <xdr:blipFill>
        <a:blip xmlns:r="http://schemas.openxmlformats.org/officeDocument/2006/relationships" r:embed="rId774"/>
        <a:stretch>
          <a:fillRect/>
        </a:stretch>
      </xdr:blipFill>
      <xdr:spPr>
        <a:xfrm>
          <a:off x="114300" y="26331545"/>
          <a:ext cx="2048510" cy="1407160"/>
        </a:xfrm>
        <a:prstGeom prst="rect">
          <a:avLst/>
        </a:prstGeom>
        <a:noFill/>
        <a:ln w="9525">
          <a:noFill/>
        </a:ln>
      </xdr:spPr>
    </xdr:pic>
    <xdr:clientData/>
  </xdr:twoCellAnchor>
  <xdr:twoCellAnchor editAs="oneCell">
    <xdr:from>
      <xdr:col>0</xdr:col>
      <xdr:colOff>66675</xdr:colOff>
      <xdr:row>20</xdr:row>
      <xdr:rowOff>45085</xdr:rowOff>
    </xdr:from>
    <xdr:to>
      <xdr:col>0</xdr:col>
      <xdr:colOff>2105660</xdr:colOff>
      <xdr:row>20</xdr:row>
      <xdr:rowOff>1489075</xdr:rowOff>
    </xdr:to>
    <xdr:pic>
      <xdr:nvPicPr>
        <xdr:cNvPr id="75" name="图片 74">
          <a:extLst>
            <a:ext uri="{FF2B5EF4-FFF2-40B4-BE49-F238E27FC236}">
              <a16:creationId xmlns:a16="http://schemas.microsoft.com/office/drawing/2014/main" id="{00000000-0008-0000-AD00-00004B000000}"/>
            </a:ext>
          </a:extLst>
        </xdr:cNvPr>
        <xdr:cNvPicPr>
          <a:picLocks noChangeAspect="1"/>
        </xdr:cNvPicPr>
      </xdr:nvPicPr>
      <xdr:blipFill>
        <a:blip xmlns:r="http://schemas.openxmlformats.org/officeDocument/2006/relationships" r:embed="rId775"/>
        <a:stretch>
          <a:fillRect/>
        </a:stretch>
      </xdr:blipFill>
      <xdr:spPr>
        <a:xfrm>
          <a:off x="66675" y="27833955"/>
          <a:ext cx="2038985" cy="1443990"/>
        </a:xfrm>
        <a:prstGeom prst="rect">
          <a:avLst/>
        </a:prstGeom>
        <a:noFill/>
        <a:ln w="9525">
          <a:noFill/>
        </a:ln>
      </xdr:spPr>
    </xdr:pic>
    <xdr:clientData/>
  </xdr:twoCellAnchor>
  <xdr:twoCellAnchor editAs="oneCell">
    <xdr:from>
      <xdr:col>0</xdr:col>
      <xdr:colOff>95250</xdr:colOff>
      <xdr:row>21</xdr:row>
      <xdr:rowOff>28575</xdr:rowOff>
    </xdr:from>
    <xdr:to>
      <xdr:col>0</xdr:col>
      <xdr:colOff>2134235</xdr:colOff>
      <xdr:row>21</xdr:row>
      <xdr:rowOff>1477010</xdr:rowOff>
    </xdr:to>
    <xdr:pic>
      <xdr:nvPicPr>
        <xdr:cNvPr id="76" name="图片 75">
          <a:extLst>
            <a:ext uri="{FF2B5EF4-FFF2-40B4-BE49-F238E27FC236}">
              <a16:creationId xmlns:a16="http://schemas.microsoft.com/office/drawing/2014/main" id="{00000000-0008-0000-AD00-00004C000000}"/>
            </a:ext>
          </a:extLst>
        </xdr:cNvPr>
        <xdr:cNvPicPr>
          <a:picLocks noChangeAspect="1"/>
        </xdr:cNvPicPr>
      </xdr:nvPicPr>
      <xdr:blipFill>
        <a:blip xmlns:r="http://schemas.openxmlformats.org/officeDocument/2006/relationships" r:embed="rId776"/>
        <a:stretch>
          <a:fillRect/>
        </a:stretch>
      </xdr:blipFill>
      <xdr:spPr>
        <a:xfrm>
          <a:off x="95250" y="29341445"/>
          <a:ext cx="2038985" cy="1448435"/>
        </a:xfrm>
        <a:prstGeom prst="rect">
          <a:avLst/>
        </a:prstGeom>
        <a:noFill/>
        <a:ln w="9525">
          <a:noFill/>
        </a:ln>
      </xdr:spPr>
    </xdr:pic>
    <xdr:clientData/>
  </xdr:twoCellAnchor>
  <xdr:twoCellAnchor editAs="oneCell">
    <xdr:from>
      <xdr:col>0</xdr:col>
      <xdr:colOff>152400</xdr:colOff>
      <xdr:row>22</xdr:row>
      <xdr:rowOff>47625</xdr:rowOff>
    </xdr:from>
    <xdr:to>
      <xdr:col>0</xdr:col>
      <xdr:colOff>2094865</xdr:colOff>
      <xdr:row>22</xdr:row>
      <xdr:rowOff>1477010</xdr:rowOff>
    </xdr:to>
    <xdr:pic>
      <xdr:nvPicPr>
        <xdr:cNvPr id="83" name="图片 82">
          <a:extLst>
            <a:ext uri="{FF2B5EF4-FFF2-40B4-BE49-F238E27FC236}">
              <a16:creationId xmlns:a16="http://schemas.microsoft.com/office/drawing/2014/main" id="{00000000-0008-0000-AD00-000053000000}"/>
            </a:ext>
          </a:extLst>
        </xdr:cNvPr>
        <xdr:cNvPicPr>
          <a:picLocks noChangeAspect="1"/>
        </xdr:cNvPicPr>
      </xdr:nvPicPr>
      <xdr:blipFill>
        <a:blip xmlns:r="http://schemas.openxmlformats.org/officeDocument/2006/relationships" r:embed="rId777"/>
        <a:stretch>
          <a:fillRect/>
        </a:stretch>
      </xdr:blipFill>
      <xdr:spPr>
        <a:xfrm>
          <a:off x="152400" y="30884495"/>
          <a:ext cx="1942465" cy="1429385"/>
        </a:xfrm>
        <a:prstGeom prst="rect">
          <a:avLst/>
        </a:prstGeom>
        <a:noFill/>
        <a:ln w="9525">
          <a:noFill/>
        </a:ln>
      </xdr:spPr>
    </xdr:pic>
    <xdr:clientData/>
  </xdr:twoCellAnchor>
  <xdr:twoCellAnchor editAs="oneCell">
    <xdr:from>
      <xdr:col>0</xdr:col>
      <xdr:colOff>200025</xdr:colOff>
      <xdr:row>23</xdr:row>
      <xdr:rowOff>66675</xdr:rowOff>
    </xdr:from>
    <xdr:to>
      <xdr:col>0</xdr:col>
      <xdr:colOff>1966595</xdr:colOff>
      <xdr:row>23</xdr:row>
      <xdr:rowOff>1476375</xdr:rowOff>
    </xdr:to>
    <xdr:pic>
      <xdr:nvPicPr>
        <xdr:cNvPr id="84" name="图片 83">
          <a:extLst>
            <a:ext uri="{FF2B5EF4-FFF2-40B4-BE49-F238E27FC236}">
              <a16:creationId xmlns:a16="http://schemas.microsoft.com/office/drawing/2014/main" id="{00000000-0008-0000-AD00-000054000000}"/>
            </a:ext>
          </a:extLst>
        </xdr:cNvPr>
        <xdr:cNvPicPr>
          <a:picLocks noChangeAspect="1"/>
        </xdr:cNvPicPr>
      </xdr:nvPicPr>
      <xdr:blipFill>
        <a:blip xmlns:r="http://schemas.openxmlformats.org/officeDocument/2006/relationships" r:embed="rId778"/>
        <a:stretch>
          <a:fillRect/>
        </a:stretch>
      </xdr:blipFill>
      <xdr:spPr>
        <a:xfrm>
          <a:off x="200025" y="32427545"/>
          <a:ext cx="1766570" cy="1409700"/>
        </a:xfrm>
        <a:prstGeom prst="rect">
          <a:avLst/>
        </a:prstGeom>
        <a:noFill/>
        <a:ln w="9525">
          <a:noFill/>
        </a:ln>
      </xdr:spPr>
    </xdr:pic>
    <xdr:clientData/>
  </xdr:twoCellAnchor>
  <xdr:twoCellAnchor editAs="oneCell">
    <xdr:from>
      <xdr:col>0</xdr:col>
      <xdr:colOff>190500</xdr:colOff>
      <xdr:row>24</xdr:row>
      <xdr:rowOff>38100</xdr:rowOff>
    </xdr:from>
    <xdr:to>
      <xdr:col>0</xdr:col>
      <xdr:colOff>2009775</xdr:colOff>
      <xdr:row>24</xdr:row>
      <xdr:rowOff>1452245</xdr:rowOff>
    </xdr:to>
    <xdr:pic>
      <xdr:nvPicPr>
        <xdr:cNvPr id="85" name="图片 84">
          <a:extLst>
            <a:ext uri="{FF2B5EF4-FFF2-40B4-BE49-F238E27FC236}">
              <a16:creationId xmlns:a16="http://schemas.microsoft.com/office/drawing/2014/main" id="{00000000-0008-0000-AD00-000055000000}"/>
            </a:ext>
          </a:extLst>
        </xdr:cNvPr>
        <xdr:cNvPicPr>
          <a:picLocks noChangeAspect="1"/>
        </xdr:cNvPicPr>
      </xdr:nvPicPr>
      <xdr:blipFill>
        <a:blip xmlns:r="http://schemas.openxmlformats.org/officeDocument/2006/relationships" r:embed="rId779"/>
        <a:stretch>
          <a:fillRect/>
        </a:stretch>
      </xdr:blipFill>
      <xdr:spPr>
        <a:xfrm>
          <a:off x="190500" y="33922970"/>
          <a:ext cx="1819275" cy="1414145"/>
        </a:xfrm>
        <a:prstGeom prst="rect">
          <a:avLst/>
        </a:prstGeom>
        <a:noFill/>
        <a:ln w="9525">
          <a:noFill/>
        </a:ln>
      </xdr:spPr>
    </xdr:pic>
    <xdr:clientData/>
  </xdr:twoCellAnchor>
  <xdr:twoCellAnchor editAs="oneCell">
    <xdr:from>
      <xdr:col>0</xdr:col>
      <xdr:colOff>200025</xdr:colOff>
      <xdr:row>25</xdr:row>
      <xdr:rowOff>76200</xdr:rowOff>
    </xdr:from>
    <xdr:to>
      <xdr:col>0</xdr:col>
      <xdr:colOff>1977390</xdr:colOff>
      <xdr:row>25</xdr:row>
      <xdr:rowOff>1505585</xdr:rowOff>
    </xdr:to>
    <xdr:pic>
      <xdr:nvPicPr>
        <xdr:cNvPr id="77" name="图片 76">
          <a:extLst>
            <a:ext uri="{FF2B5EF4-FFF2-40B4-BE49-F238E27FC236}">
              <a16:creationId xmlns:a16="http://schemas.microsoft.com/office/drawing/2014/main" id="{00000000-0008-0000-AD00-00004D000000}"/>
            </a:ext>
          </a:extLst>
        </xdr:cNvPr>
        <xdr:cNvPicPr>
          <a:picLocks noChangeAspect="1"/>
        </xdr:cNvPicPr>
      </xdr:nvPicPr>
      <xdr:blipFill>
        <a:blip xmlns:r="http://schemas.openxmlformats.org/officeDocument/2006/relationships" r:embed="rId780"/>
        <a:stretch>
          <a:fillRect/>
        </a:stretch>
      </xdr:blipFill>
      <xdr:spPr>
        <a:xfrm>
          <a:off x="200025" y="35485070"/>
          <a:ext cx="1777365" cy="1429385"/>
        </a:xfrm>
        <a:prstGeom prst="rect">
          <a:avLst/>
        </a:prstGeom>
        <a:noFill/>
        <a:ln w="9525">
          <a:noFill/>
        </a:ln>
      </xdr:spPr>
    </xdr:pic>
    <xdr:clientData/>
  </xdr:twoCellAnchor>
  <xdr:twoCellAnchor editAs="oneCell">
    <xdr:from>
      <xdr:col>0</xdr:col>
      <xdr:colOff>80645</xdr:colOff>
      <xdr:row>26</xdr:row>
      <xdr:rowOff>53975</xdr:rowOff>
    </xdr:from>
    <xdr:to>
      <xdr:col>0</xdr:col>
      <xdr:colOff>2023745</xdr:colOff>
      <xdr:row>26</xdr:row>
      <xdr:rowOff>1537970</xdr:rowOff>
    </xdr:to>
    <xdr:pic>
      <xdr:nvPicPr>
        <xdr:cNvPr id="78" name="图片 77">
          <a:extLst>
            <a:ext uri="{FF2B5EF4-FFF2-40B4-BE49-F238E27FC236}">
              <a16:creationId xmlns:a16="http://schemas.microsoft.com/office/drawing/2014/main" id="{00000000-0008-0000-AD00-00004E000000}"/>
            </a:ext>
          </a:extLst>
        </xdr:cNvPr>
        <xdr:cNvPicPr>
          <a:picLocks noChangeAspect="1"/>
        </xdr:cNvPicPr>
      </xdr:nvPicPr>
      <xdr:blipFill>
        <a:blip xmlns:r="http://schemas.openxmlformats.org/officeDocument/2006/relationships" r:embed="rId781"/>
        <a:stretch>
          <a:fillRect/>
        </a:stretch>
      </xdr:blipFill>
      <xdr:spPr>
        <a:xfrm>
          <a:off x="80645" y="37024945"/>
          <a:ext cx="1943100" cy="1483995"/>
        </a:xfrm>
        <a:prstGeom prst="rect">
          <a:avLst/>
        </a:prstGeom>
        <a:noFill/>
        <a:ln w="9525">
          <a:noFill/>
        </a:ln>
      </xdr:spPr>
    </xdr:pic>
    <xdr:clientData/>
  </xdr:twoCellAnchor>
  <xdr:twoCellAnchor editAs="oneCell">
    <xdr:from>
      <xdr:col>0</xdr:col>
      <xdr:colOff>95250</xdr:colOff>
      <xdr:row>27</xdr:row>
      <xdr:rowOff>76200</xdr:rowOff>
    </xdr:from>
    <xdr:to>
      <xdr:col>0</xdr:col>
      <xdr:colOff>1962785</xdr:colOff>
      <xdr:row>27</xdr:row>
      <xdr:rowOff>1488440</xdr:rowOff>
    </xdr:to>
    <xdr:pic>
      <xdr:nvPicPr>
        <xdr:cNvPr id="79" name="图片 78">
          <a:extLst>
            <a:ext uri="{FF2B5EF4-FFF2-40B4-BE49-F238E27FC236}">
              <a16:creationId xmlns:a16="http://schemas.microsoft.com/office/drawing/2014/main" id="{00000000-0008-0000-AD00-00004F000000}"/>
            </a:ext>
          </a:extLst>
        </xdr:cNvPr>
        <xdr:cNvPicPr>
          <a:picLocks noChangeAspect="1"/>
        </xdr:cNvPicPr>
      </xdr:nvPicPr>
      <xdr:blipFill>
        <a:blip xmlns:r="http://schemas.openxmlformats.org/officeDocument/2006/relationships" r:embed="rId782"/>
        <a:stretch>
          <a:fillRect/>
        </a:stretch>
      </xdr:blipFill>
      <xdr:spPr>
        <a:xfrm>
          <a:off x="95250" y="38609270"/>
          <a:ext cx="1867535" cy="1412240"/>
        </a:xfrm>
        <a:prstGeom prst="rect">
          <a:avLst/>
        </a:prstGeom>
        <a:noFill/>
        <a:ln w="9525">
          <a:noFill/>
        </a:ln>
      </xdr:spPr>
    </xdr:pic>
    <xdr:clientData/>
  </xdr:twoCellAnchor>
  <xdr:twoCellAnchor editAs="oneCell">
    <xdr:from>
      <xdr:col>0</xdr:col>
      <xdr:colOff>266700</xdr:colOff>
      <xdr:row>28</xdr:row>
      <xdr:rowOff>76200</xdr:rowOff>
    </xdr:from>
    <xdr:to>
      <xdr:col>0</xdr:col>
      <xdr:colOff>2050415</xdr:colOff>
      <xdr:row>28</xdr:row>
      <xdr:rowOff>1514475</xdr:rowOff>
    </xdr:to>
    <xdr:pic>
      <xdr:nvPicPr>
        <xdr:cNvPr id="80" name="图片 79">
          <a:extLst>
            <a:ext uri="{FF2B5EF4-FFF2-40B4-BE49-F238E27FC236}">
              <a16:creationId xmlns:a16="http://schemas.microsoft.com/office/drawing/2014/main" id="{00000000-0008-0000-AD00-000050000000}"/>
            </a:ext>
          </a:extLst>
        </xdr:cNvPr>
        <xdr:cNvPicPr>
          <a:picLocks noChangeAspect="1"/>
        </xdr:cNvPicPr>
      </xdr:nvPicPr>
      <xdr:blipFill>
        <a:blip xmlns:r="http://schemas.openxmlformats.org/officeDocument/2006/relationships" r:embed="rId783"/>
        <a:stretch>
          <a:fillRect/>
        </a:stretch>
      </xdr:blipFill>
      <xdr:spPr>
        <a:xfrm>
          <a:off x="266700" y="40171370"/>
          <a:ext cx="1783715" cy="1438275"/>
        </a:xfrm>
        <a:prstGeom prst="rect">
          <a:avLst/>
        </a:prstGeom>
        <a:noFill/>
        <a:ln w="9525">
          <a:noFill/>
        </a:ln>
      </xdr:spPr>
    </xdr:pic>
    <xdr:clientData/>
  </xdr:twoCellAnchor>
  <xdr:twoCellAnchor editAs="oneCell">
    <xdr:from>
      <xdr:col>0</xdr:col>
      <xdr:colOff>168275</xdr:colOff>
      <xdr:row>29</xdr:row>
      <xdr:rowOff>119380</xdr:rowOff>
    </xdr:from>
    <xdr:to>
      <xdr:col>0</xdr:col>
      <xdr:colOff>2101850</xdr:colOff>
      <xdr:row>29</xdr:row>
      <xdr:rowOff>1524635</xdr:rowOff>
    </xdr:to>
    <xdr:pic>
      <xdr:nvPicPr>
        <xdr:cNvPr id="81" name="图片 80">
          <a:extLst>
            <a:ext uri="{FF2B5EF4-FFF2-40B4-BE49-F238E27FC236}">
              <a16:creationId xmlns:a16="http://schemas.microsoft.com/office/drawing/2014/main" id="{00000000-0008-0000-AD00-000051000000}"/>
            </a:ext>
          </a:extLst>
        </xdr:cNvPr>
        <xdr:cNvPicPr>
          <a:picLocks noChangeAspect="1"/>
        </xdr:cNvPicPr>
      </xdr:nvPicPr>
      <xdr:blipFill>
        <a:blip xmlns:r="http://schemas.openxmlformats.org/officeDocument/2006/relationships" r:embed="rId784"/>
        <a:stretch>
          <a:fillRect/>
        </a:stretch>
      </xdr:blipFill>
      <xdr:spPr>
        <a:xfrm>
          <a:off x="168275" y="41776650"/>
          <a:ext cx="1933575" cy="1405255"/>
        </a:xfrm>
        <a:prstGeom prst="rect">
          <a:avLst/>
        </a:prstGeom>
        <a:noFill/>
        <a:ln w="9525">
          <a:noFill/>
        </a:ln>
      </xdr:spPr>
    </xdr:pic>
    <xdr:clientData/>
  </xdr:twoCellAnchor>
  <xdr:twoCellAnchor editAs="oneCell">
    <xdr:from>
      <xdr:col>0</xdr:col>
      <xdr:colOff>123825</xdr:colOff>
      <xdr:row>30</xdr:row>
      <xdr:rowOff>66675</xdr:rowOff>
    </xdr:from>
    <xdr:to>
      <xdr:col>0</xdr:col>
      <xdr:colOff>1971675</xdr:colOff>
      <xdr:row>30</xdr:row>
      <xdr:rowOff>1433830</xdr:rowOff>
    </xdr:to>
    <xdr:pic>
      <xdr:nvPicPr>
        <xdr:cNvPr id="82" name="图片 81">
          <a:extLst>
            <a:ext uri="{FF2B5EF4-FFF2-40B4-BE49-F238E27FC236}">
              <a16:creationId xmlns:a16="http://schemas.microsoft.com/office/drawing/2014/main" id="{00000000-0008-0000-AD00-000052000000}"/>
            </a:ext>
          </a:extLst>
        </xdr:cNvPr>
        <xdr:cNvPicPr>
          <a:picLocks noChangeAspect="1"/>
        </xdr:cNvPicPr>
      </xdr:nvPicPr>
      <xdr:blipFill>
        <a:blip xmlns:r="http://schemas.openxmlformats.org/officeDocument/2006/relationships" r:embed="rId785"/>
        <a:stretch>
          <a:fillRect/>
        </a:stretch>
      </xdr:blipFill>
      <xdr:spPr>
        <a:xfrm>
          <a:off x="123825" y="43286045"/>
          <a:ext cx="1847850" cy="1367155"/>
        </a:xfrm>
        <a:prstGeom prst="rect">
          <a:avLst/>
        </a:prstGeom>
        <a:noFill/>
        <a:ln w="9525">
          <a:noFill/>
        </a:ln>
      </xdr:spPr>
    </xdr:pic>
    <xdr:clientData/>
  </xdr:twoCellAnchor>
  <xdr:twoCellAnchor editAs="oneCell">
    <xdr:from>
      <xdr:col>0</xdr:col>
      <xdr:colOff>31750</xdr:colOff>
      <xdr:row>34</xdr:row>
      <xdr:rowOff>41275</xdr:rowOff>
    </xdr:from>
    <xdr:to>
      <xdr:col>0</xdr:col>
      <xdr:colOff>2136775</xdr:colOff>
      <xdr:row>34</xdr:row>
      <xdr:rowOff>1489075</xdr:rowOff>
    </xdr:to>
    <xdr:pic>
      <xdr:nvPicPr>
        <xdr:cNvPr id="87" name="图片 86">
          <a:extLst>
            <a:ext uri="{FF2B5EF4-FFF2-40B4-BE49-F238E27FC236}">
              <a16:creationId xmlns:a16="http://schemas.microsoft.com/office/drawing/2014/main" id="{00000000-0008-0000-AD00-000057000000}"/>
            </a:ext>
          </a:extLst>
        </xdr:cNvPr>
        <xdr:cNvPicPr>
          <a:picLocks noChangeAspect="1"/>
        </xdr:cNvPicPr>
      </xdr:nvPicPr>
      <xdr:blipFill>
        <a:blip xmlns:r="http://schemas.openxmlformats.org/officeDocument/2006/relationships" r:embed="rId786"/>
        <a:stretch>
          <a:fillRect/>
        </a:stretch>
      </xdr:blipFill>
      <xdr:spPr>
        <a:xfrm>
          <a:off x="31750" y="49851945"/>
          <a:ext cx="2105025" cy="1447800"/>
        </a:xfrm>
        <a:prstGeom prst="rect">
          <a:avLst/>
        </a:prstGeom>
        <a:noFill/>
        <a:ln w="9525">
          <a:noFill/>
        </a:ln>
      </xdr:spPr>
    </xdr:pic>
    <xdr:clientData/>
  </xdr:twoCellAnchor>
  <xdr:twoCellAnchor editAs="oneCell">
    <xdr:from>
      <xdr:col>0</xdr:col>
      <xdr:colOff>31750</xdr:colOff>
      <xdr:row>35</xdr:row>
      <xdr:rowOff>111125</xdr:rowOff>
    </xdr:from>
    <xdr:to>
      <xdr:col>0</xdr:col>
      <xdr:colOff>2116455</xdr:colOff>
      <xdr:row>35</xdr:row>
      <xdr:rowOff>1475740</xdr:rowOff>
    </xdr:to>
    <xdr:pic>
      <xdr:nvPicPr>
        <xdr:cNvPr id="91" name="图片 90">
          <a:extLst>
            <a:ext uri="{FF2B5EF4-FFF2-40B4-BE49-F238E27FC236}">
              <a16:creationId xmlns:a16="http://schemas.microsoft.com/office/drawing/2014/main" id="{00000000-0008-0000-AD00-00005B000000}"/>
            </a:ext>
          </a:extLst>
        </xdr:cNvPr>
        <xdr:cNvPicPr>
          <a:picLocks noChangeAspect="1"/>
        </xdr:cNvPicPr>
      </xdr:nvPicPr>
      <xdr:blipFill>
        <a:blip xmlns:r="http://schemas.openxmlformats.org/officeDocument/2006/relationships" r:embed="rId787"/>
        <a:stretch>
          <a:fillRect/>
        </a:stretch>
      </xdr:blipFill>
      <xdr:spPr>
        <a:xfrm>
          <a:off x="31750" y="51534695"/>
          <a:ext cx="2084705" cy="1364615"/>
        </a:xfrm>
        <a:prstGeom prst="rect">
          <a:avLst/>
        </a:prstGeom>
        <a:noFill/>
        <a:ln w="9525">
          <a:noFill/>
        </a:ln>
      </xdr:spPr>
    </xdr:pic>
    <xdr:clientData/>
  </xdr:twoCellAnchor>
  <xdr:twoCellAnchor editAs="oneCell">
    <xdr:from>
      <xdr:col>0</xdr:col>
      <xdr:colOff>34925</xdr:colOff>
      <xdr:row>36</xdr:row>
      <xdr:rowOff>76200</xdr:rowOff>
    </xdr:from>
    <xdr:to>
      <xdr:col>0</xdr:col>
      <xdr:colOff>2137410</xdr:colOff>
      <xdr:row>36</xdr:row>
      <xdr:rowOff>1524635</xdr:rowOff>
    </xdr:to>
    <xdr:pic>
      <xdr:nvPicPr>
        <xdr:cNvPr id="94" name="图片 93">
          <a:extLst>
            <a:ext uri="{FF2B5EF4-FFF2-40B4-BE49-F238E27FC236}">
              <a16:creationId xmlns:a16="http://schemas.microsoft.com/office/drawing/2014/main" id="{00000000-0008-0000-AD00-00005E000000}"/>
            </a:ext>
          </a:extLst>
        </xdr:cNvPr>
        <xdr:cNvPicPr>
          <a:picLocks noChangeAspect="1"/>
        </xdr:cNvPicPr>
      </xdr:nvPicPr>
      <xdr:blipFill>
        <a:blip xmlns:r="http://schemas.openxmlformats.org/officeDocument/2006/relationships" r:embed="rId788"/>
        <a:stretch>
          <a:fillRect/>
        </a:stretch>
      </xdr:blipFill>
      <xdr:spPr>
        <a:xfrm>
          <a:off x="34925" y="53074570"/>
          <a:ext cx="2102485" cy="1448435"/>
        </a:xfrm>
        <a:prstGeom prst="rect">
          <a:avLst/>
        </a:prstGeom>
        <a:noFill/>
        <a:ln w="9525">
          <a:noFill/>
        </a:ln>
      </xdr:spPr>
    </xdr:pic>
    <xdr:clientData/>
  </xdr:twoCellAnchor>
  <xdr:twoCellAnchor editAs="oneCell">
    <xdr:from>
      <xdr:col>1</xdr:col>
      <xdr:colOff>0</xdr:colOff>
      <xdr:row>589</xdr:row>
      <xdr:rowOff>0</xdr:rowOff>
    </xdr:from>
    <xdr:to>
      <xdr:col>1</xdr:col>
      <xdr:colOff>9525</xdr:colOff>
      <xdr:row>589</xdr:row>
      <xdr:rowOff>28575</xdr:rowOff>
    </xdr:to>
    <xdr:pic>
      <xdr:nvPicPr>
        <xdr:cNvPr id="86" name="Picture 15">
          <a:extLst>
            <a:ext uri="{FF2B5EF4-FFF2-40B4-BE49-F238E27FC236}">
              <a16:creationId xmlns:a16="http://schemas.microsoft.com/office/drawing/2014/main" id="{00000000-0008-0000-AD00-000056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87254620"/>
          <a:ext cx="9525" cy="28575"/>
        </a:xfrm>
        <a:prstGeom prst="rect">
          <a:avLst/>
        </a:prstGeom>
        <a:noFill/>
        <a:ln w="1">
          <a:noFill/>
          <a:miter lim="800000"/>
          <a:headEnd/>
          <a:tailEnd/>
        </a:ln>
      </xdr:spPr>
    </xdr:pic>
    <xdr:clientData/>
  </xdr:twoCellAnchor>
  <xdr:twoCellAnchor editAs="oneCell">
    <xdr:from>
      <xdr:col>1</xdr:col>
      <xdr:colOff>0</xdr:colOff>
      <xdr:row>591</xdr:row>
      <xdr:rowOff>0</xdr:rowOff>
    </xdr:from>
    <xdr:to>
      <xdr:col>1</xdr:col>
      <xdr:colOff>9525</xdr:colOff>
      <xdr:row>591</xdr:row>
      <xdr:rowOff>28575</xdr:rowOff>
    </xdr:to>
    <xdr:pic>
      <xdr:nvPicPr>
        <xdr:cNvPr id="89" name="Picture 15">
          <a:extLst>
            <a:ext uri="{FF2B5EF4-FFF2-40B4-BE49-F238E27FC236}">
              <a16:creationId xmlns:a16="http://schemas.microsoft.com/office/drawing/2014/main" id="{00000000-0008-0000-AD00-000059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91064620"/>
          <a:ext cx="9525" cy="28575"/>
        </a:xfrm>
        <a:prstGeom prst="rect">
          <a:avLst/>
        </a:prstGeom>
        <a:noFill/>
        <a:ln w="1">
          <a:noFill/>
          <a:miter lim="800000"/>
          <a:headEnd/>
          <a:tailEnd/>
        </a:ln>
      </xdr:spPr>
    </xdr:pic>
    <xdr:clientData/>
  </xdr:twoCellAnchor>
  <xdr:twoCellAnchor editAs="oneCell">
    <xdr:from>
      <xdr:col>1</xdr:col>
      <xdr:colOff>0</xdr:colOff>
      <xdr:row>593</xdr:row>
      <xdr:rowOff>0</xdr:rowOff>
    </xdr:from>
    <xdr:to>
      <xdr:col>1</xdr:col>
      <xdr:colOff>9525</xdr:colOff>
      <xdr:row>593</xdr:row>
      <xdr:rowOff>28575</xdr:rowOff>
    </xdr:to>
    <xdr:pic>
      <xdr:nvPicPr>
        <xdr:cNvPr id="96" name="Picture 15">
          <a:extLst>
            <a:ext uri="{FF2B5EF4-FFF2-40B4-BE49-F238E27FC236}">
              <a16:creationId xmlns:a16="http://schemas.microsoft.com/office/drawing/2014/main" id="{00000000-0008-0000-AD00-000060000000}"/>
            </a:ext>
          </a:extLst>
        </xdr:cNvPr>
        <xdr:cNvPicPr>
          <a:picLocks noChangeAspect="1" noChangeArrowheads="1"/>
        </xdr:cNvPicPr>
      </xdr:nvPicPr>
      <xdr:blipFill>
        <a:blip xmlns:r="http://schemas.openxmlformats.org/officeDocument/2006/relationships" r:embed="rId158"/>
        <a:srcRect/>
        <a:stretch>
          <a:fillRect/>
        </a:stretch>
      </xdr:blipFill>
      <xdr:spPr>
        <a:xfrm>
          <a:off x="2181225" y="1094874620"/>
          <a:ext cx="9525" cy="28575"/>
        </a:xfrm>
        <a:prstGeom prst="rect">
          <a:avLst/>
        </a:prstGeom>
        <a:noFill/>
        <a:ln w="1">
          <a:noFill/>
          <a:miter lim="800000"/>
          <a:headEnd/>
          <a:tailEnd/>
        </a:ln>
      </xdr:spPr>
    </xdr:pic>
    <xdr:clientData/>
  </xdr:twoCellAnchor>
  <xdr:twoCellAnchor editAs="oneCell">
    <xdr:from>
      <xdr:col>0</xdr:col>
      <xdr:colOff>66675</xdr:colOff>
      <xdr:row>9</xdr:row>
      <xdr:rowOff>66675</xdr:rowOff>
    </xdr:from>
    <xdr:to>
      <xdr:col>0</xdr:col>
      <xdr:colOff>2071370</xdr:colOff>
      <xdr:row>9</xdr:row>
      <xdr:rowOff>1515110</xdr:rowOff>
    </xdr:to>
    <xdr:pic>
      <xdr:nvPicPr>
        <xdr:cNvPr id="100" name="图片 99">
          <a:extLst>
            <a:ext uri="{FF2B5EF4-FFF2-40B4-BE49-F238E27FC236}">
              <a16:creationId xmlns:a16="http://schemas.microsoft.com/office/drawing/2014/main" id="{00000000-0008-0000-AD00-000064000000}"/>
            </a:ext>
          </a:extLst>
        </xdr:cNvPr>
        <xdr:cNvPicPr>
          <a:picLocks noChangeAspect="1"/>
        </xdr:cNvPicPr>
      </xdr:nvPicPr>
      <xdr:blipFill>
        <a:blip xmlns:r="http://schemas.openxmlformats.org/officeDocument/2006/relationships" r:embed="rId789"/>
        <a:stretch>
          <a:fillRect/>
        </a:stretch>
      </xdr:blipFill>
      <xdr:spPr>
        <a:xfrm>
          <a:off x="66675" y="11028045"/>
          <a:ext cx="2004695" cy="1448435"/>
        </a:xfrm>
        <a:prstGeom prst="rect">
          <a:avLst/>
        </a:prstGeom>
        <a:noFill/>
        <a:ln w="9525">
          <a:noFill/>
        </a:ln>
      </xdr:spPr>
    </xdr:pic>
    <xdr:clientData/>
  </xdr:twoCellAnchor>
  <xdr:twoCellAnchor editAs="oneCell">
    <xdr:from>
      <xdr:col>0</xdr:col>
      <xdr:colOff>172085</xdr:colOff>
      <xdr:row>10</xdr:row>
      <xdr:rowOff>28575</xdr:rowOff>
    </xdr:from>
    <xdr:to>
      <xdr:col>0</xdr:col>
      <xdr:colOff>2115185</xdr:colOff>
      <xdr:row>10</xdr:row>
      <xdr:rowOff>1516380</xdr:rowOff>
    </xdr:to>
    <xdr:pic>
      <xdr:nvPicPr>
        <xdr:cNvPr id="103" name="图片 102">
          <a:extLst>
            <a:ext uri="{FF2B5EF4-FFF2-40B4-BE49-F238E27FC236}">
              <a16:creationId xmlns:a16="http://schemas.microsoft.com/office/drawing/2014/main" id="{00000000-0008-0000-AD00-000067000000}"/>
            </a:ext>
          </a:extLst>
        </xdr:cNvPr>
        <xdr:cNvPicPr>
          <a:picLocks noChangeAspect="1"/>
        </xdr:cNvPicPr>
      </xdr:nvPicPr>
      <xdr:blipFill>
        <a:blip xmlns:r="http://schemas.openxmlformats.org/officeDocument/2006/relationships" r:embed="rId790"/>
        <a:stretch>
          <a:fillRect/>
        </a:stretch>
      </xdr:blipFill>
      <xdr:spPr>
        <a:xfrm>
          <a:off x="172085" y="12552045"/>
          <a:ext cx="1943100" cy="1487805"/>
        </a:xfrm>
        <a:prstGeom prst="rect">
          <a:avLst/>
        </a:prstGeom>
        <a:noFill/>
        <a:ln w="9525">
          <a:noFill/>
        </a:ln>
      </xdr:spPr>
    </xdr:pic>
    <xdr:clientData/>
  </xdr:twoCellAnchor>
</xdr:wsDr>
</file>

<file path=xl/theme/theme1.xml><?xml version="1.0" encoding="utf-8"?>
<a:theme xmlns:a="http://schemas.openxmlformats.org/drawingml/2006/main" name="Ofis Teması">
  <a:themeElements>
    <a:clrScheme name="Ofis">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is">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is">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 /></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 /></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 /></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 /></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 /></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 /></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 /></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 /></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 /></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 /></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 /></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 /></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 /></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 /></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 /></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 /></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 /></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 /></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 /></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 /></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 /></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 /></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 /></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 /></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 /></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 /></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 /></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 /></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 /></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 /></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 /></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 /></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 /></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 /></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 /></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 /></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 /></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 /></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 /></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 /></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 /></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 /></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 /></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 /></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 /></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 /></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 /></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 /></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 /></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 /></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 /></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 /></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 /></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 /></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 /></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 /></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 /></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 /></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 /></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 /></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 /></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 /></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 /></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 /></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 /></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 /></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 /></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 /></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 /></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 /></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 /></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 /></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 /></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 /></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 /></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 /></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 /></Relationships>
</file>

<file path=xl/worksheets/_rels/sheet79.xml.rels><?xml version="1.0" encoding="UTF-8" standalone="yes"?>
<Relationships xmlns="http://schemas.openxmlformats.org/package/2006/relationships"><Relationship Id="rId1" Type="http://schemas.openxmlformats.org/officeDocument/2006/relationships/drawing" Target="../drawings/drawing78.xml" /></Relationships>
</file>

<file path=xl/worksheets/_rels/sheet80.xml.rels><?xml version="1.0" encoding="UTF-8" standalone="yes"?>
<Relationships xmlns="http://schemas.openxmlformats.org/package/2006/relationships"><Relationship Id="rId1" Type="http://schemas.openxmlformats.org/officeDocument/2006/relationships/drawing" Target="../drawings/drawing79.xml" /></Relationships>
</file>

<file path=xl/worksheets/_rels/sheet81.xml.rels><?xml version="1.0" encoding="UTF-8" standalone="yes"?>
<Relationships xmlns="http://schemas.openxmlformats.org/package/2006/relationships"><Relationship Id="rId1" Type="http://schemas.openxmlformats.org/officeDocument/2006/relationships/drawing" Target="../drawings/drawing80.xml" /></Relationships>
</file>

<file path=xl/worksheets/_rels/sheet82.xml.rels><?xml version="1.0" encoding="UTF-8" standalone="yes"?>
<Relationships xmlns="http://schemas.openxmlformats.org/package/2006/relationships"><Relationship Id="rId1" Type="http://schemas.openxmlformats.org/officeDocument/2006/relationships/drawing" Target="../drawings/drawing81.xml" /></Relationships>
</file>

<file path=xl/worksheets/_rels/sheet83.xml.rels><?xml version="1.0" encoding="UTF-8" standalone="yes"?>
<Relationships xmlns="http://schemas.openxmlformats.org/package/2006/relationships"><Relationship Id="rId1" Type="http://schemas.openxmlformats.org/officeDocument/2006/relationships/drawing" Target="../drawings/drawing82.xml" /></Relationships>
</file>

<file path=xl/worksheets/_rels/sheet84.xml.rels><?xml version="1.0" encoding="UTF-8" standalone="yes"?>
<Relationships xmlns="http://schemas.openxmlformats.org/package/2006/relationships"><Relationship Id="rId1" Type="http://schemas.openxmlformats.org/officeDocument/2006/relationships/drawing" Target="../drawings/drawing83.xml" /></Relationships>
</file>

<file path=xl/worksheets/_rels/sheet85.xml.rels><?xml version="1.0" encoding="UTF-8" standalone="yes"?>
<Relationships xmlns="http://schemas.openxmlformats.org/package/2006/relationships"><Relationship Id="rId1" Type="http://schemas.openxmlformats.org/officeDocument/2006/relationships/drawing" Target="../drawings/drawing84.xml" /></Relationships>
</file>

<file path=xl/worksheets/_rels/sheet86.xml.rels><?xml version="1.0" encoding="UTF-8" standalone="yes"?>
<Relationships xmlns="http://schemas.openxmlformats.org/package/2006/relationships"><Relationship Id="rId1" Type="http://schemas.openxmlformats.org/officeDocument/2006/relationships/drawing" Target="../drawings/drawing85.xml" /></Relationships>
</file>

<file path=xl/worksheets/_rels/sheet87.xml.rels><?xml version="1.0" encoding="UTF-8" standalone="yes"?>
<Relationships xmlns="http://schemas.openxmlformats.org/package/2006/relationships"><Relationship Id="rId1" Type="http://schemas.openxmlformats.org/officeDocument/2006/relationships/drawing" Target="../drawings/drawing86.xml" /></Relationships>
</file>

<file path=xl/worksheets/_rels/sheet88.xml.rels><?xml version="1.0" encoding="UTF-8" standalone="yes"?>
<Relationships xmlns="http://schemas.openxmlformats.org/package/2006/relationships"><Relationship Id="rId1" Type="http://schemas.openxmlformats.org/officeDocument/2006/relationships/drawing" Target="../drawings/drawing87.xml" /></Relationships>
</file>

<file path=xl/worksheets/_rels/sheet89.xml.rels><?xml version="1.0" encoding="UTF-8" standalone="yes"?>
<Relationships xmlns="http://schemas.openxmlformats.org/package/2006/relationships"><Relationship Id="rId1" Type="http://schemas.openxmlformats.org/officeDocument/2006/relationships/drawing" Target="../drawings/drawing88.xml" /></Relationships>
</file>

<file path=xl/worksheets/_rels/sheet90.xml.rels><?xml version="1.0" encoding="UTF-8" standalone="yes"?>
<Relationships xmlns="http://schemas.openxmlformats.org/package/2006/relationships"><Relationship Id="rId1" Type="http://schemas.openxmlformats.org/officeDocument/2006/relationships/drawing" Target="../drawings/drawing89.xml" /></Relationships>
</file>

<file path=xl/worksheets/_rels/sheet91.xml.rels><?xml version="1.0" encoding="UTF-8" standalone="yes"?>
<Relationships xmlns="http://schemas.openxmlformats.org/package/2006/relationships"><Relationship Id="rId1" Type="http://schemas.openxmlformats.org/officeDocument/2006/relationships/drawing" Target="../drawings/drawing90.xml" /></Relationships>
</file>

<file path=xl/worksheets/_rels/sheet92.xml.rels><?xml version="1.0" encoding="UTF-8" standalone="yes"?>
<Relationships xmlns="http://schemas.openxmlformats.org/package/2006/relationships"><Relationship Id="rId1" Type="http://schemas.openxmlformats.org/officeDocument/2006/relationships/drawing" Target="../drawings/drawing91.xml" /></Relationships>
</file>

<file path=xl/worksheets/_rels/sheet93.xml.rels><?xml version="1.0" encoding="UTF-8" standalone="yes"?>
<Relationships xmlns="http://schemas.openxmlformats.org/package/2006/relationships"><Relationship Id="rId1" Type="http://schemas.openxmlformats.org/officeDocument/2006/relationships/drawing" Target="../drawings/drawing92.xml" /></Relationships>
</file>

<file path=xl/worksheets/_rels/sheet94.xml.rels><?xml version="1.0" encoding="UTF-8" standalone="yes"?>
<Relationships xmlns="http://schemas.openxmlformats.org/package/2006/relationships"><Relationship Id="rId1" Type="http://schemas.openxmlformats.org/officeDocument/2006/relationships/drawing" Target="../drawings/drawing93.xml" /></Relationships>
</file>

<file path=xl/worksheets/_rels/sheet95.xml.rels><?xml version="1.0" encoding="UTF-8" standalone="yes"?>
<Relationships xmlns="http://schemas.openxmlformats.org/package/2006/relationships"><Relationship Id="rId1" Type="http://schemas.openxmlformats.org/officeDocument/2006/relationships/drawing" Target="../drawings/drawing94.xml" /></Relationships>
</file>

<file path=xl/worksheets/_rels/sheet96.xml.rels><?xml version="1.0" encoding="UTF-8" standalone="yes"?>
<Relationships xmlns="http://schemas.openxmlformats.org/package/2006/relationships"><Relationship Id="rId1" Type="http://schemas.openxmlformats.org/officeDocument/2006/relationships/drawing" Target="../drawings/drawing95.xml" /></Relationships>
</file>

<file path=xl/worksheets/_rels/sheet97.xml.rels><?xml version="1.0" encoding="UTF-8" standalone="yes"?>
<Relationships xmlns="http://schemas.openxmlformats.org/package/2006/relationships"><Relationship Id="rId1" Type="http://schemas.openxmlformats.org/officeDocument/2006/relationships/drawing" Target="../drawings/drawing96.xml" /></Relationships>
</file>

<file path=xl/worksheets/_rels/sheet98.xml.rels><?xml version="1.0" encoding="UTF-8" standalone="yes"?>
<Relationships xmlns="http://schemas.openxmlformats.org/package/2006/relationships"><Relationship Id="rId1" Type="http://schemas.openxmlformats.org/officeDocument/2006/relationships/drawing" Target="../drawings/drawing97.xml" /></Relationships>
</file>

<file path=xl/worksheets/_rels/sheet99.xml.rels><?xml version="1.0" encoding="UTF-8" standalone="yes"?>
<Relationships xmlns="http://schemas.openxmlformats.org/package/2006/relationships"><Relationship Id="rId1" Type="http://schemas.openxmlformats.org/officeDocument/2006/relationships/drawing" Target="../drawings/drawing98.xml" /></Relationships>
</file>

<file path=xl/worksheets/_rels/sheet100.xml.rels><?xml version="1.0" encoding="UTF-8" standalone="yes"?>
<Relationships xmlns="http://schemas.openxmlformats.org/package/2006/relationships"><Relationship Id="rId1" Type="http://schemas.openxmlformats.org/officeDocument/2006/relationships/drawing" Target="../drawings/drawing99.xml" /></Relationships>
</file>

<file path=xl/worksheets/_rels/sheet101.xml.rels><?xml version="1.0" encoding="UTF-8" standalone="yes"?>
<Relationships xmlns="http://schemas.openxmlformats.org/package/2006/relationships"><Relationship Id="rId1" Type="http://schemas.openxmlformats.org/officeDocument/2006/relationships/drawing" Target="../drawings/drawing100.xml" /></Relationships>
</file>

<file path=xl/worksheets/_rels/sheet102.xml.rels><?xml version="1.0" encoding="UTF-8" standalone="yes"?>
<Relationships xmlns="http://schemas.openxmlformats.org/package/2006/relationships"><Relationship Id="rId1" Type="http://schemas.openxmlformats.org/officeDocument/2006/relationships/drawing" Target="../drawings/drawing101.xml" /></Relationships>
</file>

<file path=xl/worksheets/_rels/sheet103.xml.rels><?xml version="1.0" encoding="UTF-8" standalone="yes"?>
<Relationships xmlns="http://schemas.openxmlformats.org/package/2006/relationships"><Relationship Id="rId1" Type="http://schemas.openxmlformats.org/officeDocument/2006/relationships/drawing" Target="../drawings/drawing102.xml" /></Relationships>
</file>

<file path=xl/worksheets/_rels/sheet104.xml.rels><?xml version="1.0" encoding="UTF-8" standalone="yes"?>
<Relationships xmlns="http://schemas.openxmlformats.org/package/2006/relationships"><Relationship Id="rId1" Type="http://schemas.openxmlformats.org/officeDocument/2006/relationships/drawing" Target="../drawings/drawing103.xml" /></Relationships>
</file>

<file path=xl/worksheets/_rels/sheet105.xml.rels><?xml version="1.0" encoding="UTF-8" standalone="yes"?>
<Relationships xmlns="http://schemas.openxmlformats.org/package/2006/relationships"><Relationship Id="rId1" Type="http://schemas.openxmlformats.org/officeDocument/2006/relationships/drawing" Target="../drawings/drawing104.xml" /></Relationships>
</file>

<file path=xl/worksheets/_rels/sheet106.xml.rels><?xml version="1.0" encoding="UTF-8" standalone="yes"?>
<Relationships xmlns="http://schemas.openxmlformats.org/package/2006/relationships"><Relationship Id="rId1" Type="http://schemas.openxmlformats.org/officeDocument/2006/relationships/drawing" Target="../drawings/drawing105.xml" /></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106.xml" /></Relationships>
</file>

<file path=xl/worksheets/_rels/sheet108.xml.rels><?xml version="1.0" encoding="UTF-8" standalone="yes"?>
<Relationships xmlns="http://schemas.openxmlformats.org/package/2006/relationships"><Relationship Id="rId1" Type="http://schemas.openxmlformats.org/officeDocument/2006/relationships/drawing" Target="../drawings/drawing107.xml" /></Relationships>
</file>

<file path=xl/worksheets/_rels/sheet109.xml.rels><?xml version="1.0" encoding="UTF-8" standalone="yes"?>
<Relationships xmlns="http://schemas.openxmlformats.org/package/2006/relationships"><Relationship Id="rId1" Type="http://schemas.openxmlformats.org/officeDocument/2006/relationships/drawing" Target="../drawings/drawing108.xml" /></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109.xml" /></Relationships>
</file>

<file path=xl/worksheets/_rels/sheet111.xml.rels><?xml version="1.0" encoding="UTF-8" standalone="yes"?>
<Relationships xmlns="http://schemas.openxmlformats.org/package/2006/relationships"><Relationship Id="rId1" Type="http://schemas.openxmlformats.org/officeDocument/2006/relationships/drawing" Target="../drawings/drawing110.xml" /></Relationships>
</file>

<file path=xl/worksheets/_rels/sheet112.xml.rels><?xml version="1.0" encoding="UTF-8" standalone="yes"?>
<Relationships xmlns="http://schemas.openxmlformats.org/package/2006/relationships"><Relationship Id="rId1" Type="http://schemas.openxmlformats.org/officeDocument/2006/relationships/drawing" Target="../drawings/drawing111.xml" /></Relationships>
</file>

<file path=xl/worksheets/_rels/sheet113.xml.rels><?xml version="1.0" encoding="UTF-8" standalone="yes"?>
<Relationships xmlns="http://schemas.openxmlformats.org/package/2006/relationships"><Relationship Id="rId1" Type="http://schemas.openxmlformats.org/officeDocument/2006/relationships/drawing" Target="../drawings/drawing112.xml" /></Relationships>
</file>

<file path=xl/worksheets/_rels/sheet114.xml.rels><?xml version="1.0" encoding="UTF-8" standalone="yes"?>
<Relationships xmlns="http://schemas.openxmlformats.org/package/2006/relationships"><Relationship Id="rId1" Type="http://schemas.openxmlformats.org/officeDocument/2006/relationships/drawing" Target="../drawings/drawing113.xml" /></Relationships>
</file>

<file path=xl/worksheets/_rels/sheet115.xml.rels><?xml version="1.0" encoding="UTF-8" standalone="yes"?>
<Relationships xmlns="http://schemas.openxmlformats.org/package/2006/relationships"><Relationship Id="rId1" Type="http://schemas.openxmlformats.org/officeDocument/2006/relationships/drawing" Target="../drawings/drawing114.xml" /></Relationships>
</file>

<file path=xl/worksheets/_rels/sheet116.xml.rels><?xml version="1.0" encoding="UTF-8" standalone="yes"?>
<Relationships xmlns="http://schemas.openxmlformats.org/package/2006/relationships"><Relationship Id="rId1" Type="http://schemas.openxmlformats.org/officeDocument/2006/relationships/drawing" Target="../drawings/drawing115.xml" /></Relationships>
</file>

<file path=xl/worksheets/_rels/sheet117.xml.rels><?xml version="1.0" encoding="UTF-8" standalone="yes"?>
<Relationships xmlns="http://schemas.openxmlformats.org/package/2006/relationships"><Relationship Id="rId1" Type="http://schemas.openxmlformats.org/officeDocument/2006/relationships/drawing" Target="../drawings/drawing116.xml" /></Relationships>
</file>

<file path=xl/worksheets/_rels/sheet118.xml.rels><?xml version="1.0" encoding="UTF-8" standalone="yes"?>
<Relationships xmlns="http://schemas.openxmlformats.org/package/2006/relationships"><Relationship Id="rId1" Type="http://schemas.openxmlformats.org/officeDocument/2006/relationships/drawing" Target="../drawings/drawing117.xml" /></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118.xml" /></Relationships>
</file>

<file path=xl/worksheets/_rels/sheet120.xml.rels><?xml version="1.0" encoding="UTF-8" standalone="yes"?>
<Relationships xmlns="http://schemas.openxmlformats.org/package/2006/relationships"><Relationship Id="rId1" Type="http://schemas.openxmlformats.org/officeDocument/2006/relationships/drawing" Target="../drawings/drawing119.xml" /></Relationships>
</file>

<file path=xl/worksheets/_rels/sheet121.xml.rels><?xml version="1.0" encoding="UTF-8" standalone="yes"?>
<Relationships xmlns="http://schemas.openxmlformats.org/package/2006/relationships"><Relationship Id="rId1" Type="http://schemas.openxmlformats.org/officeDocument/2006/relationships/drawing" Target="../drawings/drawing120.xml" /></Relationships>
</file>

<file path=xl/worksheets/_rels/sheet122.xml.rels><?xml version="1.0" encoding="UTF-8" standalone="yes"?>
<Relationships xmlns="http://schemas.openxmlformats.org/package/2006/relationships"><Relationship Id="rId1" Type="http://schemas.openxmlformats.org/officeDocument/2006/relationships/drawing" Target="../drawings/drawing121.xml" /></Relationships>
</file>

<file path=xl/worksheets/_rels/sheet123.xml.rels><?xml version="1.0" encoding="UTF-8" standalone="yes"?>
<Relationships xmlns="http://schemas.openxmlformats.org/package/2006/relationships"><Relationship Id="rId1" Type="http://schemas.openxmlformats.org/officeDocument/2006/relationships/drawing" Target="../drawings/drawing122.xml" /></Relationships>
</file>

<file path=xl/worksheets/_rels/sheet124.xml.rels><?xml version="1.0" encoding="UTF-8" standalone="yes"?>
<Relationships xmlns="http://schemas.openxmlformats.org/package/2006/relationships"><Relationship Id="rId1" Type="http://schemas.openxmlformats.org/officeDocument/2006/relationships/drawing" Target="../drawings/drawing123.xml" /></Relationships>
</file>

<file path=xl/worksheets/_rels/sheet125.xml.rels><?xml version="1.0" encoding="UTF-8" standalone="yes"?>
<Relationships xmlns="http://schemas.openxmlformats.org/package/2006/relationships"><Relationship Id="rId1" Type="http://schemas.openxmlformats.org/officeDocument/2006/relationships/drawing" Target="../drawings/drawing124.xml" /></Relationships>
</file>

<file path=xl/worksheets/_rels/sheet126.xml.rels><?xml version="1.0" encoding="UTF-8" standalone="yes"?>
<Relationships xmlns="http://schemas.openxmlformats.org/package/2006/relationships"><Relationship Id="rId1" Type="http://schemas.openxmlformats.org/officeDocument/2006/relationships/drawing" Target="../drawings/drawing125.xml" /></Relationships>
</file>

<file path=xl/worksheets/_rels/sheet127.xml.rels><?xml version="1.0" encoding="UTF-8" standalone="yes"?>
<Relationships xmlns="http://schemas.openxmlformats.org/package/2006/relationships"><Relationship Id="rId1" Type="http://schemas.openxmlformats.org/officeDocument/2006/relationships/drawing" Target="../drawings/drawing126.xml" /></Relationships>
</file>

<file path=xl/worksheets/_rels/sheet128.xml.rels><?xml version="1.0" encoding="UTF-8" standalone="yes"?>
<Relationships xmlns="http://schemas.openxmlformats.org/package/2006/relationships"><Relationship Id="rId1" Type="http://schemas.openxmlformats.org/officeDocument/2006/relationships/drawing" Target="../drawings/drawing127.xml" /></Relationships>
</file>

<file path=xl/worksheets/_rels/sheet129.xml.rels><?xml version="1.0" encoding="UTF-8" standalone="yes"?>
<Relationships xmlns="http://schemas.openxmlformats.org/package/2006/relationships"><Relationship Id="rId1" Type="http://schemas.openxmlformats.org/officeDocument/2006/relationships/drawing" Target="../drawings/drawing128.xml" /></Relationships>
</file>

<file path=xl/worksheets/_rels/sheet130.xml.rels><?xml version="1.0" encoding="UTF-8" standalone="yes"?>
<Relationships xmlns="http://schemas.openxmlformats.org/package/2006/relationships"><Relationship Id="rId1" Type="http://schemas.openxmlformats.org/officeDocument/2006/relationships/drawing" Target="../drawings/drawing129.xml" /></Relationships>
</file>

<file path=xl/worksheets/_rels/sheet131.xml.rels><?xml version="1.0" encoding="UTF-8" standalone="yes"?>
<Relationships xmlns="http://schemas.openxmlformats.org/package/2006/relationships"><Relationship Id="rId1" Type="http://schemas.openxmlformats.org/officeDocument/2006/relationships/drawing" Target="../drawings/drawing130.xml" /></Relationships>
</file>

<file path=xl/worksheets/_rels/sheet132.xml.rels><?xml version="1.0" encoding="UTF-8" standalone="yes"?>
<Relationships xmlns="http://schemas.openxmlformats.org/package/2006/relationships"><Relationship Id="rId1" Type="http://schemas.openxmlformats.org/officeDocument/2006/relationships/drawing" Target="../drawings/drawing131.xml" /></Relationships>
</file>

<file path=xl/worksheets/_rels/sheet133.xml.rels><?xml version="1.0" encoding="UTF-8" standalone="yes"?>
<Relationships xmlns="http://schemas.openxmlformats.org/package/2006/relationships"><Relationship Id="rId1" Type="http://schemas.openxmlformats.org/officeDocument/2006/relationships/drawing" Target="../drawings/drawing132.xml" /></Relationships>
</file>

<file path=xl/worksheets/_rels/sheet134.xml.rels><?xml version="1.0" encoding="UTF-8" standalone="yes"?>
<Relationships xmlns="http://schemas.openxmlformats.org/package/2006/relationships"><Relationship Id="rId1" Type="http://schemas.openxmlformats.org/officeDocument/2006/relationships/drawing" Target="../drawings/drawing133.xml" /></Relationships>
</file>

<file path=xl/worksheets/_rels/sheet135.xml.rels><?xml version="1.0" encoding="UTF-8" standalone="yes"?>
<Relationships xmlns="http://schemas.openxmlformats.org/package/2006/relationships"><Relationship Id="rId1" Type="http://schemas.openxmlformats.org/officeDocument/2006/relationships/drawing" Target="../drawings/drawing134.xml" /></Relationships>
</file>

<file path=xl/worksheets/_rels/sheet136.xml.rels><?xml version="1.0" encoding="UTF-8" standalone="yes"?>
<Relationships xmlns="http://schemas.openxmlformats.org/package/2006/relationships"><Relationship Id="rId1" Type="http://schemas.openxmlformats.org/officeDocument/2006/relationships/drawing" Target="../drawings/drawing135.xml" /></Relationships>
</file>

<file path=xl/worksheets/_rels/sheet137.xml.rels><?xml version="1.0" encoding="UTF-8" standalone="yes"?>
<Relationships xmlns="http://schemas.openxmlformats.org/package/2006/relationships"><Relationship Id="rId1" Type="http://schemas.openxmlformats.org/officeDocument/2006/relationships/drawing" Target="../drawings/drawing136.xml" /></Relationships>
</file>

<file path=xl/worksheets/_rels/sheet138.xml.rels><?xml version="1.0" encoding="UTF-8" standalone="yes"?>
<Relationships xmlns="http://schemas.openxmlformats.org/package/2006/relationships"><Relationship Id="rId1" Type="http://schemas.openxmlformats.org/officeDocument/2006/relationships/drawing" Target="../drawings/drawing137.xml" /></Relationships>
</file>

<file path=xl/worksheets/_rels/sheet139.xml.rels><?xml version="1.0" encoding="UTF-8" standalone="yes"?>
<Relationships xmlns="http://schemas.openxmlformats.org/package/2006/relationships"><Relationship Id="rId1" Type="http://schemas.openxmlformats.org/officeDocument/2006/relationships/drawing" Target="../drawings/drawing138.xml" /></Relationships>
</file>

<file path=xl/worksheets/_rels/sheet140.xml.rels><?xml version="1.0" encoding="UTF-8" standalone="yes"?>
<Relationships xmlns="http://schemas.openxmlformats.org/package/2006/relationships"><Relationship Id="rId1" Type="http://schemas.openxmlformats.org/officeDocument/2006/relationships/drawing" Target="../drawings/drawing139.xml" /></Relationships>
</file>

<file path=xl/worksheets/_rels/sheet141.xml.rels><?xml version="1.0" encoding="UTF-8" standalone="yes"?>
<Relationships xmlns="http://schemas.openxmlformats.org/package/2006/relationships"><Relationship Id="rId1" Type="http://schemas.openxmlformats.org/officeDocument/2006/relationships/drawing" Target="../drawings/drawing140.xml" /></Relationships>
</file>

<file path=xl/worksheets/_rels/sheet142.xml.rels><?xml version="1.0" encoding="UTF-8" standalone="yes"?>
<Relationships xmlns="http://schemas.openxmlformats.org/package/2006/relationships"><Relationship Id="rId1" Type="http://schemas.openxmlformats.org/officeDocument/2006/relationships/drawing" Target="../drawings/drawing141.xml" /></Relationships>
</file>

<file path=xl/worksheets/_rels/sheet143.xml.rels><?xml version="1.0" encoding="UTF-8" standalone="yes"?>
<Relationships xmlns="http://schemas.openxmlformats.org/package/2006/relationships"><Relationship Id="rId1" Type="http://schemas.openxmlformats.org/officeDocument/2006/relationships/drawing" Target="../drawings/drawing142.xml" /></Relationships>
</file>

<file path=xl/worksheets/_rels/sheet144.xml.rels><?xml version="1.0" encoding="UTF-8" standalone="yes"?>
<Relationships xmlns="http://schemas.openxmlformats.org/package/2006/relationships"><Relationship Id="rId1" Type="http://schemas.openxmlformats.org/officeDocument/2006/relationships/drawing" Target="../drawings/drawing143.xml" /></Relationships>
</file>

<file path=xl/worksheets/_rels/sheet145.xml.rels><?xml version="1.0" encoding="UTF-8" standalone="yes"?>
<Relationships xmlns="http://schemas.openxmlformats.org/package/2006/relationships"><Relationship Id="rId1" Type="http://schemas.openxmlformats.org/officeDocument/2006/relationships/drawing" Target="../drawings/drawing144.xml" /></Relationships>
</file>

<file path=xl/worksheets/_rels/sheet146.xml.rels><?xml version="1.0" encoding="UTF-8" standalone="yes"?>
<Relationships xmlns="http://schemas.openxmlformats.org/package/2006/relationships"><Relationship Id="rId1" Type="http://schemas.openxmlformats.org/officeDocument/2006/relationships/drawing" Target="../drawings/drawing145.xml" /></Relationships>
</file>

<file path=xl/worksheets/_rels/sheet147.xml.rels><?xml version="1.0" encoding="UTF-8" standalone="yes"?>
<Relationships xmlns="http://schemas.openxmlformats.org/package/2006/relationships"><Relationship Id="rId1" Type="http://schemas.openxmlformats.org/officeDocument/2006/relationships/drawing" Target="../drawings/drawing146.xml" /></Relationships>
</file>

<file path=xl/worksheets/_rels/sheet148.xml.rels><?xml version="1.0" encoding="UTF-8" standalone="yes"?>
<Relationships xmlns="http://schemas.openxmlformats.org/package/2006/relationships"><Relationship Id="rId1" Type="http://schemas.openxmlformats.org/officeDocument/2006/relationships/drawing" Target="../drawings/drawing147.xml" /></Relationships>
</file>

<file path=xl/worksheets/_rels/sheet149.xml.rels><?xml version="1.0" encoding="UTF-8" standalone="yes"?>
<Relationships xmlns="http://schemas.openxmlformats.org/package/2006/relationships"><Relationship Id="rId1" Type="http://schemas.openxmlformats.org/officeDocument/2006/relationships/drawing" Target="../drawings/drawing148.xml" /></Relationships>
</file>

<file path=xl/worksheets/_rels/sheet150.xml.rels><?xml version="1.0" encoding="UTF-8" standalone="yes"?>
<Relationships xmlns="http://schemas.openxmlformats.org/package/2006/relationships"><Relationship Id="rId1" Type="http://schemas.openxmlformats.org/officeDocument/2006/relationships/drawing" Target="../drawings/drawing149.xml" /></Relationships>
</file>

<file path=xl/worksheets/_rels/sheet151.xml.rels><?xml version="1.0" encoding="UTF-8" standalone="yes"?>
<Relationships xmlns="http://schemas.openxmlformats.org/package/2006/relationships"><Relationship Id="rId1" Type="http://schemas.openxmlformats.org/officeDocument/2006/relationships/drawing" Target="../drawings/drawing150.xml" /></Relationships>
</file>

<file path=xl/worksheets/_rels/sheet152.xml.rels><?xml version="1.0" encoding="UTF-8" standalone="yes"?>
<Relationships xmlns="http://schemas.openxmlformats.org/package/2006/relationships"><Relationship Id="rId1" Type="http://schemas.openxmlformats.org/officeDocument/2006/relationships/drawing" Target="../drawings/drawing151.xml" /></Relationships>
</file>

<file path=xl/worksheets/_rels/sheet153.xml.rels><?xml version="1.0" encoding="UTF-8" standalone="yes"?>
<Relationships xmlns="http://schemas.openxmlformats.org/package/2006/relationships"><Relationship Id="rId1" Type="http://schemas.openxmlformats.org/officeDocument/2006/relationships/drawing" Target="../drawings/drawing152.xml" /></Relationships>
</file>

<file path=xl/worksheets/_rels/sheet154.xml.rels><?xml version="1.0" encoding="UTF-8" standalone="yes"?>
<Relationships xmlns="http://schemas.openxmlformats.org/package/2006/relationships"><Relationship Id="rId1" Type="http://schemas.openxmlformats.org/officeDocument/2006/relationships/drawing" Target="../drawings/drawing153.xml" /></Relationships>
</file>

<file path=xl/worksheets/_rels/sheet155.xml.rels><?xml version="1.0" encoding="UTF-8" standalone="yes"?>
<Relationships xmlns="http://schemas.openxmlformats.org/package/2006/relationships"><Relationship Id="rId1" Type="http://schemas.openxmlformats.org/officeDocument/2006/relationships/drawing" Target="../drawings/drawing154.xml" /></Relationships>
</file>

<file path=xl/worksheets/_rels/sheet156.xml.rels><?xml version="1.0" encoding="UTF-8" standalone="yes"?>
<Relationships xmlns="http://schemas.openxmlformats.org/package/2006/relationships"><Relationship Id="rId1" Type="http://schemas.openxmlformats.org/officeDocument/2006/relationships/drawing" Target="../drawings/drawing155.xml" /></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156.xml" /></Relationships>
</file>

<file path=xl/worksheets/_rels/sheet158.xml.rels><?xml version="1.0" encoding="UTF-8" standalone="yes"?>
<Relationships xmlns="http://schemas.openxmlformats.org/package/2006/relationships"><Relationship Id="rId1" Type="http://schemas.openxmlformats.org/officeDocument/2006/relationships/drawing" Target="../drawings/drawing157.xml" /></Relationships>
</file>

<file path=xl/worksheets/_rels/sheet159.xml.rels><?xml version="1.0" encoding="UTF-8" standalone="yes"?>
<Relationships xmlns="http://schemas.openxmlformats.org/package/2006/relationships"><Relationship Id="rId1" Type="http://schemas.openxmlformats.org/officeDocument/2006/relationships/drawing" Target="../drawings/drawing158.xml" /></Relationships>
</file>

<file path=xl/worksheets/_rels/sheet160.xml.rels><?xml version="1.0" encoding="UTF-8" standalone="yes"?>
<Relationships xmlns="http://schemas.openxmlformats.org/package/2006/relationships"><Relationship Id="rId1" Type="http://schemas.openxmlformats.org/officeDocument/2006/relationships/drawing" Target="../drawings/drawing159.xml" /></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160.xml" /></Relationships>
</file>

<file path=xl/worksheets/_rels/sheet162.xml.rels><?xml version="1.0" encoding="UTF-8" standalone="yes"?>
<Relationships xmlns="http://schemas.openxmlformats.org/package/2006/relationships"><Relationship Id="rId1" Type="http://schemas.openxmlformats.org/officeDocument/2006/relationships/drawing" Target="../drawings/drawing161.xml" /></Relationships>
</file>

<file path=xl/worksheets/_rels/sheet163.xml.rels><?xml version="1.0" encoding="UTF-8" standalone="yes"?>
<Relationships xmlns="http://schemas.openxmlformats.org/package/2006/relationships"><Relationship Id="rId1" Type="http://schemas.openxmlformats.org/officeDocument/2006/relationships/drawing" Target="../drawings/drawing162.xml" /></Relationships>
</file>

<file path=xl/worksheets/_rels/sheet164.xml.rels><?xml version="1.0" encoding="UTF-8" standalone="yes"?>
<Relationships xmlns="http://schemas.openxmlformats.org/package/2006/relationships"><Relationship Id="rId1" Type="http://schemas.openxmlformats.org/officeDocument/2006/relationships/drawing" Target="../drawings/drawing163.xml" /></Relationships>
</file>

<file path=xl/worksheets/_rels/sheet165.xml.rels><?xml version="1.0" encoding="UTF-8" standalone="yes"?>
<Relationships xmlns="http://schemas.openxmlformats.org/package/2006/relationships"><Relationship Id="rId1" Type="http://schemas.openxmlformats.org/officeDocument/2006/relationships/drawing" Target="../drawings/drawing164.xml" /></Relationships>
</file>

<file path=xl/worksheets/_rels/sheet166.xml.rels><?xml version="1.0" encoding="UTF-8" standalone="yes"?>
<Relationships xmlns="http://schemas.openxmlformats.org/package/2006/relationships"><Relationship Id="rId1" Type="http://schemas.openxmlformats.org/officeDocument/2006/relationships/drawing" Target="../drawings/drawing165.xml" /></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166.xml" /></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167.xml" /></Relationships>
</file>

<file path=xl/worksheets/_rels/sheet169.xml.rels><?xml version="1.0" encoding="UTF-8" standalone="yes"?>
<Relationships xmlns="http://schemas.openxmlformats.org/package/2006/relationships"><Relationship Id="rId1" Type="http://schemas.openxmlformats.org/officeDocument/2006/relationships/drawing" Target="../drawings/drawing168.xml" /></Relationships>
</file>

<file path=xl/worksheets/_rels/sheet170.xml.rels><?xml version="1.0" encoding="UTF-8" standalone="yes"?>
<Relationships xmlns="http://schemas.openxmlformats.org/package/2006/relationships"><Relationship Id="rId1" Type="http://schemas.openxmlformats.org/officeDocument/2006/relationships/drawing" Target="../drawings/drawing169.xml" /></Relationships>
</file>

<file path=xl/worksheets/_rels/sheet171.xml.rels><?xml version="1.0" encoding="UTF-8" standalone="yes"?>
<Relationships xmlns="http://schemas.openxmlformats.org/package/2006/relationships"><Relationship Id="rId1" Type="http://schemas.openxmlformats.org/officeDocument/2006/relationships/drawing" Target="../drawings/drawing170.xml" /></Relationships>
</file>

<file path=xl/worksheets/_rels/sheet172.xml.rels><?xml version="1.0" encoding="UTF-8" standalone="yes"?>
<Relationships xmlns="http://schemas.openxmlformats.org/package/2006/relationships"><Relationship Id="rId1" Type="http://schemas.openxmlformats.org/officeDocument/2006/relationships/drawing" Target="../drawings/drawing171.xml" /></Relationships>
</file>

<file path=xl/worksheets/_rels/sheet173.xml.rels><?xml version="1.0" encoding="UTF-8" standalone="yes"?>
<Relationships xmlns="http://schemas.openxmlformats.org/package/2006/relationships"><Relationship Id="rId1" Type="http://schemas.openxmlformats.org/officeDocument/2006/relationships/drawing" Target="../drawings/drawing172.xml" /></Relationships>
</file>

<file path=xl/worksheets/_rels/sheet174.xml.rels><?xml version="1.0" encoding="UTF-8" standalone="yes"?>
<Relationships xmlns="http://schemas.openxmlformats.org/package/2006/relationships"><Relationship Id="rId1" Type="http://schemas.openxmlformats.org/officeDocument/2006/relationships/drawing" Target="../drawings/drawing173.xml" /></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B13"/>
  <sheetViews>
    <sheetView workbookViewId="0">
      <selection activeCell="M23" sqref="M23"/>
    </sheetView>
  </sheetViews>
  <sheetFormatPr defaultColWidth="9.01171875" defaultRowHeight="15"/>
  <cols>
    <col min="1" max="2" width="19.234375" style="6" customWidth="1"/>
    <col min="3" max="16384" width="9.01171875" style="6"/>
  </cols>
  <sheetData>
    <row r="1" spans="1:2" ht="36" customHeight="1">
      <c r="A1" s="10" t="s">
        <v>0</v>
      </c>
      <c r="B1" s="10">
        <v>5</v>
      </c>
    </row>
    <row r="2" spans="1:2" ht="33" customHeight="1">
      <c r="A2" s="10" t="s">
        <v>1</v>
      </c>
      <c r="B2" s="10">
        <v>6</v>
      </c>
    </row>
    <row r="3" spans="1:2" ht="33" customHeight="1">
      <c r="A3" s="10" t="s">
        <v>2</v>
      </c>
      <c r="B3" s="10">
        <v>18</v>
      </c>
    </row>
    <row r="4" spans="1:2" ht="33" customHeight="1">
      <c r="A4" s="10" t="s">
        <v>3</v>
      </c>
      <c r="B4" s="10">
        <v>10</v>
      </c>
    </row>
    <row r="5" spans="1:2" ht="33" customHeight="1">
      <c r="A5" s="10" t="s">
        <v>4</v>
      </c>
      <c r="B5" s="10">
        <v>15</v>
      </c>
    </row>
    <row r="6" spans="1:2" ht="33" customHeight="1">
      <c r="A6" s="10" t="s">
        <v>4</v>
      </c>
      <c r="B6" s="10">
        <v>7</v>
      </c>
    </row>
    <row r="7" spans="1:2" ht="33" customHeight="1">
      <c r="A7" s="10" t="s">
        <v>5</v>
      </c>
      <c r="B7" s="10">
        <v>6</v>
      </c>
    </row>
    <row r="8" spans="1:2" ht="33" customHeight="1">
      <c r="A8" s="10" t="s">
        <v>6</v>
      </c>
      <c r="B8" s="10">
        <v>10</v>
      </c>
    </row>
    <row r="9" spans="1:2" ht="33" customHeight="1">
      <c r="A9" s="10" t="s">
        <v>7</v>
      </c>
      <c r="B9" s="10">
        <v>14</v>
      </c>
    </row>
    <row r="10" spans="1:2" ht="33" customHeight="1">
      <c r="A10" s="10" t="s">
        <v>8</v>
      </c>
      <c r="B10" s="10">
        <v>10</v>
      </c>
    </row>
    <row r="11" spans="1:2" ht="33" customHeight="1">
      <c r="A11" s="10"/>
      <c r="B11" s="10" t="s">
        <v>9</v>
      </c>
    </row>
    <row r="12" spans="1:2" ht="33" customHeight="1">
      <c r="A12" s="167" t="s">
        <v>10</v>
      </c>
      <c r="B12" s="167"/>
    </row>
    <row r="13" spans="1:2" ht="137.1" customHeight="1">
      <c r="A13" s="168" t="s">
        <v>11</v>
      </c>
      <c r="B13" s="168"/>
    </row>
  </sheetData>
  <mergeCells count="2">
    <mergeCell ref="A12:B12"/>
    <mergeCell ref="A13:B13"/>
  </mergeCells>
  <pageMargins left="0.75" right="0.75" top="1" bottom="1" header="0.5" footer="0.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1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1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1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1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1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2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2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2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2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2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2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3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3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3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3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3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3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3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3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3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3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40"/>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41"/>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42"/>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4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4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4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4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4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48"/>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4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50"/>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1"/>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52"/>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5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5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5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5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5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58"/>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5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60"/>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61"/>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62"/>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Sheet6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6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Sheet6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Sheet6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6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68"/>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6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Sheet7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7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Sheet7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Sheet7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Sheet7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Sheet7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Sheet7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Sheet7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Sheet7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Sheet7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Sheet8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Sheet8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Sheet8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Sheet8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Sheet8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Sheet8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Sheet8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Sheet8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Sheet8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Sheet8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Sheet9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Sheet9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Sheet9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Sheet9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Sheet9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Sheet9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Sheet9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Sheet9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Sheet9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Sheet9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Sheet10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Sheet10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Sheet10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Sheet10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Sheet10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Sheet10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Sheet10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Sheet10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Sheet108"/>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Sheet10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Sheet110"/>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Sheet111"/>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Sheet112"/>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Sheet11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Sheet11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Sheet11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Sheet11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Sheet11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Sheet118"/>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Sheet11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Sheet120"/>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Sheet121"/>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Sheet122"/>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Sheet12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Sheet12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Sheet12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Sheet12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Sheet12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Sheet128"/>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Sheet129"/>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Sheet130"/>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Sheet131"/>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Sheet132"/>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Sheet133"/>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Sheet134"/>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Sheet135"/>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Sheet136"/>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Sheet137"/>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Sheet13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Sheet13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Sheet14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Sheet14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Sheet14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Sheet14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Sheet14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Sheet14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Sheet14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Sheet14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Sheet14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Sheet14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Sheet15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Sheet15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Sheet15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Sheet15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Sheet15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Sheet15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Sheet15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Sheet15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Sheet15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Sheet15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Sheet16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Sheet16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Sheet16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Sheet16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Sheet164"/>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Sheet165"/>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Sheet166"/>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Sheet167"/>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Sheet168"/>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Sheet169"/>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Sheet170"/>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Sheet171"/>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Sheet172"/>
  <dimension ref="A1:O13"/>
  <sheetViews>
    <sheetView workbookViewId="0">
      <pane ySplit="6" topLeftCell="A7" activePane="bottomLeft" state="frozen"/>
      <selection pane="bottomLeft" activeCell="M23" sqref="M23"/>
    </sheetView>
  </sheetViews>
  <sheetFormatPr defaultColWidth="9.01171875" defaultRowHeight="15"/>
  <cols>
    <col min="1" max="1" width="10.35546875" style="6" customWidth="1"/>
    <col min="2" max="2" width="18.4296875" style="6" customWidth="1"/>
    <col min="3" max="3" width="14.52734375" style="6" customWidth="1"/>
    <col min="4" max="4" width="13.98828125" style="6" customWidth="1"/>
    <col min="5" max="7" width="9.01171875" style="6"/>
    <col min="8" max="9" width="12.64453125" style="6" customWidth="1"/>
    <col min="10" max="13" width="9.01171875" style="6"/>
    <col min="14" max="14" width="27.7109375" style="6" customWidth="1"/>
    <col min="15" max="15" width="43.98828125" style="6" customWidth="1"/>
    <col min="16" max="16384" width="9.01171875" style="6"/>
  </cols>
  <sheetData>
    <row r="1" spans="1:15" s="124" customFormat="1" ht="18" customHeight="1">
      <c r="A1" s="169" t="s">
        <v>12</v>
      </c>
      <c r="B1" s="170"/>
      <c r="C1" s="170"/>
      <c r="D1" s="170"/>
      <c r="E1" s="170"/>
      <c r="F1" s="170"/>
      <c r="G1" s="170"/>
      <c r="H1" s="170"/>
      <c r="I1" s="170"/>
      <c r="J1" s="170"/>
      <c r="K1" s="170"/>
      <c r="L1" s="170"/>
      <c r="M1" s="170"/>
      <c r="N1" s="170"/>
    </row>
    <row r="2" spans="1:15" s="123" customFormat="1" ht="18" customHeight="1">
      <c r="A2" s="171" t="s">
        <v>13</v>
      </c>
      <c r="B2" s="172"/>
      <c r="C2" s="172"/>
      <c r="D2" s="172"/>
      <c r="E2" s="172"/>
      <c r="F2" s="172"/>
      <c r="G2" s="172"/>
      <c r="H2" s="172"/>
      <c r="I2" s="172"/>
      <c r="J2" s="172"/>
      <c r="K2" s="172"/>
      <c r="L2" s="172"/>
      <c r="M2" s="172"/>
      <c r="N2" s="172"/>
    </row>
    <row r="3" spans="1:15" s="123" customFormat="1" ht="18" customHeight="1">
      <c r="A3" s="127"/>
      <c r="B3" s="173"/>
      <c r="C3" s="174"/>
      <c r="D3" s="129"/>
      <c r="E3" s="129"/>
      <c r="F3" s="130"/>
      <c r="G3" s="131"/>
      <c r="H3" s="175" t="s">
        <v>14</v>
      </c>
      <c r="I3" s="175"/>
      <c r="J3" s="176" t="s">
        <v>15</v>
      </c>
      <c r="K3" s="176"/>
      <c r="L3" s="176"/>
      <c r="M3" s="132" t="s">
        <v>16</v>
      </c>
      <c r="N3" s="132" t="s">
        <v>17</v>
      </c>
    </row>
    <row r="4" spans="1:15" s="123" customFormat="1" ht="18" customHeight="1">
      <c r="A4" s="127"/>
      <c r="B4" s="173"/>
      <c r="C4" s="174"/>
      <c r="D4" s="129"/>
      <c r="E4" s="129"/>
      <c r="F4" s="130"/>
      <c r="G4" s="131"/>
      <c r="H4" s="175" t="s">
        <v>18</v>
      </c>
      <c r="I4" s="175"/>
      <c r="J4" s="177">
        <v>45310</v>
      </c>
      <c r="K4" s="176"/>
      <c r="L4" s="176"/>
      <c r="M4" s="132" t="s">
        <v>19</v>
      </c>
      <c r="N4" s="132" t="s">
        <v>20</v>
      </c>
    </row>
    <row r="5" spans="1:15" s="2" customFormat="1" ht="30" customHeight="1">
      <c r="A5" s="135" t="s">
        <v>10</v>
      </c>
      <c r="B5" s="135" t="s">
        <v>21</v>
      </c>
      <c r="C5" s="135" t="s">
        <v>22</v>
      </c>
      <c r="D5" s="135" t="s">
        <v>23</v>
      </c>
      <c r="E5" s="135" t="s">
        <v>24</v>
      </c>
      <c r="F5" s="136" t="s">
        <v>25</v>
      </c>
      <c r="G5" s="137" t="s">
        <v>26</v>
      </c>
      <c r="H5" s="135" t="s">
        <v>27</v>
      </c>
      <c r="I5" s="135" t="s">
        <v>28</v>
      </c>
      <c r="J5" s="138" t="s">
        <v>29</v>
      </c>
      <c r="K5" s="135" t="s">
        <v>30</v>
      </c>
      <c r="L5" s="139" t="s">
        <v>31</v>
      </c>
      <c r="M5" s="139" t="s">
        <v>32</v>
      </c>
      <c r="N5" s="139" t="s">
        <v>33</v>
      </c>
    </row>
    <row r="6" spans="1:15" s="3" customFormat="1" ht="30" customHeight="1">
      <c r="A6" s="140" t="s">
        <v>34</v>
      </c>
      <c r="B6" s="140" t="s">
        <v>35</v>
      </c>
      <c r="C6" s="140" t="s">
        <v>36</v>
      </c>
      <c r="D6" s="140" t="s">
        <v>37</v>
      </c>
      <c r="E6" s="140" t="s">
        <v>38</v>
      </c>
      <c r="F6" s="70" t="s">
        <v>39</v>
      </c>
      <c r="G6" s="130" t="s">
        <v>40</v>
      </c>
      <c r="H6" s="140" t="s">
        <v>41</v>
      </c>
      <c r="I6" s="140" t="s">
        <v>42</v>
      </c>
      <c r="J6" s="142" t="s">
        <v>43</v>
      </c>
      <c r="K6" s="143" t="s">
        <v>43</v>
      </c>
      <c r="L6" s="143" t="s">
        <v>44</v>
      </c>
      <c r="M6" s="143" t="s">
        <v>44</v>
      </c>
      <c r="N6" s="144" t="s">
        <v>45</v>
      </c>
    </row>
    <row r="7" spans="1:15" s="4" customFormat="1" ht="101.1" customHeight="1">
      <c r="A7" s="162"/>
      <c r="B7" s="70"/>
      <c r="C7" s="163" t="s">
        <v>46</v>
      </c>
      <c r="D7" s="146" t="s">
        <v>47</v>
      </c>
      <c r="E7" s="147">
        <v>1</v>
      </c>
      <c r="F7" s="148">
        <v>60</v>
      </c>
      <c r="G7" s="149">
        <f t="shared" ref="G7:G9" si="0">F7*E7</f>
        <v>60</v>
      </c>
      <c r="H7" s="150">
        <v>780</v>
      </c>
      <c r="I7" s="151">
        <f t="shared" ref="I7:I9" si="1">G7*H7</f>
        <v>46800</v>
      </c>
      <c r="J7" s="152">
        <v>0.49</v>
      </c>
      <c r="K7" s="153">
        <f t="shared" ref="K7:K9" si="2">F7*J7</f>
        <v>29.4</v>
      </c>
      <c r="L7" s="154">
        <v>31</v>
      </c>
      <c r="M7" s="155">
        <f t="shared" ref="M7:M9" si="3">F7*L7</f>
        <v>1860</v>
      </c>
      <c r="N7" s="156" t="s">
        <v>48</v>
      </c>
      <c r="O7" s="157"/>
    </row>
    <row r="8" spans="1:15" s="4" customFormat="1" ht="101.1" customHeight="1">
      <c r="A8" s="162"/>
      <c r="B8" s="70"/>
      <c r="C8" s="163" t="s">
        <v>49</v>
      </c>
      <c r="D8" s="146" t="s">
        <v>50</v>
      </c>
      <c r="E8" s="147">
        <v>1</v>
      </c>
      <c r="F8" s="148">
        <v>60</v>
      </c>
      <c r="G8" s="149">
        <f t="shared" si="0"/>
        <v>60</v>
      </c>
      <c r="H8" s="150">
        <v>510</v>
      </c>
      <c r="I8" s="151">
        <f t="shared" si="1"/>
        <v>30600</v>
      </c>
      <c r="J8" s="152">
        <v>0.3</v>
      </c>
      <c r="K8" s="153">
        <f t="shared" si="2"/>
        <v>18</v>
      </c>
      <c r="L8" s="154">
        <v>22</v>
      </c>
      <c r="M8" s="155">
        <f t="shared" si="3"/>
        <v>1320</v>
      </c>
      <c r="N8" s="156" t="s">
        <v>48</v>
      </c>
      <c r="O8" s="157"/>
    </row>
    <row r="9" spans="1:15" s="4" customFormat="1" ht="101.1" customHeight="1">
      <c r="A9" s="162"/>
      <c r="B9" s="70"/>
      <c r="C9" s="163" t="s">
        <v>51</v>
      </c>
      <c r="D9" s="146" t="s">
        <v>50</v>
      </c>
      <c r="E9" s="147">
        <v>1</v>
      </c>
      <c r="F9" s="148">
        <v>60</v>
      </c>
      <c r="G9" s="149">
        <f t="shared" si="0"/>
        <v>60</v>
      </c>
      <c r="H9" s="150">
        <v>620</v>
      </c>
      <c r="I9" s="151">
        <f t="shared" si="1"/>
        <v>37200</v>
      </c>
      <c r="J9" s="152">
        <v>0.33</v>
      </c>
      <c r="K9" s="153">
        <f t="shared" si="2"/>
        <v>19.8</v>
      </c>
      <c r="L9" s="154">
        <v>22</v>
      </c>
      <c r="M9" s="155">
        <f t="shared" si="3"/>
        <v>1320</v>
      </c>
      <c r="N9" s="156" t="s">
        <v>48</v>
      </c>
      <c r="O9" s="157"/>
    </row>
    <row r="10" spans="1:15">
      <c r="A10" s="161"/>
      <c r="B10" s="161"/>
      <c r="C10" s="161"/>
      <c r="D10" s="161"/>
      <c r="E10" s="161"/>
      <c r="F10" s="161">
        <f t="shared" ref="F10:M10" si="4">SUM(F7:F9)</f>
        <v>180</v>
      </c>
      <c r="G10" s="161">
        <f t="shared" si="4"/>
        <v>180</v>
      </c>
      <c r="H10" s="161">
        <f t="shared" si="4"/>
        <v>1910</v>
      </c>
      <c r="I10" s="161">
        <f t="shared" si="4"/>
        <v>114600</v>
      </c>
      <c r="J10" s="161">
        <f t="shared" si="4"/>
        <v>1.1200000000000001</v>
      </c>
      <c r="K10" s="161">
        <f t="shared" si="4"/>
        <v>67.2</v>
      </c>
      <c r="L10" s="161">
        <f t="shared" si="4"/>
        <v>75</v>
      </c>
      <c r="M10" s="161">
        <f t="shared" si="4"/>
        <v>4500</v>
      </c>
      <c r="N10" s="161"/>
    </row>
    <row r="11" spans="1:15" ht="87.95" customHeight="1">
      <c r="A11" s="178" t="s">
        <v>52</v>
      </c>
      <c r="B11" s="179"/>
      <c r="C11" s="179"/>
      <c r="D11" s="179"/>
      <c r="E11" s="179"/>
      <c r="F11" s="179"/>
      <c r="G11" s="179"/>
      <c r="H11" s="179"/>
      <c r="I11" s="179"/>
      <c r="J11" s="179"/>
      <c r="K11" s="179"/>
      <c r="L11" s="179"/>
      <c r="M11" s="179"/>
      <c r="N11" s="180"/>
    </row>
    <row r="12" spans="1:15" ht="29.1" customHeight="1">
      <c r="A12" s="181" t="s">
        <v>10</v>
      </c>
      <c r="B12" s="181"/>
      <c r="C12" s="182" t="s">
        <v>53</v>
      </c>
      <c r="D12" s="183"/>
      <c r="E12" s="183"/>
      <c r="F12" s="183"/>
      <c r="G12" s="183"/>
      <c r="H12" s="184"/>
      <c r="I12" s="161"/>
      <c r="J12" s="161"/>
      <c r="K12" s="161"/>
      <c r="L12" s="161"/>
      <c r="M12" s="161"/>
      <c r="N12" s="161"/>
    </row>
    <row r="13" spans="1:15" ht="144.94999999999999" customHeight="1">
      <c r="A13" s="185"/>
      <c r="B13" s="185"/>
      <c r="C13" s="186" t="s">
        <v>54</v>
      </c>
      <c r="D13" s="186"/>
      <c r="E13" s="186"/>
      <c r="F13" s="186"/>
      <c r="G13" s="186"/>
      <c r="H13" s="186"/>
      <c r="I13" s="161"/>
      <c r="J13" s="161"/>
      <c r="K13" s="161"/>
      <c r="L13" s="161"/>
      <c r="M13" s="161"/>
      <c r="N13" s="161"/>
    </row>
  </sheetData>
  <mergeCells count="13">
    <mergeCell ref="A13:B13"/>
    <mergeCell ref="C13:H13"/>
    <mergeCell ref="B4:C4"/>
    <mergeCell ref="H4:I4"/>
    <mergeCell ref="J4:L4"/>
    <mergeCell ref="A11:N11"/>
    <mergeCell ref="A12:B12"/>
    <mergeCell ref="C12:H12"/>
    <mergeCell ref="A1:N1"/>
    <mergeCell ref="A2:N2"/>
    <mergeCell ref="B3:C3"/>
    <mergeCell ref="H3:I3"/>
    <mergeCell ref="J3:L3"/>
  </mergeCells>
  <pageMargins left="0.75" right="0.75" top="1" bottom="1" header="0.5" footer="0.5"/>
  <drawing r:id="rId1"/>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Sheet173"/>
  <dimension ref="A1:O89"/>
  <sheetViews>
    <sheetView workbookViewId="0">
      <selection activeCell="M23" sqref="M23"/>
    </sheetView>
  </sheetViews>
  <sheetFormatPr defaultColWidth="9.01171875" defaultRowHeight="15"/>
  <cols>
    <col min="1" max="1" width="7.53125" style="125" customWidth="1"/>
    <col min="2" max="2" width="17.484375" style="125" customWidth="1"/>
    <col min="3" max="3" width="16.27734375" style="125" customWidth="1"/>
    <col min="4" max="4" width="11.43359375" style="126" customWidth="1"/>
    <col min="5" max="5" width="10.625" style="125" customWidth="1"/>
    <col min="6" max="7" width="9.01171875" style="125"/>
    <col min="8" max="9" width="15.06640625" style="125" customWidth="1"/>
    <col min="10" max="10" width="15.73828125" style="125" customWidth="1"/>
    <col min="11" max="11" width="15.6015625" style="125" customWidth="1"/>
    <col min="12" max="12" width="9.01171875" style="125"/>
    <col min="13" max="13" width="15.33203125" style="125" customWidth="1"/>
    <col min="14" max="14" width="16.140625" style="125" customWidth="1"/>
    <col min="15" max="15" width="9.01171875" style="125"/>
    <col min="16" max="16" width="19.234375" style="125" customWidth="1"/>
    <col min="17" max="16384" width="9.01171875" style="125"/>
  </cols>
  <sheetData>
    <row r="1" spans="1:15" s="123" customFormat="1" ht="27.75" customHeight="1">
      <c r="A1" s="187" t="s">
        <v>55</v>
      </c>
      <c r="B1" s="188"/>
      <c r="C1" s="188"/>
      <c r="D1" s="189"/>
      <c r="E1" s="188"/>
      <c r="F1" s="188"/>
      <c r="G1" s="188"/>
      <c r="H1" s="188"/>
      <c r="I1" s="188"/>
      <c r="J1" s="188"/>
      <c r="K1" s="188"/>
      <c r="L1" s="188"/>
      <c r="M1" s="188"/>
      <c r="N1" s="190"/>
    </row>
    <row r="2" spans="1:15" s="124" customFormat="1" ht="18.75" customHeight="1">
      <c r="A2" s="169" t="s">
        <v>12</v>
      </c>
      <c r="B2" s="170"/>
      <c r="C2" s="170"/>
      <c r="D2" s="191"/>
      <c r="E2" s="170"/>
      <c r="F2" s="170"/>
      <c r="G2" s="170"/>
      <c r="H2" s="170"/>
      <c r="I2" s="170"/>
      <c r="J2" s="170"/>
      <c r="K2" s="170"/>
      <c r="L2" s="170"/>
      <c r="M2" s="170"/>
      <c r="N2" s="192"/>
    </row>
    <row r="3" spans="1:15" s="123" customFormat="1" ht="21" customHeight="1">
      <c r="A3" s="193" t="s">
        <v>13</v>
      </c>
      <c r="B3" s="193"/>
      <c r="C3" s="193"/>
      <c r="D3" s="194"/>
      <c r="E3" s="193"/>
      <c r="F3" s="193"/>
      <c r="G3" s="193"/>
      <c r="H3" s="193"/>
      <c r="I3" s="193"/>
      <c r="J3" s="193"/>
      <c r="K3" s="193"/>
      <c r="L3" s="193"/>
      <c r="M3" s="193"/>
      <c r="N3" s="193"/>
    </row>
    <row r="4" spans="1:15" s="123" customFormat="1" ht="17.100000000000001" customHeight="1">
      <c r="A4" s="127"/>
      <c r="B4" s="173"/>
      <c r="C4" s="174"/>
      <c r="D4" s="128"/>
      <c r="E4" s="129"/>
      <c r="F4" s="130"/>
      <c r="G4" s="131"/>
      <c r="H4" s="175" t="s">
        <v>14</v>
      </c>
      <c r="I4" s="175"/>
      <c r="J4" s="176" t="s">
        <v>56</v>
      </c>
      <c r="K4" s="176"/>
      <c r="L4" s="176"/>
      <c r="M4" s="132" t="s">
        <v>16</v>
      </c>
      <c r="N4" s="133"/>
    </row>
    <row r="5" spans="1:15" s="123" customFormat="1" ht="17.100000000000001" customHeight="1">
      <c r="A5" s="127"/>
      <c r="B5" s="173"/>
      <c r="C5" s="174"/>
      <c r="D5" s="128"/>
      <c r="E5" s="129"/>
      <c r="F5" s="130"/>
      <c r="G5" s="131"/>
      <c r="H5" s="175" t="s">
        <v>18</v>
      </c>
      <c r="I5" s="175"/>
      <c r="J5" s="177">
        <v>45343</v>
      </c>
      <c r="K5" s="176"/>
      <c r="L5" s="176"/>
      <c r="M5" s="132" t="s">
        <v>19</v>
      </c>
      <c r="N5" s="134"/>
    </row>
    <row r="6" spans="1:15" s="2" customFormat="1" ht="20.100000000000001" customHeight="1">
      <c r="A6" s="135" t="s">
        <v>10</v>
      </c>
      <c r="B6" s="135" t="s">
        <v>21</v>
      </c>
      <c r="C6" s="135" t="s">
        <v>22</v>
      </c>
      <c r="D6" s="135" t="s">
        <v>23</v>
      </c>
      <c r="E6" s="135" t="s">
        <v>24</v>
      </c>
      <c r="F6" s="136" t="s">
        <v>25</v>
      </c>
      <c r="G6" s="137" t="s">
        <v>26</v>
      </c>
      <c r="H6" s="135" t="s">
        <v>57</v>
      </c>
      <c r="I6" s="135" t="s">
        <v>28</v>
      </c>
      <c r="J6" s="138" t="s">
        <v>29</v>
      </c>
      <c r="K6" s="135" t="s">
        <v>30</v>
      </c>
      <c r="L6" s="139" t="s">
        <v>31</v>
      </c>
      <c r="M6" s="139" t="s">
        <v>32</v>
      </c>
      <c r="N6" s="139" t="s">
        <v>33</v>
      </c>
    </row>
    <row r="7" spans="1:15" s="3" customFormat="1" ht="20.100000000000001" customHeight="1">
      <c r="A7" s="140" t="s">
        <v>34</v>
      </c>
      <c r="B7" s="140" t="s">
        <v>35</v>
      </c>
      <c r="C7" s="140" t="s">
        <v>36</v>
      </c>
      <c r="D7" s="141" t="s">
        <v>37</v>
      </c>
      <c r="E7" s="140" t="s">
        <v>38</v>
      </c>
      <c r="F7" s="70" t="s">
        <v>39</v>
      </c>
      <c r="G7" s="130" t="s">
        <v>40</v>
      </c>
      <c r="H7" s="140" t="s">
        <v>58</v>
      </c>
      <c r="I7" s="140" t="s">
        <v>42</v>
      </c>
      <c r="J7" s="142" t="s">
        <v>43</v>
      </c>
      <c r="K7" s="143" t="s">
        <v>43</v>
      </c>
      <c r="L7" s="143" t="s">
        <v>44</v>
      </c>
      <c r="M7" s="143" t="s">
        <v>44</v>
      </c>
      <c r="N7" s="144" t="s">
        <v>45</v>
      </c>
    </row>
    <row r="8" spans="1:15" s="4" customFormat="1" ht="87" customHeight="1">
      <c r="A8" s="145" t="s">
        <v>59</v>
      </c>
      <c r="B8" s="70"/>
      <c r="C8" s="146" t="s">
        <v>60</v>
      </c>
      <c r="D8" s="64" t="s">
        <v>61</v>
      </c>
      <c r="E8" s="147">
        <v>1</v>
      </c>
      <c r="F8" s="148">
        <v>10</v>
      </c>
      <c r="G8" s="149">
        <f t="shared" ref="G8:G71" si="0">F8*E8</f>
        <v>10</v>
      </c>
      <c r="H8" s="150">
        <v>575</v>
      </c>
      <c r="I8" s="151">
        <f t="shared" ref="I8:I71" si="1">G8*H8</f>
        <v>5750</v>
      </c>
      <c r="J8" s="152">
        <f>1.16*0.66*0.53</f>
        <v>0.40576800000000002</v>
      </c>
      <c r="K8" s="153">
        <f t="shared" ref="K8:K71" si="2">F8*J8</f>
        <v>4.0576800000000004</v>
      </c>
      <c r="L8" s="154">
        <v>28.5</v>
      </c>
      <c r="M8" s="155">
        <f t="shared" ref="M8:M71" si="3">F8*L8</f>
        <v>285</v>
      </c>
      <c r="N8" s="156"/>
      <c r="O8" s="157"/>
    </row>
    <row r="9" spans="1:15" s="4" customFormat="1" ht="87" customHeight="1">
      <c r="A9" s="145" t="s">
        <v>62</v>
      </c>
      <c r="B9" s="70"/>
      <c r="C9" s="146" t="s">
        <v>63</v>
      </c>
      <c r="D9" s="64" t="s">
        <v>64</v>
      </c>
      <c r="E9" s="147">
        <v>1</v>
      </c>
      <c r="F9" s="148">
        <v>10</v>
      </c>
      <c r="G9" s="149">
        <f t="shared" si="0"/>
        <v>10</v>
      </c>
      <c r="H9" s="150">
        <v>668</v>
      </c>
      <c r="I9" s="151">
        <f t="shared" si="1"/>
        <v>6680</v>
      </c>
      <c r="J9" s="152">
        <f>1.125*0.685*0.615</f>
        <v>0.47393437500000002</v>
      </c>
      <c r="K9" s="153">
        <f t="shared" si="2"/>
        <v>4.7393437499999997</v>
      </c>
      <c r="L9" s="154">
        <v>37.799999999999997</v>
      </c>
      <c r="M9" s="155">
        <f t="shared" si="3"/>
        <v>378</v>
      </c>
      <c r="N9" s="156"/>
      <c r="O9" s="157"/>
    </row>
    <row r="10" spans="1:15" s="4" customFormat="1" ht="87" customHeight="1">
      <c r="A10" s="145" t="s">
        <v>65</v>
      </c>
      <c r="B10" s="70"/>
      <c r="C10" s="146" t="s">
        <v>66</v>
      </c>
      <c r="D10" s="64" t="s">
        <v>67</v>
      </c>
      <c r="E10" s="147">
        <v>1</v>
      </c>
      <c r="F10" s="148">
        <v>10</v>
      </c>
      <c r="G10" s="149">
        <f t="shared" si="0"/>
        <v>10</v>
      </c>
      <c r="H10" s="150">
        <v>430</v>
      </c>
      <c r="I10" s="151">
        <f t="shared" si="1"/>
        <v>4300</v>
      </c>
      <c r="J10" s="152">
        <f>1.37*0.7*0.39</f>
        <v>0.37401000000000001</v>
      </c>
      <c r="K10" s="153">
        <f t="shared" si="2"/>
        <v>3.7401</v>
      </c>
      <c r="L10" s="154">
        <v>24.5</v>
      </c>
      <c r="M10" s="155">
        <f t="shared" si="3"/>
        <v>245</v>
      </c>
      <c r="N10" s="156"/>
      <c r="O10" s="157"/>
    </row>
    <row r="11" spans="1:15" s="4" customFormat="1" ht="87" customHeight="1">
      <c r="A11" s="145" t="s">
        <v>68</v>
      </c>
      <c r="B11" s="70"/>
      <c r="C11" s="146" t="s">
        <v>69</v>
      </c>
      <c r="D11" s="64" t="s">
        <v>70</v>
      </c>
      <c r="E11" s="147">
        <v>1</v>
      </c>
      <c r="F11" s="148">
        <v>10</v>
      </c>
      <c r="G11" s="149">
        <f t="shared" si="0"/>
        <v>10</v>
      </c>
      <c r="H11" s="150">
        <v>600</v>
      </c>
      <c r="I11" s="151">
        <f t="shared" si="1"/>
        <v>6000</v>
      </c>
      <c r="J11" s="152">
        <f>1.2*0.69*0.6</f>
        <v>0.49680000000000002</v>
      </c>
      <c r="K11" s="153">
        <f t="shared" si="2"/>
        <v>4.968</v>
      </c>
      <c r="L11" s="154">
        <v>33</v>
      </c>
      <c r="M11" s="155">
        <f t="shared" si="3"/>
        <v>330</v>
      </c>
      <c r="N11" s="156"/>
      <c r="O11" s="157"/>
    </row>
    <row r="12" spans="1:15" s="4" customFormat="1" ht="87" customHeight="1">
      <c r="A12" s="145" t="s">
        <v>71</v>
      </c>
      <c r="B12" s="70"/>
      <c r="C12" s="146" t="s">
        <v>72</v>
      </c>
      <c r="D12" s="64" t="s">
        <v>73</v>
      </c>
      <c r="E12" s="147">
        <v>1</v>
      </c>
      <c r="F12" s="148">
        <v>10</v>
      </c>
      <c r="G12" s="149">
        <f t="shared" si="0"/>
        <v>10</v>
      </c>
      <c r="H12" s="150">
        <v>455</v>
      </c>
      <c r="I12" s="151">
        <f t="shared" si="1"/>
        <v>4550</v>
      </c>
      <c r="J12" s="152">
        <f>1.22*0.62*0.44</f>
        <v>0.332816</v>
      </c>
      <c r="K12" s="153">
        <f t="shared" si="2"/>
        <v>3.32816</v>
      </c>
      <c r="L12" s="154">
        <v>22</v>
      </c>
      <c r="M12" s="155">
        <f t="shared" si="3"/>
        <v>220</v>
      </c>
      <c r="N12" s="156"/>
      <c r="O12" s="157"/>
    </row>
    <row r="13" spans="1:15" s="4" customFormat="1" ht="87" customHeight="1">
      <c r="A13" s="145" t="s">
        <v>74</v>
      </c>
      <c r="B13" s="70"/>
      <c r="C13" s="146" t="s">
        <v>75</v>
      </c>
      <c r="D13" s="64" t="s">
        <v>76</v>
      </c>
      <c r="E13" s="147">
        <v>1</v>
      </c>
      <c r="F13" s="148">
        <v>10</v>
      </c>
      <c r="G13" s="149">
        <f t="shared" si="0"/>
        <v>10</v>
      </c>
      <c r="H13" s="150">
        <v>415</v>
      </c>
      <c r="I13" s="151">
        <f t="shared" si="1"/>
        <v>4150</v>
      </c>
      <c r="J13" s="152">
        <f>1.08*0.6*0.43</f>
        <v>0.27864</v>
      </c>
      <c r="K13" s="153">
        <f t="shared" si="2"/>
        <v>2.7864</v>
      </c>
      <c r="L13" s="154">
        <v>20.5</v>
      </c>
      <c r="M13" s="155">
        <f t="shared" si="3"/>
        <v>205</v>
      </c>
      <c r="N13" s="156"/>
      <c r="O13" s="157"/>
    </row>
    <row r="14" spans="1:15" s="4" customFormat="1" ht="87" customHeight="1">
      <c r="A14" s="145" t="s">
        <v>77</v>
      </c>
      <c r="B14" s="70"/>
      <c r="C14" s="146" t="s">
        <v>78</v>
      </c>
      <c r="D14" s="64" t="s">
        <v>79</v>
      </c>
      <c r="E14" s="147">
        <v>1</v>
      </c>
      <c r="F14" s="148">
        <v>10</v>
      </c>
      <c r="G14" s="149">
        <f t="shared" si="0"/>
        <v>10</v>
      </c>
      <c r="H14" s="150">
        <v>548</v>
      </c>
      <c r="I14" s="151">
        <f t="shared" si="1"/>
        <v>5480</v>
      </c>
      <c r="J14" s="152">
        <f>1.2*0.64*0.48</f>
        <v>0.36864000000000002</v>
      </c>
      <c r="K14" s="153">
        <f t="shared" si="2"/>
        <v>3.6863999999999999</v>
      </c>
      <c r="L14" s="154">
        <v>23.5</v>
      </c>
      <c r="M14" s="155">
        <f t="shared" si="3"/>
        <v>235</v>
      </c>
      <c r="N14" s="156"/>
      <c r="O14" s="157"/>
    </row>
    <row r="15" spans="1:15" s="4" customFormat="1" ht="87" customHeight="1">
      <c r="A15" s="145" t="s">
        <v>80</v>
      </c>
      <c r="B15" s="70"/>
      <c r="C15" s="146" t="s">
        <v>81</v>
      </c>
      <c r="D15" s="64" t="s">
        <v>82</v>
      </c>
      <c r="E15" s="147">
        <v>1</v>
      </c>
      <c r="F15" s="148">
        <v>10</v>
      </c>
      <c r="G15" s="149">
        <f t="shared" si="0"/>
        <v>10</v>
      </c>
      <c r="H15" s="150">
        <v>438</v>
      </c>
      <c r="I15" s="151">
        <f t="shared" si="1"/>
        <v>4380</v>
      </c>
      <c r="J15" s="152">
        <f>1.06*0.64*0.45</f>
        <v>0.30528</v>
      </c>
      <c r="K15" s="153">
        <f t="shared" si="2"/>
        <v>3.0528</v>
      </c>
      <c r="L15" s="154">
        <v>22.5</v>
      </c>
      <c r="M15" s="155">
        <f t="shared" si="3"/>
        <v>225</v>
      </c>
      <c r="N15" s="156"/>
      <c r="O15" s="157"/>
    </row>
    <row r="16" spans="1:15" s="4" customFormat="1" ht="87" customHeight="1">
      <c r="A16" s="145" t="s">
        <v>83</v>
      </c>
      <c r="B16" s="70"/>
      <c r="C16" s="146" t="s">
        <v>84</v>
      </c>
      <c r="D16" s="64" t="s">
        <v>85</v>
      </c>
      <c r="E16" s="147">
        <v>1</v>
      </c>
      <c r="F16" s="148">
        <v>10</v>
      </c>
      <c r="G16" s="149">
        <f t="shared" si="0"/>
        <v>10</v>
      </c>
      <c r="H16" s="150">
        <v>365</v>
      </c>
      <c r="I16" s="151">
        <f t="shared" si="1"/>
        <v>3650</v>
      </c>
      <c r="J16" s="152">
        <f>1.16*0.61*0.37</f>
        <v>0.26181199999999999</v>
      </c>
      <c r="K16" s="153">
        <f t="shared" si="2"/>
        <v>2.6181199999999998</v>
      </c>
      <c r="L16" s="154">
        <v>19.5</v>
      </c>
      <c r="M16" s="155">
        <f t="shared" si="3"/>
        <v>195</v>
      </c>
      <c r="N16" s="156"/>
      <c r="O16" s="157"/>
    </row>
    <row r="17" spans="1:15" s="4" customFormat="1" ht="87" customHeight="1">
      <c r="A17" s="145" t="s">
        <v>86</v>
      </c>
      <c r="B17" s="70"/>
      <c r="C17" s="146" t="s">
        <v>87</v>
      </c>
      <c r="D17" s="64" t="s">
        <v>85</v>
      </c>
      <c r="E17" s="147">
        <v>1</v>
      </c>
      <c r="F17" s="148">
        <v>10</v>
      </c>
      <c r="G17" s="149">
        <f t="shared" si="0"/>
        <v>10</v>
      </c>
      <c r="H17" s="150">
        <v>458</v>
      </c>
      <c r="I17" s="151">
        <f t="shared" si="1"/>
        <v>4580</v>
      </c>
      <c r="J17" s="152">
        <f>1.26*0.63*0.34</f>
        <v>0.26989200000000002</v>
      </c>
      <c r="K17" s="153">
        <f t="shared" si="2"/>
        <v>2.6989200000000002</v>
      </c>
      <c r="L17" s="154">
        <v>23.5</v>
      </c>
      <c r="M17" s="155">
        <f t="shared" si="3"/>
        <v>235</v>
      </c>
      <c r="N17" s="156"/>
      <c r="O17" s="157"/>
    </row>
    <row r="18" spans="1:15" s="4" customFormat="1" ht="87" customHeight="1">
      <c r="A18" s="145" t="s">
        <v>88</v>
      </c>
      <c r="B18" s="70"/>
      <c r="C18" s="146" t="s">
        <v>89</v>
      </c>
      <c r="D18" s="64" t="s">
        <v>85</v>
      </c>
      <c r="E18" s="147">
        <v>1</v>
      </c>
      <c r="F18" s="148">
        <v>10</v>
      </c>
      <c r="G18" s="149">
        <f t="shared" si="0"/>
        <v>10</v>
      </c>
      <c r="H18" s="150">
        <v>645</v>
      </c>
      <c r="I18" s="151">
        <f t="shared" si="1"/>
        <v>6450</v>
      </c>
      <c r="J18" s="152">
        <f>1.19*0.675*0.53</f>
        <v>0.4257225</v>
      </c>
      <c r="K18" s="153">
        <f t="shared" si="2"/>
        <v>4.257225</v>
      </c>
      <c r="L18" s="154">
        <v>27.2</v>
      </c>
      <c r="M18" s="155">
        <f t="shared" si="3"/>
        <v>272</v>
      </c>
      <c r="N18" s="156"/>
      <c r="O18" s="157"/>
    </row>
    <row r="19" spans="1:15" s="4" customFormat="1" ht="87" customHeight="1">
      <c r="A19" s="145" t="s">
        <v>90</v>
      </c>
      <c r="B19" s="70"/>
      <c r="C19" s="146" t="s">
        <v>91</v>
      </c>
      <c r="D19" s="64" t="s">
        <v>92</v>
      </c>
      <c r="E19" s="147">
        <v>1</v>
      </c>
      <c r="F19" s="148">
        <v>10</v>
      </c>
      <c r="G19" s="149">
        <f t="shared" si="0"/>
        <v>10</v>
      </c>
      <c r="H19" s="150">
        <v>565</v>
      </c>
      <c r="I19" s="151">
        <f t="shared" si="1"/>
        <v>5650</v>
      </c>
      <c r="J19" s="152">
        <f>1.17*0.635*0.5</f>
        <v>0.371475</v>
      </c>
      <c r="K19" s="153">
        <f t="shared" si="2"/>
        <v>3.71475</v>
      </c>
      <c r="L19" s="154">
        <v>26</v>
      </c>
      <c r="M19" s="155">
        <f t="shared" si="3"/>
        <v>260</v>
      </c>
      <c r="N19" s="156"/>
      <c r="O19" s="157"/>
    </row>
    <row r="20" spans="1:15" s="4" customFormat="1" ht="87" customHeight="1">
      <c r="A20" s="145" t="s">
        <v>93</v>
      </c>
      <c r="B20" s="70"/>
      <c r="C20" s="146" t="s">
        <v>94</v>
      </c>
      <c r="D20" s="64" t="s">
        <v>95</v>
      </c>
      <c r="E20" s="147">
        <v>1</v>
      </c>
      <c r="F20" s="148">
        <v>10</v>
      </c>
      <c r="G20" s="149">
        <f t="shared" si="0"/>
        <v>10</v>
      </c>
      <c r="H20" s="150">
        <v>795</v>
      </c>
      <c r="I20" s="151">
        <f t="shared" si="1"/>
        <v>7950</v>
      </c>
      <c r="J20" s="152">
        <f>1.34*0.67*0.47</f>
        <v>0.42196600000000001</v>
      </c>
      <c r="K20" s="153">
        <f t="shared" si="2"/>
        <v>4.2196600000000002</v>
      </c>
      <c r="L20" s="154">
        <v>26.9</v>
      </c>
      <c r="M20" s="155">
        <f t="shared" si="3"/>
        <v>269</v>
      </c>
      <c r="N20" s="156"/>
      <c r="O20" s="157"/>
    </row>
    <row r="21" spans="1:15" s="4" customFormat="1" ht="87" customHeight="1">
      <c r="A21" s="145" t="s">
        <v>96</v>
      </c>
      <c r="B21" s="70"/>
      <c r="C21" s="146" t="s">
        <v>97</v>
      </c>
      <c r="D21" s="64" t="s">
        <v>98</v>
      </c>
      <c r="E21" s="147">
        <v>1</v>
      </c>
      <c r="F21" s="148">
        <v>10</v>
      </c>
      <c r="G21" s="149">
        <f t="shared" si="0"/>
        <v>10</v>
      </c>
      <c r="H21" s="150">
        <v>640</v>
      </c>
      <c r="I21" s="151">
        <f t="shared" si="1"/>
        <v>6400</v>
      </c>
      <c r="J21" s="152">
        <f>1.24*0.65*0.47</f>
        <v>0.37881999999999999</v>
      </c>
      <c r="K21" s="153">
        <f t="shared" si="2"/>
        <v>3.7881999999999998</v>
      </c>
      <c r="L21" s="154">
        <v>25.55</v>
      </c>
      <c r="M21" s="155">
        <f t="shared" si="3"/>
        <v>255.5</v>
      </c>
      <c r="N21" s="156"/>
      <c r="O21" s="157"/>
    </row>
    <row r="22" spans="1:15" s="4" customFormat="1" ht="87" customHeight="1">
      <c r="A22" s="145" t="s">
        <v>99</v>
      </c>
      <c r="B22" s="70"/>
      <c r="C22" s="146" t="s">
        <v>100</v>
      </c>
      <c r="D22" s="64" t="s">
        <v>79</v>
      </c>
      <c r="E22" s="147">
        <v>1</v>
      </c>
      <c r="F22" s="148">
        <v>10</v>
      </c>
      <c r="G22" s="149">
        <f t="shared" si="0"/>
        <v>10</v>
      </c>
      <c r="H22" s="150">
        <v>725</v>
      </c>
      <c r="I22" s="151">
        <f t="shared" si="1"/>
        <v>7250</v>
      </c>
      <c r="J22" s="152">
        <f>1.33*0.63*0.4</f>
        <v>0.33516000000000001</v>
      </c>
      <c r="K22" s="153">
        <f t="shared" si="2"/>
        <v>3.3515999999999999</v>
      </c>
      <c r="L22" s="154">
        <v>22.5</v>
      </c>
      <c r="M22" s="155">
        <f t="shared" si="3"/>
        <v>225</v>
      </c>
      <c r="N22" s="156"/>
      <c r="O22" s="157"/>
    </row>
    <row r="23" spans="1:15" s="4" customFormat="1" ht="87" customHeight="1">
      <c r="A23" s="145" t="s">
        <v>101</v>
      </c>
      <c r="B23" s="70"/>
      <c r="C23" s="146" t="s">
        <v>102</v>
      </c>
      <c r="D23" s="64" t="s">
        <v>79</v>
      </c>
      <c r="E23" s="147">
        <v>1</v>
      </c>
      <c r="F23" s="148">
        <v>10</v>
      </c>
      <c r="G23" s="149">
        <f t="shared" si="0"/>
        <v>10</v>
      </c>
      <c r="H23" s="150">
        <v>730</v>
      </c>
      <c r="I23" s="151">
        <f t="shared" si="1"/>
        <v>7300</v>
      </c>
      <c r="J23" s="152">
        <f>1.23*0.86*0.54</f>
        <v>0.57121200000000005</v>
      </c>
      <c r="K23" s="153">
        <f t="shared" si="2"/>
        <v>5.7121199999999996</v>
      </c>
      <c r="L23" s="154">
        <v>33</v>
      </c>
      <c r="M23" s="155">
        <f t="shared" si="3"/>
        <v>330</v>
      </c>
      <c r="N23" s="156"/>
      <c r="O23" s="157"/>
    </row>
    <row r="24" spans="1:15" s="4" customFormat="1" ht="87" customHeight="1">
      <c r="A24" s="145" t="s">
        <v>103</v>
      </c>
      <c r="B24" s="70"/>
      <c r="C24" s="146" t="s">
        <v>104</v>
      </c>
      <c r="D24" s="64" t="s">
        <v>105</v>
      </c>
      <c r="E24" s="147">
        <v>1</v>
      </c>
      <c r="F24" s="148">
        <v>10</v>
      </c>
      <c r="G24" s="149">
        <f t="shared" si="0"/>
        <v>10</v>
      </c>
      <c r="H24" s="150">
        <v>425</v>
      </c>
      <c r="I24" s="151">
        <f t="shared" si="1"/>
        <v>4250</v>
      </c>
      <c r="J24" s="152">
        <f>1.23*0.62*0.44</f>
        <v>0.33554400000000001</v>
      </c>
      <c r="K24" s="153">
        <f t="shared" si="2"/>
        <v>3.3554400000000002</v>
      </c>
      <c r="L24" s="154">
        <v>22</v>
      </c>
      <c r="M24" s="155">
        <f t="shared" si="3"/>
        <v>220</v>
      </c>
      <c r="N24" s="156"/>
      <c r="O24" s="157"/>
    </row>
    <row r="25" spans="1:15" s="4" customFormat="1" ht="87" customHeight="1">
      <c r="A25" s="145" t="s">
        <v>106</v>
      </c>
      <c r="B25" s="70"/>
      <c r="C25" s="146" t="s">
        <v>107</v>
      </c>
      <c r="D25" s="64" t="s">
        <v>108</v>
      </c>
      <c r="E25" s="147">
        <v>1</v>
      </c>
      <c r="F25" s="148">
        <v>10</v>
      </c>
      <c r="G25" s="149">
        <f t="shared" si="0"/>
        <v>10</v>
      </c>
      <c r="H25" s="150">
        <v>482</v>
      </c>
      <c r="I25" s="151">
        <f t="shared" si="1"/>
        <v>4820</v>
      </c>
      <c r="J25" s="152">
        <f>1.04*0.62*0.42</f>
        <v>0.270816</v>
      </c>
      <c r="K25" s="153">
        <f t="shared" si="2"/>
        <v>2.7081599999999999</v>
      </c>
      <c r="L25" s="154">
        <v>21.5</v>
      </c>
      <c r="M25" s="155">
        <f t="shared" si="3"/>
        <v>215</v>
      </c>
      <c r="N25" s="156"/>
      <c r="O25" s="157"/>
    </row>
    <row r="26" spans="1:15" s="4" customFormat="1" ht="87" customHeight="1">
      <c r="A26" s="145" t="s">
        <v>109</v>
      </c>
      <c r="B26" s="70"/>
      <c r="C26" s="146" t="s">
        <v>110</v>
      </c>
      <c r="D26" s="64" t="s">
        <v>111</v>
      </c>
      <c r="E26" s="147">
        <v>1</v>
      </c>
      <c r="F26" s="148">
        <v>10</v>
      </c>
      <c r="G26" s="149">
        <f t="shared" si="0"/>
        <v>10</v>
      </c>
      <c r="H26" s="150">
        <v>615</v>
      </c>
      <c r="I26" s="151">
        <f t="shared" si="1"/>
        <v>6150</v>
      </c>
      <c r="J26" s="152">
        <f>1.17*0.76*0.45</f>
        <v>0.40014</v>
      </c>
      <c r="K26" s="153">
        <f t="shared" si="2"/>
        <v>4.0014000000000003</v>
      </c>
      <c r="L26" s="154">
        <v>34.5</v>
      </c>
      <c r="M26" s="155">
        <f t="shared" si="3"/>
        <v>345</v>
      </c>
      <c r="N26" s="156"/>
      <c r="O26" s="157"/>
    </row>
    <row r="27" spans="1:15" s="4" customFormat="1" ht="87" customHeight="1">
      <c r="A27" s="145" t="s">
        <v>112</v>
      </c>
      <c r="B27" s="70"/>
      <c r="C27" s="146" t="s">
        <v>113</v>
      </c>
      <c r="D27" s="64" t="s">
        <v>114</v>
      </c>
      <c r="E27" s="147">
        <v>1</v>
      </c>
      <c r="F27" s="148">
        <v>10</v>
      </c>
      <c r="G27" s="149">
        <f t="shared" si="0"/>
        <v>10</v>
      </c>
      <c r="H27" s="150">
        <v>520</v>
      </c>
      <c r="I27" s="151">
        <f t="shared" si="1"/>
        <v>5200</v>
      </c>
      <c r="J27" s="152">
        <f>1.23*0.67*0.51</f>
        <v>0.42029100000000003</v>
      </c>
      <c r="K27" s="153">
        <f t="shared" si="2"/>
        <v>4.2029100000000001</v>
      </c>
      <c r="L27" s="154">
        <v>28.6</v>
      </c>
      <c r="M27" s="155">
        <f t="shared" si="3"/>
        <v>286</v>
      </c>
      <c r="N27" s="156"/>
      <c r="O27" s="157"/>
    </row>
    <row r="28" spans="1:15" s="4" customFormat="1" ht="87" customHeight="1">
      <c r="A28" s="145" t="s">
        <v>115</v>
      </c>
      <c r="B28" s="70"/>
      <c r="C28" s="146" t="s">
        <v>116</v>
      </c>
      <c r="D28" s="64" t="s">
        <v>117</v>
      </c>
      <c r="E28" s="147">
        <v>1</v>
      </c>
      <c r="F28" s="148">
        <v>10</v>
      </c>
      <c r="G28" s="149">
        <f t="shared" si="0"/>
        <v>10</v>
      </c>
      <c r="H28" s="150">
        <v>500</v>
      </c>
      <c r="I28" s="151">
        <f t="shared" si="1"/>
        <v>5000</v>
      </c>
      <c r="J28" s="152">
        <f>1.2*0.645*0.5</f>
        <v>0.38700000000000001</v>
      </c>
      <c r="K28" s="153">
        <f t="shared" si="2"/>
        <v>3.87</v>
      </c>
      <c r="L28" s="154">
        <v>22</v>
      </c>
      <c r="M28" s="155">
        <f t="shared" si="3"/>
        <v>220</v>
      </c>
      <c r="N28" s="156"/>
      <c r="O28" s="157"/>
    </row>
    <row r="29" spans="1:15" s="4" customFormat="1" ht="87" customHeight="1">
      <c r="A29" s="145" t="s">
        <v>118</v>
      </c>
      <c r="B29" s="70"/>
      <c r="C29" s="146" t="s">
        <v>119</v>
      </c>
      <c r="D29" s="64" t="s">
        <v>120</v>
      </c>
      <c r="E29" s="147">
        <v>1</v>
      </c>
      <c r="F29" s="148">
        <v>10</v>
      </c>
      <c r="G29" s="149">
        <f t="shared" si="0"/>
        <v>10</v>
      </c>
      <c r="H29" s="150">
        <v>455</v>
      </c>
      <c r="I29" s="151">
        <f t="shared" si="1"/>
        <v>4550</v>
      </c>
      <c r="J29" s="152">
        <f>1.26*0.63*0.34</f>
        <v>0.26989200000000002</v>
      </c>
      <c r="K29" s="153">
        <f t="shared" si="2"/>
        <v>2.6989200000000002</v>
      </c>
      <c r="L29" s="154">
        <v>23.5</v>
      </c>
      <c r="M29" s="155">
        <f t="shared" si="3"/>
        <v>235</v>
      </c>
      <c r="N29" s="156"/>
      <c r="O29" s="157"/>
    </row>
    <row r="30" spans="1:15" s="4" customFormat="1" ht="87" customHeight="1">
      <c r="A30" s="145" t="s">
        <v>121</v>
      </c>
      <c r="B30" s="70"/>
      <c r="C30" s="146" t="s">
        <v>122</v>
      </c>
      <c r="D30" s="64" t="s">
        <v>123</v>
      </c>
      <c r="E30" s="147">
        <v>1</v>
      </c>
      <c r="F30" s="148">
        <v>10</v>
      </c>
      <c r="G30" s="149">
        <f t="shared" si="0"/>
        <v>10</v>
      </c>
      <c r="H30" s="150">
        <v>710</v>
      </c>
      <c r="I30" s="151">
        <f t="shared" si="1"/>
        <v>7100</v>
      </c>
      <c r="J30" s="152">
        <f>1.35*0.7*0.35</f>
        <v>0.33074999999999999</v>
      </c>
      <c r="K30" s="153">
        <f t="shared" si="2"/>
        <v>3.3075000000000001</v>
      </c>
      <c r="L30" s="154">
        <v>25</v>
      </c>
      <c r="M30" s="155">
        <f t="shared" si="3"/>
        <v>250</v>
      </c>
      <c r="N30" s="156"/>
      <c r="O30" s="157"/>
    </row>
    <row r="31" spans="1:15" s="4" customFormat="1" ht="87" customHeight="1">
      <c r="A31" s="145" t="s">
        <v>124</v>
      </c>
      <c r="B31" s="70"/>
      <c r="C31" s="146" t="s">
        <v>125</v>
      </c>
      <c r="D31" s="64" t="s">
        <v>79</v>
      </c>
      <c r="E31" s="147">
        <v>1</v>
      </c>
      <c r="F31" s="148">
        <v>10</v>
      </c>
      <c r="G31" s="149">
        <f t="shared" si="0"/>
        <v>10</v>
      </c>
      <c r="H31" s="150">
        <v>460</v>
      </c>
      <c r="I31" s="151">
        <f t="shared" si="1"/>
        <v>4600</v>
      </c>
      <c r="J31" s="152">
        <f>1.21*0.63*0.45</f>
        <v>0.34303499999999998</v>
      </c>
      <c r="K31" s="153">
        <f t="shared" si="2"/>
        <v>3.4303499999999998</v>
      </c>
      <c r="L31" s="154">
        <v>20</v>
      </c>
      <c r="M31" s="155">
        <f t="shared" si="3"/>
        <v>200</v>
      </c>
      <c r="N31" s="156"/>
      <c r="O31" s="157"/>
    </row>
    <row r="32" spans="1:15" s="4" customFormat="1" ht="87" customHeight="1">
      <c r="A32" s="145" t="s">
        <v>126</v>
      </c>
      <c r="B32" s="70"/>
      <c r="C32" s="146" t="s">
        <v>127</v>
      </c>
      <c r="D32" s="64" t="s">
        <v>128</v>
      </c>
      <c r="E32" s="147">
        <v>1</v>
      </c>
      <c r="F32" s="148">
        <v>10</v>
      </c>
      <c r="G32" s="149">
        <f t="shared" si="0"/>
        <v>10</v>
      </c>
      <c r="H32" s="150">
        <v>580</v>
      </c>
      <c r="I32" s="151">
        <f t="shared" si="1"/>
        <v>5800</v>
      </c>
      <c r="J32" s="152">
        <f>1.32*0.7*0.47</f>
        <v>0.43428</v>
      </c>
      <c r="K32" s="153">
        <f t="shared" si="2"/>
        <v>4.3428000000000004</v>
      </c>
      <c r="L32" s="154">
        <v>27</v>
      </c>
      <c r="M32" s="155">
        <f t="shared" si="3"/>
        <v>270</v>
      </c>
      <c r="N32" s="156"/>
      <c r="O32" s="157"/>
    </row>
    <row r="33" spans="1:15" s="4" customFormat="1" ht="87" customHeight="1">
      <c r="A33" s="145" t="s">
        <v>129</v>
      </c>
      <c r="B33" s="70"/>
      <c r="C33" s="146" t="s">
        <v>130</v>
      </c>
      <c r="D33" s="64" t="s">
        <v>79</v>
      </c>
      <c r="E33" s="147">
        <v>1</v>
      </c>
      <c r="F33" s="148">
        <v>10</v>
      </c>
      <c r="G33" s="149">
        <f t="shared" si="0"/>
        <v>10</v>
      </c>
      <c r="H33" s="150">
        <v>510</v>
      </c>
      <c r="I33" s="151">
        <f t="shared" si="1"/>
        <v>5100</v>
      </c>
      <c r="J33" s="152">
        <f>1.18*0.62*0.365</f>
        <v>0.26703399999999999</v>
      </c>
      <c r="K33" s="153">
        <f t="shared" si="2"/>
        <v>2.6703399999999999</v>
      </c>
      <c r="L33" s="154">
        <v>24</v>
      </c>
      <c r="M33" s="155">
        <f t="shared" si="3"/>
        <v>240</v>
      </c>
      <c r="N33" s="156"/>
      <c r="O33" s="157"/>
    </row>
    <row r="34" spans="1:15" s="4" customFormat="1" ht="87" customHeight="1">
      <c r="A34" s="145" t="s">
        <v>131</v>
      </c>
      <c r="B34" s="70"/>
      <c r="C34" s="146" t="s">
        <v>132</v>
      </c>
      <c r="D34" s="64" t="s">
        <v>133</v>
      </c>
      <c r="E34" s="147">
        <v>1</v>
      </c>
      <c r="F34" s="148">
        <v>10</v>
      </c>
      <c r="G34" s="149">
        <f t="shared" si="0"/>
        <v>10</v>
      </c>
      <c r="H34" s="150">
        <v>555</v>
      </c>
      <c r="I34" s="151">
        <f t="shared" si="1"/>
        <v>5550</v>
      </c>
      <c r="J34" s="152">
        <f>1.17*0.65*0.295</f>
        <v>0.22434750000000001</v>
      </c>
      <c r="K34" s="153">
        <f t="shared" si="2"/>
        <v>2.2434750000000001</v>
      </c>
      <c r="L34" s="154">
        <v>21.5</v>
      </c>
      <c r="M34" s="155">
        <f t="shared" si="3"/>
        <v>215</v>
      </c>
      <c r="N34" s="156"/>
      <c r="O34" s="157"/>
    </row>
    <row r="35" spans="1:15" s="4" customFormat="1" ht="87" customHeight="1">
      <c r="A35" s="145" t="s">
        <v>134</v>
      </c>
      <c r="B35" s="70"/>
      <c r="C35" s="146" t="s">
        <v>135</v>
      </c>
      <c r="D35" s="64" t="s">
        <v>136</v>
      </c>
      <c r="E35" s="147">
        <v>1</v>
      </c>
      <c r="F35" s="148">
        <v>10</v>
      </c>
      <c r="G35" s="149">
        <f t="shared" si="0"/>
        <v>10</v>
      </c>
      <c r="H35" s="150">
        <v>635</v>
      </c>
      <c r="I35" s="151">
        <f t="shared" si="1"/>
        <v>6350</v>
      </c>
      <c r="J35" s="152">
        <f>1.33*0.63*0.4</f>
        <v>0.33516000000000001</v>
      </c>
      <c r="K35" s="153">
        <f t="shared" si="2"/>
        <v>3.3515999999999999</v>
      </c>
      <c r="L35" s="154">
        <v>22.5</v>
      </c>
      <c r="M35" s="155">
        <f t="shared" si="3"/>
        <v>225</v>
      </c>
      <c r="N35" s="156"/>
      <c r="O35" s="157"/>
    </row>
    <row r="36" spans="1:15" s="4" customFormat="1" ht="87" customHeight="1">
      <c r="A36" s="145" t="s">
        <v>137</v>
      </c>
      <c r="B36" s="70"/>
      <c r="C36" s="146" t="s">
        <v>110</v>
      </c>
      <c r="D36" s="64" t="s">
        <v>111</v>
      </c>
      <c r="E36" s="147">
        <v>1</v>
      </c>
      <c r="F36" s="148">
        <v>10</v>
      </c>
      <c r="G36" s="149">
        <f t="shared" si="0"/>
        <v>10</v>
      </c>
      <c r="H36" s="150">
        <v>615</v>
      </c>
      <c r="I36" s="151">
        <f t="shared" si="1"/>
        <v>6150</v>
      </c>
      <c r="J36" s="152">
        <f>1.17*0.76*0.45</f>
        <v>0.40014</v>
      </c>
      <c r="K36" s="153">
        <f t="shared" si="2"/>
        <v>4.0014000000000003</v>
      </c>
      <c r="L36" s="154">
        <v>34.5</v>
      </c>
      <c r="M36" s="155">
        <f t="shared" si="3"/>
        <v>345</v>
      </c>
      <c r="N36" s="156"/>
      <c r="O36" s="157"/>
    </row>
    <row r="37" spans="1:15" s="4" customFormat="1" ht="87" customHeight="1">
      <c r="A37" s="145" t="s">
        <v>138</v>
      </c>
      <c r="B37" s="70"/>
      <c r="C37" s="146" t="s">
        <v>113</v>
      </c>
      <c r="D37" s="64" t="s">
        <v>114</v>
      </c>
      <c r="E37" s="147">
        <v>1</v>
      </c>
      <c r="F37" s="148">
        <v>10</v>
      </c>
      <c r="G37" s="149">
        <f t="shared" si="0"/>
        <v>10</v>
      </c>
      <c r="H37" s="150">
        <v>520</v>
      </c>
      <c r="I37" s="151">
        <f t="shared" si="1"/>
        <v>5200</v>
      </c>
      <c r="J37" s="152">
        <f>1.23*0.67*0.51</f>
        <v>0.42029100000000003</v>
      </c>
      <c r="K37" s="153">
        <f t="shared" si="2"/>
        <v>4.2029100000000001</v>
      </c>
      <c r="L37" s="154">
        <v>28.6</v>
      </c>
      <c r="M37" s="155">
        <f t="shared" si="3"/>
        <v>286</v>
      </c>
      <c r="N37" s="156"/>
      <c r="O37" s="157"/>
    </row>
    <row r="38" spans="1:15" s="4" customFormat="1" ht="87" customHeight="1">
      <c r="A38" s="145" t="s">
        <v>139</v>
      </c>
      <c r="B38" s="70"/>
      <c r="C38" s="146" t="s">
        <v>140</v>
      </c>
      <c r="D38" s="64" t="s">
        <v>128</v>
      </c>
      <c r="E38" s="147">
        <v>1</v>
      </c>
      <c r="F38" s="148">
        <v>10</v>
      </c>
      <c r="G38" s="149">
        <f t="shared" si="0"/>
        <v>10</v>
      </c>
      <c r="H38" s="150">
        <v>545</v>
      </c>
      <c r="I38" s="151">
        <f t="shared" si="1"/>
        <v>5450</v>
      </c>
      <c r="J38" s="152">
        <f>1.32*0.7*0.47</f>
        <v>0.43428</v>
      </c>
      <c r="K38" s="153">
        <f t="shared" si="2"/>
        <v>4.3428000000000004</v>
      </c>
      <c r="L38" s="154">
        <v>27</v>
      </c>
      <c r="M38" s="155">
        <f t="shared" si="3"/>
        <v>270</v>
      </c>
      <c r="N38" s="156"/>
      <c r="O38" s="157"/>
    </row>
    <row r="39" spans="1:15" s="4" customFormat="1" ht="87" customHeight="1">
      <c r="A39" s="145" t="s">
        <v>141</v>
      </c>
      <c r="B39" s="70"/>
      <c r="C39" s="146" t="s">
        <v>142</v>
      </c>
      <c r="D39" s="64" t="s">
        <v>143</v>
      </c>
      <c r="E39" s="147">
        <v>1</v>
      </c>
      <c r="F39" s="148">
        <v>10</v>
      </c>
      <c r="G39" s="149">
        <f t="shared" si="0"/>
        <v>10</v>
      </c>
      <c r="H39" s="150">
        <v>698</v>
      </c>
      <c r="I39" s="151">
        <f t="shared" si="1"/>
        <v>6980</v>
      </c>
      <c r="J39" s="152">
        <f>1.27*0.76*0.66</f>
        <v>0.63703200000000004</v>
      </c>
      <c r="K39" s="153">
        <f t="shared" si="2"/>
        <v>6.3703200000000004</v>
      </c>
      <c r="L39" s="154">
        <v>40</v>
      </c>
      <c r="M39" s="155">
        <f t="shared" si="3"/>
        <v>400</v>
      </c>
      <c r="N39" s="156"/>
      <c r="O39" s="157"/>
    </row>
    <row r="40" spans="1:15" s="4" customFormat="1" ht="87" customHeight="1">
      <c r="A40" s="145" t="s">
        <v>144</v>
      </c>
      <c r="B40" s="70"/>
      <c r="C40" s="146" t="s">
        <v>145</v>
      </c>
      <c r="D40" s="64" t="s">
        <v>146</v>
      </c>
      <c r="E40" s="147">
        <v>1</v>
      </c>
      <c r="F40" s="148">
        <v>10</v>
      </c>
      <c r="G40" s="149">
        <f t="shared" si="0"/>
        <v>10</v>
      </c>
      <c r="H40" s="150">
        <v>540</v>
      </c>
      <c r="I40" s="151">
        <f t="shared" si="1"/>
        <v>5400</v>
      </c>
      <c r="J40" s="152">
        <f>1.28*0.7*0.48</f>
        <v>0.43008000000000002</v>
      </c>
      <c r="K40" s="153">
        <f t="shared" si="2"/>
        <v>4.3007999999999997</v>
      </c>
      <c r="L40" s="154">
        <v>28.7</v>
      </c>
      <c r="M40" s="155">
        <f t="shared" si="3"/>
        <v>287</v>
      </c>
      <c r="N40" s="156"/>
      <c r="O40" s="157"/>
    </row>
    <row r="41" spans="1:15" s="4" customFormat="1" ht="87" customHeight="1">
      <c r="A41" s="145" t="s">
        <v>147</v>
      </c>
      <c r="B41" s="70"/>
      <c r="C41" s="146" t="s">
        <v>148</v>
      </c>
      <c r="D41" s="64" t="s">
        <v>149</v>
      </c>
      <c r="E41" s="147">
        <v>1</v>
      </c>
      <c r="F41" s="148">
        <v>10</v>
      </c>
      <c r="G41" s="149">
        <f t="shared" si="0"/>
        <v>10</v>
      </c>
      <c r="H41" s="150">
        <v>485</v>
      </c>
      <c r="I41" s="151">
        <f t="shared" si="1"/>
        <v>4850</v>
      </c>
      <c r="J41" s="152">
        <f>1.18*0.62*0.29</f>
        <v>0.21216399999999999</v>
      </c>
      <c r="K41" s="153">
        <f t="shared" si="2"/>
        <v>2.1216400000000002</v>
      </c>
      <c r="L41" s="154">
        <v>17</v>
      </c>
      <c r="M41" s="155">
        <f t="shared" si="3"/>
        <v>170</v>
      </c>
      <c r="N41" s="156"/>
      <c r="O41" s="157"/>
    </row>
    <row r="42" spans="1:15" s="4" customFormat="1" ht="87" customHeight="1">
      <c r="A42" s="145" t="s">
        <v>150</v>
      </c>
      <c r="B42" s="70"/>
      <c r="C42" s="146" t="s">
        <v>151</v>
      </c>
      <c r="D42" s="64" t="s">
        <v>152</v>
      </c>
      <c r="E42" s="147">
        <v>1</v>
      </c>
      <c r="F42" s="148">
        <v>10</v>
      </c>
      <c r="G42" s="149">
        <f t="shared" si="0"/>
        <v>10</v>
      </c>
      <c r="H42" s="150">
        <v>460</v>
      </c>
      <c r="I42" s="151">
        <f t="shared" si="1"/>
        <v>4600</v>
      </c>
      <c r="J42" s="152">
        <f>1.18*0.62*0.29</f>
        <v>0.21216399999999999</v>
      </c>
      <c r="K42" s="153">
        <f t="shared" si="2"/>
        <v>2.1216400000000002</v>
      </c>
      <c r="L42" s="154">
        <v>26</v>
      </c>
      <c r="M42" s="155">
        <f t="shared" si="3"/>
        <v>260</v>
      </c>
      <c r="N42" s="156"/>
      <c r="O42" s="157"/>
    </row>
    <row r="43" spans="1:15" s="4" customFormat="1" ht="87" customHeight="1">
      <c r="A43" s="145" t="s">
        <v>153</v>
      </c>
      <c r="B43" s="70"/>
      <c r="C43" s="146" t="s">
        <v>154</v>
      </c>
      <c r="D43" s="64" t="s">
        <v>155</v>
      </c>
      <c r="E43" s="147">
        <v>1</v>
      </c>
      <c r="F43" s="148">
        <v>10</v>
      </c>
      <c r="G43" s="149">
        <f t="shared" si="0"/>
        <v>10</v>
      </c>
      <c r="H43" s="150">
        <v>570</v>
      </c>
      <c r="I43" s="151">
        <f t="shared" si="1"/>
        <v>5700</v>
      </c>
      <c r="J43" s="152">
        <f>1.16*0.73*0.44</f>
        <v>0.37259199999999998</v>
      </c>
      <c r="K43" s="153">
        <f t="shared" si="2"/>
        <v>3.7259199999999999</v>
      </c>
      <c r="L43" s="154">
        <v>30.5</v>
      </c>
      <c r="M43" s="155">
        <f t="shared" si="3"/>
        <v>305</v>
      </c>
      <c r="N43" s="156"/>
      <c r="O43" s="157"/>
    </row>
    <row r="44" spans="1:15" s="4" customFormat="1" ht="87" customHeight="1">
      <c r="A44" s="145" t="s">
        <v>156</v>
      </c>
      <c r="B44" s="70"/>
      <c r="C44" s="146" t="s">
        <v>157</v>
      </c>
      <c r="D44" s="64" t="s">
        <v>123</v>
      </c>
      <c r="E44" s="147">
        <v>1</v>
      </c>
      <c r="F44" s="148">
        <v>10</v>
      </c>
      <c r="G44" s="149">
        <f t="shared" si="0"/>
        <v>10</v>
      </c>
      <c r="H44" s="150">
        <v>495</v>
      </c>
      <c r="I44" s="151">
        <f t="shared" si="1"/>
        <v>4950</v>
      </c>
      <c r="J44" s="152">
        <f>1.185*0.645*0.47</f>
        <v>0.35923274999999999</v>
      </c>
      <c r="K44" s="153">
        <f t="shared" si="2"/>
        <v>3.5923275000000001</v>
      </c>
      <c r="L44" s="154">
        <v>25</v>
      </c>
      <c r="M44" s="155">
        <f t="shared" si="3"/>
        <v>250</v>
      </c>
      <c r="N44" s="156"/>
      <c r="O44" s="157"/>
    </row>
    <row r="45" spans="1:15" s="4" customFormat="1" ht="87" customHeight="1">
      <c r="A45" s="145" t="s">
        <v>158</v>
      </c>
      <c r="B45" s="70"/>
      <c r="C45" s="146" t="s">
        <v>159</v>
      </c>
      <c r="D45" s="64" t="s">
        <v>160</v>
      </c>
      <c r="E45" s="147">
        <v>1</v>
      </c>
      <c r="F45" s="148">
        <v>10</v>
      </c>
      <c r="G45" s="149">
        <f t="shared" si="0"/>
        <v>10</v>
      </c>
      <c r="H45" s="150">
        <v>763</v>
      </c>
      <c r="I45" s="151">
        <f t="shared" si="1"/>
        <v>7630</v>
      </c>
      <c r="J45" s="152">
        <f>1.26*0.75*0.54</f>
        <v>0.51029999999999998</v>
      </c>
      <c r="K45" s="153">
        <f t="shared" si="2"/>
        <v>5.1029999999999998</v>
      </c>
      <c r="L45" s="154">
        <v>36.5</v>
      </c>
      <c r="M45" s="155">
        <f t="shared" si="3"/>
        <v>365</v>
      </c>
      <c r="N45" s="156"/>
      <c r="O45" s="157"/>
    </row>
    <row r="46" spans="1:15" s="4" customFormat="1" ht="87" customHeight="1">
      <c r="A46" s="145" t="s">
        <v>161</v>
      </c>
      <c r="B46" s="70"/>
      <c r="C46" s="146" t="s">
        <v>162</v>
      </c>
      <c r="D46" s="64" t="s">
        <v>163</v>
      </c>
      <c r="E46" s="147">
        <v>1</v>
      </c>
      <c r="F46" s="148">
        <v>10</v>
      </c>
      <c r="G46" s="149">
        <f t="shared" si="0"/>
        <v>10</v>
      </c>
      <c r="H46" s="150">
        <v>372</v>
      </c>
      <c r="I46" s="151">
        <f t="shared" si="1"/>
        <v>3720</v>
      </c>
      <c r="J46" s="152">
        <v>0.217</v>
      </c>
      <c r="K46" s="153">
        <f t="shared" si="2"/>
        <v>2.17</v>
      </c>
      <c r="L46" s="154">
        <v>17.2</v>
      </c>
      <c r="M46" s="155">
        <f t="shared" si="3"/>
        <v>172</v>
      </c>
      <c r="N46" s="156"/>
      <c r="O46" s="157"/>
    </row>
    <row r="47" spans="1:15" s="4" customFormat="1" ht="87" customHeight="1">
      <c r="A47" s="145" t="s">
        <v>164</v>
      </c>
      <c r="B47" s="70"/>
      <c r="C47" s="146" t="s">
        <v>165</v>
      </c>
      <c r="D47" s="64" t="s">
        <v>166</v>
      </c>
      <c r="E47" s="147">
        <v>1</v>
      </c>
      <c r="F47" s="148">
        <v>10</v>
      </c>
      <c r="G47" s="149">
        <f t="shared" si="0"/>
        <v>10</v>
      </c>
      <c r="H47" s="150">
        <v>418</v>
      </c>
      <c r="I47" s="151">
        <f t="shared" si="1"/>
        <v>4180</v>
      </c>
      <c r="J47" s="152">
        <f>1.18*0.6*0.3</f>
        <v>0.21240000000000001</v>
      </c>
      <c r="K47" s="153">
        <f t="shared" si="2"/>
        <v>2.1240000000000001</v>
      </c>
      <c r="L47" s="154">
        <v>18.5</v>
      </c>
      <c r="M47" s="155">
        <f t="shared" si="3"/>
        <v>185</v>
      </c>
      <c r="N47" s="156"/>
      <c r="O47" s="157"/>
    </row>
    <row r="48" spans="1:15" s="4" customFormat="1" ht="87" customHeight="1">
      <c r="A48" s="145" t="s">
        <v>167</v>
      </c>
      <c r="B48" s="70"/>
      <c r="C48" s="146" t="s">
        <v>168</v>
      </c>
      <c r="D48" s="64" t="s">
        <v>169</v>
      </c>
      <c r="E48" s="147">
        <v>1</v>
      </c>
      <c r="F48" s="148">
        <v>10</v>
      </c>
      <c r="G48" s="149">
        <f t="shared" si="0"/>
        <v>10</v>
      </c>
      <c r="H48" s="150">
        <v>415</v>
      </c>
      <c r="I48" s="151">
        <f t="shared" si="1"/>
        <v>4150</v>
      </c>
      <c r="J48" s="152">
        <f>1.18*0.6*0.3</f>
        <v>0.21240000000000001</v>
      </c>
      <c r="K48" s="153">
        <f t="shared" si="2"/>
        <v>2.1240000000000001</v>
      </c>
      <c r="L48" s="154">
        <v>18.5</v>
      </c>
      <c r="M48" s="155">
        <f t="shared" si="3"/>
        <v>185</v>
      </c>
      <c r="N48" s="156"/>
      <c r="O48" s="157"/>
    </row>
    <row r="49" spans="1:15" s="4" customFormat="1" ht="87" customHeight="1">
      <c r="A49" s="145" t="s">
        <v>170</v>
      </c>
      <c r="B49" s="70"/>
      <c r="C49" s="146" t="s">
        <v>171</v>
      </c>
      <c r="D49" s="64" t="s">
        <v>172</v>
      </c>
      <c r="E49" s="147">
        <v>1</v>
      </c>
      <c r="F49" s="148">
        <v>10</v>
      </c>
      <c r="G49" s="149">
        <f t="shared" si="0"/>
        <v>10</v>
      </c>
      <c r="H49" s="150">
        <v>600</v>
      </c>
      <c r="I49" s="151">
        <f t="shared" si="1"/>
        <v>6000</v>
      </c>
      <c r="J49" s="152">
        <f>1.35*0.72*0.47</f>
        <v>0.45684000000000002</v>
      </c>
      <c r="K49" s="153">
        <f t="shared" si="2"/>
        <v>4.5683999999999996</v>
      </c>
      <c r="L49" s="154">
        <v>27.5</v>
      </c>
      <c r="M49" s="155">
        <f t="shared" si="3"/>
        <v>275</v>
      </c>
      <c r="N49" s="156"/>
      <c r="O49" s="157"/>
    </row>
    <row r="50" spans="1:15" s="4" customFormat="1" ht="87" customHeight="1">
      <c r="A50" s="145" t="s">
        <v>173</v>
      </c>
      <c r="B50" s="70"/>
      <c r="C50" s="146" t="s">
        <v>174</v>
      </c>
      <c r="D50" s="64" t="s">
        <v>175</v>
      </c>
      <c r="E50" s="147">
        <v>1</v>
      </c>
      <c r="F50" s="148">
        <v>10</v>
      </c>
      <c r="G50" s="149">
        <f t="shared" si="0"/>
        <v>10</v>
      </c>
      <c r="H50" s="150">
        <v>343</v>
      </c>
      <c r="I50" s="151">
        <f t="shared" si="1"/>
        <v>3430</v>
      </c>
      <c r="J50" s="152">
        <f>1.35*0.72*0.47</f>
        <v>0.45684000000000002</v>
      </c>
      <c r="K50" s="153">
        <f t="shared" si="2"/>
        <v>4.5683999999999996</v>
      </c>
      <c r="L50" s="154">
        <v>16.2</v>
      </c>
      <c r="M50" s="155">
        <f t="shared" si="3"/>
        <v>162</v>
      </c>
      <c r="N50" s="156"/>
      <c r="O50" s="157"/>
    </row>
    <row r="51" spans="1:15" s="4" customFormat="1" ht="87" customHeight="1">
      <c r="A51" s="145" t="s">
        <v>176</v>
      </c>
      <c r="B51" s="70"/>
      <c r="C51" s="146" t="s">
        <v>177</v>
      </c>
      <c r="D51" s="64" t="s">
        <v>178</v>
      </c>
      <c r="E51" s="147">
        <v>1</v>
      </c>
      <c r="F51" s="148">
        <v>10</v>
      </c>
      <c r="G51" s="149">
        <f t="shared" si="0"/>
        <v>10</v>
      </c>
      <c r="H51" s="150">
        <v>420</v>
      </c>
      <c r="I51" s="151">
        <f t="shared" si="1"/>
        <v>4200</v>
      </c>
      <c r="J51" s="152">
        <f>1.2*0.63*0.32</f>
        <v>0.24192</v>
      </c>
      <c r="K51" s="153">
        <f t="shared" si="2"/>
        <v>2.4192</v>
      </c>
      <c r="L51" s="154">
        <v>18</v>
      </c>
      <c r="M51" s="155">
        <f t="shared" si="3"/>
        <v>180</v>
      </c>
      <c r="N51" s="156"/>
      <c r="O51" s="157"/>
    </row>
    <row r="52" spans="1:15" s="4" customFormat="1" ht="87" customHeight="1">
      <c r="A52" s="145" t="s">
        <v>179</v>
      </c>
      <c r="B52" s="70"/>
      <c r="C52" s="146" t="s">
        <v>180</v>
      </c>
      <c r="D52" s="64" t="s">
        <v>181</v>
      </c>
      <c r="E52" s="147">
        <v>1</v>
      </c>
      <c r="F52" s="148">
        <v>10</v>
      </c>
      <c r="G52" s="149">
        <f t="shared" si="0"/>
        <v>10</v>
      </c>
      <c r="H52" s="150">
        <v>368</v>
      </c>
      <c r="I52" s="151">
        <f t="shared" si="1"/>
        <v>3680</v>
      </c>
      <c r="J52" s="152">
        <f t="shared" ref="J52:J55" si="4">1.08*0.56*0.31</f>
        <v>0.18748799999999999</v>
      </c>
      <c r="K52" s="153">
        <f t="shared" si="2"/>
        <v>1.8748800000000001</v>
      </c>
      <c r="L52" s="154">
        <v>16</v>
      </c>
      <c r="M52" s="155">
        <f t="shared" si="3"/>
        <v>160</v>
      </c>
      <c r="N52" s="156"/>
      <c r="O52" s="157"/>
    </row>
    <row r="53" spans="1:15" s="4" customFormat="1" ht="87" customHeight="1">
      <c r="A53" s="145" t="s">
        <v>182</v>
      </c>
      <c r="B53" s="70"/>
      <c r="C53" s="146" t="s">
        <v>183</v>
      </c>
      <c r="D53" s="64" t="s">
        <v>184</v>
      </c>
      <c r="E53" s="147">
        <v>1</v>
      </c>
      <c r="F53" s="148">
        <v>10</v>
      </c>
      <c r="G53" s="149">
        <f t="shared" si="0"/>
        <v>10</v>
      </c>
      <c r="H53" s="150">
        <v>380</v>
      </c>
      <c r="I53" s="151">
        <f t="shared" si="1"/>
        <v>3800</v>
      </c>
      <c r="J53" s="152">
        <f t="shared" si="4"/>
        <v>0.18748799999999999</v>
      </c>
      <c r="K53" s="153">
        <f t="shared" si="2"/>
        <v>1.8748800000000001</v>
      </c>
      <c r="L53" s="154">
        <v>16</v>
      </c>
      <c r="M53" s="155">
        <f t="shared" si="3"/>
        <v>160</v>
      </c>
      <c r="N53" s="156"/>
      <c r="O53" s="157"/>
    </row>
    <row r="54" spans="1:15" s="4" customFormat="1" ht="87" customHeight="1">
      <c r="A54" s="145" t="s">
        <v>185</v>
      </c>
      <c r="B54" s="70"/>
      <c r="C54" s="146" t="s">
        <v>186</v>
      </c>
      <c r="D54" s="64" t="s">
        <v>181</v>
      </c>
      <c r="E54" s="147">
        <v>1</v>
      </c>
      <c r="F54" s="148">
        <v>10</v>
      </c>
      <c r="G54" s="149">
        <f t="shared" si="0"/>
        <v>10</v>
      </c>
      <c r="H54" s="150">
        <v>370</v>
      </c>
      <c r="I54" s="151">
        <f t="shared" si="1"/>
        <v>3700</v>
      </c>
      <c r="J54" s="152">
        <f t="shared" si="4"/>
        <v>0.18748799999999999</v>
      </c>
      <c r="K54" s="153">
        <f t="shared" si="2"/>
        <v>1.8748800000000001</v>
      </c>
      <c r="L54" s="154">
        <v>16</v>
      </c>
      <c r="M54" s="155">
        <f t="shared" si="3"/>
        <v>160</v>
      </c>
      <c r="N54" s="156"/>
      <c r="O54" s="157"/>
    </row>
    <row r="55" spans="1:15" s="4" customFormat="1" ht="87" customHeight="1">
      <c r="A55" s="145" t="s">
        <v>187</v>
      </c>
      <c r="B55" s="70"/>
      <c r="C55" s="146" t="s">
        <v>188</v>
      </c>
      <c r="D55" s="64" t="s">
        <v>189</v>
      </c>
      <c r="E55" s="147">
        <v>1</v>
      </c>
      <c r="F55" s="148">
        <v>10</v>
      </c>
      <c r="G55" s="149">
        <f t="shared" si="0"/>
        <v>10</v>
      </c>
      <c r="H55" s="150">
        <v>353</v>
      </c>
      <c r="I55" s="151">
        <f t="shared" si="1"/>
        <v>3530</v>
      </c>
      <c r="J55" s="152">
        <f t="shared" si="4"/>
        <v>0.18748799999999999</v>
      </c>
      <c r="K55" s="153">
        <f t="shared" si="2"/>
        <v>1.8748800000000001</v>
      </c>
      <c r="L55" s="154">
        <v>18</v>
      </c>
      <c r="M55" s="155">
        <f t="shared" si="3"/>
        <v>180</v>
      </c>
      <c r="N55" s="156"/>
      <c r="O55" s="157"/>
    </row>
    <row r="56" spans="1:15" s="4" customFormat="1" ht="87" customHeight="1">
      <c r="A56" s="145" t="s">
        <v>190</v>
      </c>
      <c r="B56" s="70"/>
      <c r="C56" s="146" t="s">
        <v>191</v>
      </c>
      <c r="D56" s="64" t="s">
        <v>192</v>
      </c>
      <c r="E56" s="147">
        <v>1</v>
      </c>
      <c r="F56" s="148">
        <v>10</v>
      </c>
      <c r="G56" s="149">
        <f t="shared" si="0"/>
        <v>10</v>
      </c>
      <c r="H56" s="150">
        <v>285</v>
      </c>
      <c r="I56" s="151">
        <f t="shared" si="1"/>
        <v>2850</v>
      </c>
      <c r="J56" s="152">
        <f>1.02*0.54*0.34</f>
        <v>0.18727199999999999</v>
      </c>
      <c r="K56" s="153">
        <f t="shared" si="2"/>
        <v>1.8727199999999999</v>
      </c>
      <c r="L56" s="154">
        <v>13</v>
      </c>
      <c r="M56" s="155">
        <f t="shared" si="3"/>
        <v>130</v>
      </c>
      <c r="N56" s="156"/>
      <c r="O56" s="157"/>
    </row>
    <row r="57" spans="1:15" s="4" customFormat="1" ht="87" customHeight="1">
      <c r="A57" s="145" t="s">
        <v>193</v>
      </c>
      <c r="B57" s="70"/>
      <c r="C57" s="146" t="s">
        <v>194</v>
      </c>
      <c r="D57" s="64" t="s">
        <v>195</v>
      </c>
      <c r="E57" s="147">
        <v>1</v>
      </c>
      <c r="F57" s="148">
        <v>10</v>
      </c>
      <c r="G57" s="149">
        <f t="shared" si="0"/>
        <v>10</v>
      </c>
      <c r="H57" s="150">
        <v>111</v>
      </c>
      <c r="I57" s="151">
        <f t="shared" si="1"/>
        <v>1110</v>
      </c>
      <c r="J57" s="152">
        <f>0.72*0.38*0.35</f>
        <v>9.5759999999999998E-2</v>
      </c>
      <c r="K57" s="153">
        <f t="shared" si="2"/>
        <v>0.95760000000000001</v>
      </c>
      <c r="L57" s="154">
        <v>6.5</v>
      </c>
      <c r="M57" s="155">
        <f t="shared" si="3"/>
        <v>65</v>
      </c>
      <c r="N57" s="156"/>
      <c r="O57" s="157"/>
    </row>
    <row r="58" spans="1:15" s="4" customFormat="1" ht="87" customHeight="1">
      <c r="A58" s="145" t="s">
        <v>196</v>
      </c>
      <c r="B58" s="70"/>
      <c r="C58" s="146" t="s">
        <v>197</v>
      </c>
      <c r="D58" s="64" t="s">
        <v>198</v>
      </c>
      <c r="E58" s="147">
        <v>1</v>
      </c>
      <c r="F58" s="148">
        <v>10</v>
      </c>
      <c r="G58" s="149">
        <f t="shared" si="0"/>
        <v>10</v>
      </c>
      <c r="H58" s="150">
        <v>184</v>
      </c>
      <c r="I58" s="151">
        <f t="shared" si="1"/>
        <v>1840</v>
      </c>
      <c r="J58" s="152">
        <f>0.59*0.41*0.24</f>
        <v>5.8056000000000003E-2</v>
      </c>
      <c r="K58" s="153">
        <f t="shared" si="2"/>
        <v>0.58055999999999996</v>
      </c>
      <c r="L58" s="154">
        <v>6.7</v>
      </c>
      <c r="M58" s="155">
        <f t="shared" si="3"/>
        <v>67</v>
      </c>
      <c r="N58" s="156"/>
      <c r="O58" s="157"/>
    </row>
    <row r="59" spans="1:15" s="4" customFormat="1" ht="87" customHeight="1">
      <c r="A59" s="145" t="s">
        <v>199</v>
      </c>
      <c r="B59" s="70"/>
      <c r="C59" s="146" t="s">
        <v>197</v>
      </c>
      <c r="D59" s="64" t="s">
        <v>200</v>
      </c>
      <c r="E59" s="147">
        <v>1</v>
      </c>
      <c r="F59" s="148">
        <v>10</v>
      </c>
      <c r="G59" s="149">
        <f t="shared" si="0"/>
        <v>10</v>
      </c>
      <c r="H59" s="150">
        <v>348</v>
      </c>
      <c r="I59" s="151">
        <f t="shared" si="1"/>
        <v>3480</v>
      </c>
      <c r="J59" s="152">
        <f>1.02*0.53*0.32</f>
        <v>0.17299200000000001</v>
      </c>
      <c r="K59" s="153">
        <f t="shared" si="2"/>
        <v>1.7299199999999999</v>
      </c>
      <c r="L59" s="154">
        <v>13</v>
      </c>
      <c r="M59" s="155">
        <f t="shared" si="3"/>
        <v>130</v>
      </c>
      <c r="N59" s="156"/>
      <c r="O59" s="157"/>
    </row>
    <row r="60" spans="1:15" s="4" customFormat="1" ht="87" customHeight="1">
      <c r="A60" s="145" t="s">
        <v>201</v>
      </c>
      <c r="B60" s="70"/>
      <c r="C60" s="146" t="s">
        <v>197</v>
      </c>
      <c r="D60" s="64" t="s">
        <v>202</v>
      </c>
      <c r="E60" s="147">
        <v>1</v>
      </c>
      <c r="F60" s="148">
        <v>10</v>
      </c>
      <c r="G60" s="149">
        <f t="shared" si="0"/>
        <v>10</v>
      </c>
      <c r="H60" s="150">
        <v>385</v>
      </c>
      <c r="I60" s="151">
        <f t="shared" si="1"/>
        <v>3850</v>
      </c>
      <c r="J60" s="152">
        <f>1.09*0.54*0.31</f>
        <v>0.18246599999999999</v>
      </c>
      <c r="K60" s="153">
        <f t="shared" si="2"/>
        <v>1.8246599999999999</v>
      </c>
      <c r="L60" s="154">
        <v>15</v>
      </c>
      <c r="M60" s="155">
        <f t="shared" si="3"/>
        <v>150</v>
      </c>
      <c r="N60" s="156"/>
      <c r="O60" s="157"/>
    </row>
    <row r="61" spans="1:15" s="4" customFormat="1" ht="87" customHeight="1">
      <c r="A61" s="145" t="s">
        <v>203</v>
      </c>
      <c r="B61" s="70"/>
      <c r="C61" s="146" t="s">
        <v>204</v>
      </c>
      <c r="D61" s="64" t="s">
        <v>205</v>
      </c>
      <c r="E61" s="147">
        <v>1</v>
      </c>
      <c r="F61" s="148">
        <v>10</v>
      </c>
      <c r="G61" s="149">
        <f t="shared" si="0"/>
        <v>10</v>
      </c>
      <c r="H61" s="150">
        <v>625</v>
      </c>
      <c r="I61" s="151">
        <f t="shared" si="1"/>
        <v>6250</v>
      </c>
      <c r="J61" s="152">
        <f>1.085*0.57*0.5</f>
        <v>0.30922500000000003</v>
      </c>
      <c r="K61" s="153">
        <f t="shared" si="2"/>
        <v>3.0922499999999999</v>
      </c>
      <c r="L61" s="154">
        <v>15.6</v>
      </c>
      <c r="M61" s="155">
        <f t="shared" si="3"/>
        <v>156</v>
      </c>
      <c r="N61" s="156"/>
      <c r="O61" s="157"/>
    </row>
    <row r="62" spans="1:15" s="4" customFormat="1" ht="87" customHeight="1">
      <c r="A62" s="145" t="s">
        <v>206</v>
      </c>
      <c r="B62" s="70"/>
      <c r="C62" s="146" t="s">
        <v>207</v>
      </c>
      <c r="D62" s="64" t="s">
        <v>208</v>
      </c>
      <c r="E62" s="147">
        <v>1</v>
      </c>
      <c r="F62" s="148">
        <v>10</v>
      </c>
      <c r="G62" s="149">
        <f t="shared" si="0"/>
        <v>10</v>
      </c>
      <c r="H62" s="150">
        <v>360</v>
      </c>
      <c r="I62" s="151">
        <f t="shared" si="1"/>
        <v>3600</v>
      </c>
      <c r="J62" s="152">
        <v>0.30299999999999999</v>
      </c>
      <c r="K62" s="153">
        <f t="shared" si="2"/>
        <v>3.03</v>
      </c>
      <c r="L62" s="154">
        <v>20</v>
      </c>
      <c r="M62" s="155">
        <f t="shared" si="3"/>
        <v>200</v>
      </c>
      <c r="N62" s="156"/>
      <c r="O62" s="157"/>
    </row>
    <row r="63" spans="1:15" s="4" customFormat="1" ht="87" customHeight="1">
      <c r="A63" s="145" t="s">
        <v>209</v>
      </c>
      <c r="B63" s="70"/>
      <c r="C63" s="146" t="s">
        <v>210</v>
      </c>
      <c r="D63" s="64" t="s">
        <v>211</v>
      </c>
      <c r="E63" s="147">
        <v>1</v>
      </c>
      <c r="F63" s="148">
        <v>10</v>
      </c>
      <c r="G63" s="149">
        <f t="shared" si="0"/>
        <v>10</v>
      </c>
      <c r="H63" s="150">
        <v>133</v>
      </c>
      <c r="I63" s="151">
        <f t="shared" si="1"/>
        <v>1330</v>
      </c>
      <c r="J63" s="152">
        <v>0.08</v>
      </c>
      <c r="K63" s="153">
        <f t="shared" si="2"/>
        <v>0.8</v>
      </c>
      <c r="L63" s="154">
        <v>6.5</v>
      </c>
      <c r="M63" s="155">
        <f t="shared" si="3"/>
        <v>65</v>
      </c>
      <c r="N63" s="156"/>
      <c r="O63" s="157"/>
    </row>
    <row r="64" spans="1:15" s="4" customFormat="1" ht="87" customHeight="1">
      <c r="A64" s="145" t="s">
        <v>212</v>
      </c>
      <c r="B64" s="70"/>
      <c r="C64" s="146" t="s">
        <v>213</v>
      </c>
      <c r="D64" s="64" t="s">
        <v>214</v>
      </c>
      <c r="E64" s="147">
        <v>1</v>
      </c>
      <c r="F64" s="148">
        <v>10</v>
      </c>
      <c r="G64" s="149">
        <f t="shared" si="0"/>
        <v>10</v>
      </c>
      <c r="H64" s="150">
        <v>385</v>
      </c>
      <c r="I64" s="151">
        <f t="shared" si="1"/>
        <v>3850</v>
      </c>
      <c r="J64" s="152">
        <v>0.35</v>
      </c>
      <c r="K64" s="153">
        <f t="shared" si="2"/>
        <v>3.5</v>
      </c>
      <c r="L64" s="154">
        <v>21</v>
      </c>
      <c r="M64" s="155">
        <f t="shared" si="3"/>
        <v>210</v>
      </c>
      <c r="N64" s="156"/>
      <c r="O64" s="157"/>
    </row>
    <row r="65" spans="1:15" s="4" customFormat="1" ht="87" customHeight="1">
      <c r="A65" s="145" t="s">
        <v>215</v>
      </c>
      <c r="B65" s="70"/>
      <c r="C65" s="146" t="s">
        <v>216</v>
      </c>
      <c r="D65" s="64" t="s">
        <v>217</v>
      </c>
      <c r="E65" s="147">
        <v>1</v>
      </c>
      <c r="F65" s="148">
        <v>10</v>
      </c>
      <c r="G65" s="149">
        <f t="shared" si="0"/>
        <v>10</v>
      </c>
      <c r="H65" s="150">
        <v>238</v>
      </c>
      <c r="I65" s="151">
        <f t="shared" si="1"/>
        <v>2380</v>
      </c>
      <c r="J65" s="152">
        <v>9.6000000000000002E-2</v>
      </c>
      <c r="K65" s="153">
        <f t="shared" si="2"/>
        <v>0.96</v>
      </c>
      <c r="L65" s="154">
        <v>9</v>
      </c>
      <c r="M65" s="155">
        <f t="shared" si="3"/>
        <v>90</v>
      </c>
      <c r="N65" s="156"/>
      <c r="O65" s="157"/>
    </row>
    <row r="66" spans="1:15" s="4" customFormat="1" ht="87" customHeight="1">
      <c r="A66" s="145" t="s">
        <v>218</v>
      </c>
      <c r="B66" s="70"/>
      <c r="C66" s="146" t="s">
        <v>219</v>
      </c>
      <c r="D66" s="64" t="s">
        <v>220</v>
      </c>
      <c r="E66" s="147">
        <v>1</v>
      </c>
      <c r="F66" s="148">
        <v>10</v>
      </c>
      <c r="G66" s="149">
        <f t="shared" si="0"/>
        <v>10</v>
      </c>
      <c r="H66" s="150">
        <v>268</v>
      </c>
      <c r="I66" s="151">
        <f t="shared" si="1"/>
        <v>2680</v>
      </c>
      <c r="J66" s="152">
        <v>0.27</v>
      </c>
      <c r="K66" s="153">
        <f t="shared" si="2"/>
        <v>2.7</v>
      </c>
      <c r="L66" s="154">
        <v>12</v>
      </c>
      <c r="M66" s="155">
        <f t="shared" si="3"/>
        <v>120</v>
      </c>
      <c r="N66" s="156"/>
      <c r="O66" s="157"/>
    </row>
    <row r="67" spans="1:15" s="4" customFormat="1" ht="87" customHeight="1">
      <c r="A67" s="145" t="s">
        <v>221</v>
      </c>
      <c r="B67" s="70"/>
      <c r="C67" s="146" t="s">
        <v>222</v>
      </c>
      <c r="D67" s="64" t="s">
        <v>223</v>
      </c>
      <c r="E67" s="147">
        <v>1</v>
      </c>
      <c r="F67" s="148">
        <v>10</v>
      </c>
      <c r="G67" s="149">
        <f t="shared" si="0"/>
        <v>10</v>
      </c>
      <c r="H67" s="150">
        <v>313</v>
      </c>
      <c r="I67" s="151">
        <f t="shared" si="1"/>
        <v>3130</v>
      </c>
      <c r="J67" s="152">
        <f>1.01*0.325*0.615</f>
        <v>0.20187374999999999</v>
      </c>
      <c r="K67" s="153">
        <f t="shared" si="2"/>
        <v>2.0187374999999999</v>
      </c>
      <c r="L67" s="154">
        <v>15</v>
      </c>
      <c r="M67" s="155">
        <f t="shared" si="3"/>
        <v>150</v>
      </c>
      <c r="N67" s="156"/>
      <c r="O67" s="157"/>
    </row>
    <row r="68" spans="1:15" s="4" customFormat="1" ht="87" customHeight="1">
      <c r="A68" s="145" t="s">
        <v>224</v>
      </c>
      <c r="B68" s="70"/>
      <c r="C68" s="146" t="s">
        <v>225</v>
      </c>
      <c r="D68" s="64" t="s">
        <v>226</v>
      </c>
      <c r="E68" s="147">
        <v>1</v>
      </c>
      <c r="F68" s="148">
        <v>10</v>
      </c>
      <c r="G68" s="149">
        <f t="shared" si="0"/>
        <v>10</v>
      </c>
      <c r="H68" s="150">
        <v>255</v>
      </c>
      <c r="I68" s="151">
        <f t="shared" si="1"/>
        <v>2550</v>
      </c>
      <c r="J68" s="152">
        <f>0.885*0.5*0.415</f>
        <v>0.18363750000000001</v>
      </c>
      <c r="K68" s="153">
        <f t="shared" si="2"/>
        <v>1.8363750000000001</v>
      </c>
      <c r="L68" s="154">
        <v>15.3</v>
      </c>
      <c r="M68" s="155">
        <f t="shared" si="3"/>
        <v>153</v>
      </c>
      <c r="N68" s="156"/>
      <c r="O68" s="157"/>
    </row>
    <row r="69" spans="1:15" s="4" customFormat="1" ht="87" customHeight="1">
      <c r="A69" s="145" t="s">
        <v>227</v>
      </c>
      <c r="B69" s="70"/>
      <c r="C69" s="146" t="s">
        <v>228</v>
      </c>
      <c r="D69" s="64" t="s">
        <v>229</v>
      </c>
      <c r="E69" s="147">
        <v>1</v>
      </c>
      <c r="F69" s="148">
        <v>10</v>
      </c>
      <c r="G69" s="149">
        <f t="shared" si="0"/>
        <v>10</v>
      </c>
      <c r="H69" s="150">
        <v>288</v>
      </c>
      <c r="I69" s="151">
        <f t="shared" si="1"/>
        <v>2880</v>
      </c>
      <c r="J69" s="152">
        <f>0.92*0.42*0.57</f>
        <v>0.220248</v>
      </c>
      <c r="K69" s="153">
        <f t="shared" si="2"/>
        <v>2.20248</v>
      </c>
      <c r="L69" s="154">
        <v>15.5</v>
      </c>
      <c r="M69" s="155">
        <f t="shared" si="3"/>
        <v>155</v>
      </c>
      <c r="N69" s="156"/>
      <c r="O69" s="157"/>
    </row>
    <row r="70" spans="1:15" s="4" customFormat="1" ht="87" customHeight="1">
      <c r="A70" s="145" t="s">
        <v>230</v>
      </c>
      <c r="B70" s="70"/>
      <c r="C70" s="146" t="s">
        <v>231</v>
      </c>
      <c r="D70" s="64" t="s">
        <v>232</v>
      </c>
      <c r="E70" s="147">
        <v>1</v>
      </c>
      <c r="F70" s="148">
        <v>10</v>
      </c>
      <c r="G70" s="149">
        <f t="shared" si="0"/>
        <v>10</v>
      </c>
      <c r="H70" s="150">
        <v>303</v>
      </c>
      <c r="I70" s="151">
        <f t="shared" si="1"/>
        <v>3030</v>
      </c>
      <c r="J70" s="152">
        <f>0.94*0.51*0.48</f>
        <v>0.23011200000000001</v>
      </c>
      <c r="K70" s="153">
        <f t="shared" si="2"/>
        <v>2.3011200000000001</v>
      </c>
      <c r="L70" s="154">
        <v>17.3</v>
      </c>
      <c r="M70" s="155">
        <f t="shared" si="3"/>
        <v>173</v>
      </c>
      <c r="N70" s="156"/>
      <c r="O70" s="157"/>
    </row>
    <row r="71" spans="1:15" s="4" customFormat="1" ht="87" customHeight="1">
      <c r="A71" s="145" t="s">
        <v>233</v>
      </c>
      <c r="B71" s="70"/>
      <c r="C71" s="146" t="s">
        <v>234</v>
      </c>
      <c r="D71" s="64" t="s">
        <v>235</v>
      </c>
      <c r="E71" s="147">
        <v>1</v>
      </c>
      <c r="F71" s="148">
        <v>10</v>
      </c>
      <c r="G71" s="149">
        <f t="shared" si="0"/>
        <v>10</v>
      </c>
      <c r="H71" s="150">
        <v>485</v>
      </c>
      <c r="I71" s="151">
        <f t="shared" si="1"/>
        <v>4850</v>
      </c>
      <c r="J71" s="152">
        <f>0.95*0.76*0.44</f>
        <v>0.31768000000000002</v>
      </c>
      <c r="K71" s="153">
        <f t="shared" si="2"/>
        <v>3.1768000000000001</v>
      </c>
      <c r="L71" s="154">
        <v>19</v>
      </c>
      <c r="M71" s="155">
        <f t="shared" si="3"/>
        <v>190</v>
      </c>
      <c r="N71" s="156"/>
      <c r="O71" s="157"/>
    </row>
    <row r="72" spans="1:15" s="4" customFormat="1" ht="87" customHeight="1">
      <c r="A72" s="145" t="s">
        <v>236</v>
      </c>
      <c r="B72" s="70"/>
      <c r="C72" s="146" t="s">
        <v>237</v>
      </c>
      <c r="D72" s="64" t="s">
        <v>238</v>
      </c>
      <c r="E72" s="147">
        <v>1</v>
      </c>
      <c r="F72" s="148">
        <v>10</v>
      </c>
      <c r="G72" s="149">
        <f t="shared" ref="G72:G86" si="5">F72*E72</f>
        <v>10</v>
      </c>
      <c r="H72" s="150">
        <v>245</v>
      </c>
      <c r="I72" s="151">
        <f t="shared" ref="I72:I86" si="6">G72*H72</f>
        <v>2450</v>
      </c>
      <c r="J72" s="152">
        <f>0.85*0.42*0.49</f>
        <v>0.17493</v>
      </c>
      <c r="K72" s="153">
        <f t="shared" ref="K72:K86" si="7">F72*J72</f>
        <v>1.7493000000000001</v>
      </c>
      <c r="L72" s="154">
        <v>12.4</v>
      </c>
      <c r="M72" s="155">
        <f t="shared" ref="M72:M86" si="8">F72*L72</f>
        <v>124</v>
      </c>
      <c r="N72" s="156"/>
      <c r="O72" s="157"/>
    </row>
    <row r="73" spans="1:15" s="4" customFormat="1" ht="87" customHeight="1">
      <c r="A73" s="145" t="s">
        <v>239</v>
      </c>
      <c r="B73" s="70"/>
      <c r="C73" s="146" t="s">
        <v>240</v>
      </c>
      <c r="D73" s="64" t="s">
        <v>238</v>
      </c>
      <c r="E73" s="147">
        <v>1</v>
      </c>
      <c r="F73" s="148">
        <v>10</v>
      </c>
      <c r="G73" s="149">
        <f t="shared" si="5"/>
        <v>10</v>
      </c>
      <c r="H73" s="150">
        <v>265</v>
      </c>
      <c r="I73" s="151">
        <f t="shared" si="6"/>
        <v>2650</v>
      </c>
      <c r="J73" s="152">
        <f>1.01*0.35*0.51</f>
        <v>0.180285</v>
      </c>
      <c r="K73" s="153">
        <f t="shared" si="7"/>
        <v>1.8028500000000001</v>
      </c>
      <c r="L73" s="154">
        <v>15</v>
      </c>
      <c r="M73" s="155">
        <f t="shared" si="8"/>
        <v>150</v>
      </c>
      <c r="N73" s="156"/>
      <c r="O73" s="157"/>
    </row>
    <row r="74" spans="1:15" s="4" customFormat="1" ht="87" customHeight="1">
      <c r="A74" s="145" t="s">
        <v>241</v>
      </c>
      <c r="B74" s="70"/>
      <c r="C74" s="146" t="s">
        <v>242</v>
      </c>
      <c r="D74" s="64" t="s">
        <v>243</v>
      </c>
      <c r="E74" s="147">
        <v>1</v>
      </c>
      <c r="F74" s="148">
        <v>10</v>
      </c>
      <c r="G74" s="149">
        <f t="shared" si="5"/>
        <v>10</v>
      </c>
      <c r="H74" s="150">
        <v>188</v>
      </c>
      <c r="I74" s="151">
        <f t="shared" si="6"/>
        <v>1880</v>
      </c>
      <c r="J74" s="152">
        <f>0.79*0.53*0.465</f>
        <v>0.19469549999999999</v>
      </c>
      <c r="K74" s="153">
        <f t="shared" si="7"/>
        <v>1.946955</v>
      </c>
      <c r="L74" s="154">
        <v>9.4</v>
      </c>
      <c r="M74" s="155">
        <f t="shared" si="8"/>
        <v>94</v>
      </c>
      <c r="N74" s="156"/>
      <c r="O74" s="157"/>
    </row>
    <row r="75" spans="1:15" s="4" customFormat="1" ht="87" customHeight="1">
      <c r="A75" s="145" t="s">
        <v>244</v>
      </c>
      <c r="B75" s="70"/>
      <c r="C75" s="146" t="s">
        <v>245</v>
      </c>
      <c r="D75" s="64" t="s">
        <v>246</v>
      </c>
      <c r="E75" s="147">
        <v>1</v>
      </c>
      <c r="F75" s="148">
        <v>10</v>
      </c>
      <c r="G75" s="149">
        <f t="shared" si="5"/>
        <v>10</v>
      </c>
      <c r="H75" s="150">
        <v>250</v>
      </c>
      <c r="I75" s="151">
        <f t="shared" si="6"/>
        <v>2500</v>
      </c>
      <c r="J75" s="152">
        <f>0.92*0.38*0.45</f>
        <v>0.15731999999999999</v>
      </c>
      <c r="K75" s="153">
        <f t="shared" si="7"/>
        <v>1.5731999999999999</v>
      </c>
      <c r="L75" s="154">
        <v>12</v>
      </c>
      <c r="M75" s="155">
        <f t="shared" si="8"/>
        <v>120</v>
      </c>
      <c r="N75" s="156"/>
      <c r="O75" s="157"/>
    </row>
    <row r="76" spans="1:15" s="4" customFormat="1" ht="87" customHeight="1">
      <c r="A76" s="145" t="s">
        <v>247</v>
      </c>
      <c r="B76" s="70"/>
      <c r="C76" s="146" t="s">
        <v>248</v>
      </c>
      <c r="D76" s="64" t="s">
        <v>249</v>
      </c>
      <c r="E76" s="147">
        <v>1</v>
      </c>
      <c r="F76" s="148">
        <v>10</v>
      </c>
      <c r="G76" s="149">
        <f t="shared" si="5"/>
        <v>10</v>
      </c>
      <c r="H76" s="150">
        <v>285</v>
      </c>
      <c r="I76" s="151">
        <f t="shared" si="6"/>
        <v>2850</v>
      </c>
      <c r="J76" s="152">
        <f>1*0.37*0.47</f>
        <v>0.1739</v>
      </c>
      <c r="K76" s="153">
        <f t="shared" si="7"/>
        <v>1.7390000000000001</v>
      </c>
      <c r="L76" s="154">
        <v>13.3</v>
      </c>
      <c r="M76" s="155">
        <f t="shared" si="8"/>
        <v>133</v>
      </c>
      <c r="N76" s="156"/>
      <c r="O76" s="157"/>
    </row>
    <row r="77" spans="1:15" s="4" customFormat="1" ht="87" customHeight="1">
      <c r="A77" s="145" t="s">
        <v>250</v>
      </c>
      <c r="B77" s="70"/>
      <c r="C77" s="146" t="s">
        <v>251</v>
      </c>
      <c r="D77" s="64" t="s">
        <v>252</v>
      </c>
      <c r="E77" s="147">
        <v>1</v>
      </c>
      <c r="F77" s="148">
        <v>10</v>
      </c>
      <c r="G77" s="149">
        <f t="shared" si="5"/>
        <v>10</v>
      </c>
      <c r="H77" s="150">
        <v>230</v>
      </c>
      <c r="I77" s="151">
        <f t="shared" si="6"/>
        <v>2300</v>
      </c>
      <c r="J77" s="152">
        <f>0.8*0.34*0.5</f>
        <v>0.13600000000000001</v>
      </c>
      <c r="K77" s="153">
        <f t="shared" si="7"/>
        <v>1.36</v>
      </c>
      <c r="L77" s="154">
        <v>10.9</v>
      </c>
      <c r="M77" s="155">
        <f t="shared" si="8"/>
        <v>109</v>
      </c>
      <c r="N77" s="156"/>
      <c r="O77" s="157"/>
    </row>
    <row r="78" spans="1:15" s="4" customFormat="1" ht="87" customHeight="1">
      <c r="A78" s="145" t="s">
        <v>253</v>
      </c>
      <c r="B78" s="70"/>
      <c r="C78" s="146" t="s">
        <v>254</v>
      </c>
      <c r="D78" s="64" t="s">
        <v>255</v>
      </c>
      <c r="E78" s="147">
        <v>1</v>
      </c>
      <c r="F78" s="148">
        <v>10</v>
      </c>
      <c r="G78" s="149">
        <f t="shared" si="5"/>
        <v>10</v>
      </c>
      <c r="H78" s="150">
        <v>230</v>
      </c>
      <c r="I78" s="151">
        <f t="shared" si="6"/>
        <v>2300</v>
      </c>
      <c r="J78" s="152">
        <f>1.05*0.45*0.4</f>
        <v>0.189</v>
      </c>
      <c r="K78" s="153">
        <f t="shared" si="7"/>
        <v>1.89</v>
      </c>
      <c r="L78" s="154">
        <v>15.5</v>
      </c>
      <c r="M78" s="155">
        <f t="shared" si="8"/>
        <v>155</v>
      </c>
      <c r="N78" s="156"/>
      <c r="O78" s="157"/>
    </row>
    <row r="79" spans="1:15" s="4" customFormat="1" ht="87" customHeight="1">
      <c r="A79" s="145" t="s">
        <v>256</v>
      </c>
      <c r="B79" s="70"/>
      <c r="C79" s="146" t="s">
        <v>257</v>
      </c>
      <c r="D79" s="64" t="s">
        <v>258</v>
      </c>
      <c r="E79" s="147">
        <v>1</v>
      </c>
      <c r="F79" s="148">
        <v>10</v>
      </c>
      <c r="G79" s="149">
        <f t="shared" si="5"/>
        <v>10</v>
      </c>
      <c r="H79" s="150">
        <v>310</v>
      </c>
      <c r="I79" s="151">
        <f t="shared" si="6"/>
        <v>3100</v>
      </c>
      <c r="J79" s="152">
        <f>0.95*0.58*0.48</f>
        <v>0.26447999999999999</v>
      </c>
      <c r="K79" s="153">
        <f t="shared" si="7"/>
        <v>2.6448</v>
      </c>
      <c r="L79" s="154">
        <v>16.5</v>
      </c>
      <c r="M79" s="155">
        <f t="shared" si="8"/>
        <v>165</v>
      </c>
      <c r="N79" s="156"/>
      <c r="O79" s="157"/>
    </row>
    <row r="80" spans="1:15" s="4" customFormat="1" ht="87" customHeight="1">
      <c r="A80" s="145" t="s">
        <v>259</v>
      </c>
      <c r="B80" s="70"/>
      <c r="C80" s="146" t="s">
        <v>260</v>
      </c>
      <c r="D80" s="64" t="s">
        <v>261</v>
      </c>
      <c r="E80" s="147">
        <v>1</v>
      </c>
      <c r="F80" s="148">
        <v>10</v>
      </c>
      <c r="G80" s="149">
        <f t="shared" si="5"/>
        <v>10</v>
      </c>
      <c r="H80" s="150">
        <v>320</v>
      </c>
      <c r="I80" s="151">
        <f t="shared" si="6"/>
        <v>3200</v>
      </c>
      <c r="J80" s="152">
        <f>0.97*0.41*0.545</f>
        <v>0.21674650000000001</v>
      </c>
      <c r="K80" s="153">
        <f t="shared" si="7"/>
        <v>2.167465</v>
      </c>
      <c r="L80" s="154">
        <v>16.5</v>
      </c>
      <c r="M80" s="155">
        <f t="shared" si="8"/>
        <v>165</v>
      </c>
      <c r="N80" s="156"/>
      <c r="O80" s="157"/>
    </row>
    <row r="81" spans="1:15" s="4" customFormat="1" ht="87" customHeight="1">
      <c r="A81" s="145" t="s">
        <v>262</v>
      </c>
      <c r="B81" s="70"/>
      <c r="C81" s="146" t="s">
        <v>263</v>
      </c>
      <c r="D81" s="64" t="s">
        <v>261</v>
      </c>
      <c r="E81" s="147">
        <v>1</v>
      </c>
      <c r="F81" s="148">
        <v>10</v>
      </c>
      <c r="G81" s="149">
        <f t="shared" si="5"/>
        <v>10</v>
      </c>
      <c r="H81" s="150">
        <v>352</v>
      </c>
      <c r="I81" s="151">
        <f t="shared" si="6"/>
        <v>3520</v>
      </c>
      <c r="J81" s="152">
        <f>0.97*0.41*0.545</f>
        <v>0.21674650000000001</v>
      </c>
      <c r="K81" s="153">
        <f t="shared" si="7"/>
        <v>2.167465</v>
      </c>
      <c r="L81" s="154">
        <v>18</v>
      </c>
      <c r="M81" s="155">
        <f t="shared" si="8"/>
        <v>180</v>
      </c>
      <c r="N81" s="156"/>
      <c r="O81" s="157"/>
    </row>
    <row r="82" spans="1:15" s="4" customFormat="1" ht="87" customHeight="1">
      <c r="A82" s="145" t="s">
        <v>264</v>
      </c>
      <c r="B82" s="70"/>
      <c r="C82" s="146" t="s">
        <v>265</v>
      </c>
      <c r="D82" s="64" t="s">
        <v>266</v>
      </c>
      <c r="E82" s="147">
        <v>1</v>
      </c>
      <c r="F82" s="148">
        <v>10</v>
      </c>
      <c r="G82" s="149">
        <f t="shared" si="5"/>
        <v>10</v>
      </c>
      <c r="H82" s="150">
        <v>342</v>
      </c>
      <c r="I82" s="151">
        <f t="shared" si="6"/>
        <v>3420</v>
      </c>
      <c r="J82" s="152">
        <f>1.04*0.63*0.3</f>
        <v>0.19656000000000001</v>
      </c>
      <c r="K82" s="153">
        <f t="shared" si="7"/>
        <v>1.9656</v>
      </c>
      <c r="L82" s="154">
        <v>18</v>
      </c>
      <c r="M82" s="155">
        <f t="shared" si="8"/>
        <v>180</v>
      </c>
      <c r="N82" s="156"/>
      <c r="O82" s="157"/>
    </row>
    <row r="83" spans="1:15" s="4" customFormat="1" ht="87" customHeight="1">
      <c r="A83" s="145" t="s">
        <v>267</v>
      </c>
      <c r="B83" s="70"/>
      <c r="C83" s="146" t="s">
        <v>268</v>
      </c>
      <c r="D83" s="64" t="s">
        <v>269</v>
      </c>
      <c r="E83" s="147">
        <v>1</v>
      </c>
      <c r="F83" s="148">
        <v>10</v>
      </c>
      <c r="G83" s="149">
        <f t="shared" si="5"/>
        <v>10</v>
      </c>
      <c r="H83" s="150">
        <v>280</v>
      </c>
      <c r="I83" s="151">
        <f t="shared" si="6"/>
        <v>2800</v>
      </c>
      <c r="J83" s="152">
        <f>0.75*0.705*0.45</f>
        <v>0.2379375</v>
      </c>
      <c r="K83" s="153">
        <f t="shared" si="7"/>
        <v>2.379375</v>
      </c>
      <c r="L83" s="154">
        <v>13.5</v>
      </c>
      <c r="M83" s="155">
        <f t="shared" si="8"/>
        <v>135</v>
      </c>
      <c r="N83" s="156"/>
      <c r="O83" s="157"/>
    </row>
    <row r="84" spans="1:15" s="4" customFormat="1" ht="87" customHeight="1">
      <c r="A84" s="145" t="s">
        <v>270</v>
      </c>
      <c r="B84" s="70"/>
      <c r="C84" s="146" t="s">
        <v>271</v>
      </c>
      <c r="D84" s="64" t="s">
        <v>272</v>
      </c>
      <c r="E84" s="147">
        <v>1</v>
      </c>
      <c r="F84" s="148">
        <v>10</v>
      </c>
      <c r="G84" s="149">
        <f t="shared" si="5"/>
        <v>10</v>
      </c>
      <c r="H84" s="150">
        <v>205</v>
      </c>
      <c r="I84" s="151">
        <f t="shared" si="6"/>
        <v>2050</v>
      </c>
      <c r="J84" s="152">
        <f>0.81*0.4*0.44</f>
        <v>0.14255999999999999</v>
      </c>
      <c r="K84" s="153">
        <f t="shared" si="7"/>
        <v>1.4256</v>
      </c>
      <c r="L84" s="154">
        <v>10.3</v>
      </c>
      <c r="M84" s="155">
        <f t="shared" si="8"/>
        <v>103</v>
      </c>
      <c r="N84" s="156"/>
      <c r="O84" s="157"/>
    </row>
    <row r="85" spans="1:15" s="4" customFormat="1" ht="87" customHeight="1">
      <c r="A85" s="145" t="s">
        <v>273</v>
      </c>
      <c r="B85" s="70"/>
      <c r="C85" s="146" t="s">
        <v>274</v>
      </c>
      <c r="D85" s="64" t="s">
        <v>275</v>
      </c>
      <c r="E85" s="147">
        <v>1</v>
      </c>
      <c r="F85" s="148">
        <v>10</v>
      </c>
      <c r="G85" s="149">
        <f t="shared" si="5"/>
        <v>10</v>
      </c>
      <c r="H85" s="150">
        <v>285</v>
      </c>
      <c r="I85" s="151">
        <f t="shared" si="6"/>
        <v>2850</v>
      </c>
      <c r="J85" s="152">
        <f>0.95*0.35*0.52</f>
        <v>0.1729</v>
      </c>
      <c r="K85" s="153">
        <f t="shared" si="7"/>
        <v>1.7290000000000001</v>
      </c>
      <c r="L85" s="154">
        <v>13</v>
      </c>
      <c r="M85" s="155">
        <f t="shared" si="8"/>
        <v>130</v>
      </c>
      <c r="N85" s="156"/>
      <c r="O85" s="157"/>
    </row>
    <row r="86" spans="1:15" s="4" customFormat="1" ht="87" customHeight="1">
      <c r="A86" s="145" t="s">
        <v>276</v>
      </c>
      <c r="B86" s="70"/>
      <c r="C86" s="146" t="s">
        <v>277</v>
      </c>
      <c r="D86" s="64" t="s">
        <v>278</v>
      </c>
      <c r="E86" s="147">
        <v>1</v>
      </c>
      <c r="F86" s="148">
        <v>10</v>
      </c>
      <c r="G86" s="149">
        <f t="shared" si="5"/>
        <v>10</v>
      </c>
      <c r="H86" s="150">
        <v>440</v>
      </c>
      <c r="I86" s="151">
        <f t="shared" si="6"/>
        <v>4400</v>
      </c>
      <c r="J86" s="152">
        <f>1.02*0.49*0.515</f>
        <v>0.25739699999999999</v>
      </c>
      <c r="K86" s="153">
        <f t="shared" si="7"/>
        <v>2.5739700000000001</v>
      </c>
      <c r="L86" s="154">
        <v>18</v>
      </c>
      <c r="M86" s="155">
        <f t="shared" si="8"/>
        <v>180</v>
      </c>
      <c r="N86" s="156"/>
      <c r="O86" s="157"/>
    </row>
    <row r="87" spans="1:15">
      <c r="A87" s="158"/>
      <c r="B87" s="158"/>
      <c r="C87" s="158"/>
      <c r="D87" s="159"/>
      <c r="E87" s="158"/>
      <c r="F87" s="158">
        <f t="shared" ref="F87:I87" si="9">SUM(F8:F86)</f>
        <v>790</v>
      </c>
      <c r="G87" s="158">
        <f t="shared" si="9"/>
        <v>790</v>
      </c>
      <c r="H87" s="158"/>
      <c r="I87" s="158">
        <f t="shared" si="9"/>
        <v>344220</v>
      </c>
      <c r="J87" s="158"/>
      <c r="K87" s="158">
        <f>SUM(K8:K86)</f>
        <v>227.95645375000001</v>
      </c>
      <c r="L87" s="158"/>
      <c r="M87" s="158">
        <f>SUM(M8:M86)</f>
        <v>16169.5</v>
      </c>
      <c r="N87" s="158"/>
    </row>
    <row r="88" spans="1:15" s="6" customFormat="1" ht="54.95" customHeight="1">
      <c r="A88" s="195" t="s">
        <v>279</v>
      </c>
      <c r="B88" s="195"/>
      <c r="C88" s="195" t="s">
        <v>280</v>
      </c>
      <c r="D88" s="195"/>
      <c r="E88" s="160" t="s">
        <v>281</v>
      </c>
      <c r="F88" s="160" t="s">
        <v>282</v>
      </c>
      <c r="G88" s="160"/>
      <c r="H88" s="160"/>
      <c r="I88" s="160" t="s">
        <v>283</v>
      </c>
      <c r="J88" s="160"/>
      <c r="K88" s="160" t="s">
        <v>284</v>
      </c>
      <c r="L88" s="160"/>
      <c r="M88" s="160" t="s">
        <v>285</v>
      </c>
      <c r="N88" s="160"/>
    </row>
    <row r="89" spans="1:15" s="6" customFormat="1" ht="165" customHeight="1">
      <c r="A89" s="196"/>
      <c r="B89" s="197"/>
      <c r="C89" s="198"/>
      <c r="D89" s="198"/>
      <c r="E89" s="161"/>
      <c r="F89" s="161"/>
      <c r="G89" s="161"/>
      <c r="H89" s="161"/>
      <c r="I89" s="161"/>
      <c r="J89" s="161"/>
      <c r="K89" s="161"/>
      <c r="L89" s="161"/>
      <c r="M89" s="161"/>
      <c r="N89" s="161"/>
    </row>
  </sheetData>
  <mergeCells count="13">
    <mergeCell ref="A89:B89"/>
    <mergeCell ref="C89:D89"/>
    <mergeCell ref="B5:C5"/>
    <mergeCell ref="H5:I5"/>
    <mergeCell ref="J5:L5"/>
    <mergeCell ref="A88:B88"/>
    <mergeCell ref="C88:D88"/>
    <mergeCell ref="A1:N1"/>
    <mergeCell ref="A2:N2"/>
    <mergeCell ref="A3:N3"/>
    <mergeCell ref="B4:C4"/>
    <mergeCell ref="H4:I4"/>
    <mergeCell ref="J4:L4"/>
  </mergeCells>
  <pageMargins left="0.7" right="0.7" top="0.75" bottom="0.75" header="0.3" footer="0.3"/>
  <pageSetup paperSize="9" orientation="portrait"/>
  <drawing r:id="rId1"/>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Sheet174"/>
  <dimension ref="A1:XFD813"/>
  <sheetViews>
    <sheetView tabSelected="1" workbookViewId="0">
      <pane ySplit="3" topLeftCell="A12" activePane="bottomLeft" state="frozen"/>
      <selection pane="bottomLeft" activeCell="E13" sqref="E13"/>
    </sheetView>
  </sheetViews>
  <sheetFormatPr defaultColWidth="9.01171875" defaultRowHeight="15"/>
  <cols>
    <col min="1" max="1" width="28.65234375" style="6" customWidth="1"/>
    <col min="2" max="2" width="20.3125" style="7" customWidth="1"/>
    <col min="3" max="3" width="12.5078125" style="8" customWidth="1"/>
    <col min="4" max="4" width="7.93359375" style="6" customWidth="1"/>
    <col min="5" max="5" width="13.85546875" style="6" customWidth="1"/>
    <col min="6" max="6" width="9.81640625" style="6" customWidth="1"/>
    <col min="7" max="7" width="13.71875" style="6" customWidth="1"/>
    <col min="8" max="8" width="11.1640625" style="9"/>
    <col min="9" max="9" width="11.1640625" style="6" customWidth="1"/>
    <col min="10" max="10" width="39.953125" style="6" customWidth="1"/>
    <col min="11" max="12" width="9.01171875" style="6"/>
    <col min="13" max="13" width="25.69140625" style="6" customWidth="1"/>
    <col min="14" max="14" width="18.4296875" style="10" customWidth="1"/>
    <col min="15" max="15" width="9.28125" style="6"/>
    <col min="16" max="16383" width="9.01171875" style="6"/>
    <col min="16384" max="16384" width="11.1640625" style="6"/>
  </cols>
  <sheetData>
    <row r="1" spans="1:104" s="1" customFormat="1" ht="77.099999999999994" customHeight="1">
      <c r="A1" s="164" t="s">
        <v>286</v>
      </c>
      <c r="B1" s="165"/>
      <c r="C1" s="165"/>
      <c r="D1" s="164"/>
      <c r="E1" s="164"/>
      <c r="F1" s="164"/>
      <c r="G1" s="164"/>
      <c r="H1" s="166"/>
      <c r="I1" s="164"/>
      <c r="J1" s="164"/>
      <c r="K1" s="164"/>
      <c r="L1" s="164"/>
      <c r="M1" s="164"/>
      <c r="N1" s="164"/>
      <c r="O1" s="6"/>
      <c r="P1" s="6"/>
      <c r="Q1" s="6"/>
      <c r="R1" s="6"/>
      <c r="S1" s="6"/>
      <c r="T1" s="6"/>
      <c r="U1" s="6"/>
      <c r="V1" s="6"/>
      <c r="W1" s="6"/>
      <c r="X1" s="6"/>
      <c r="Y1" s="6"/>
      <c r="Z1" s="6"/>
      <c r="AA1" s="6"/>
      <c r="AB1" s="6"/>
      <c r="AC1" s="6"/>
      <c r="AD1" s="6"/>
      <c r="AE1" s="6"/>
      <c r="AF1" s="6"/>
      <c r="AG1" s="6"/>
      <c r="AH1" s="6"/>
      <c r="AI1" s="6"/>
      <c r="AJ1" s="6"/>
      <c r="AK1" s="6"/>
      <c r="AL1" s="6"/>
      <c r="AM1" s="6"/>
      <c r="AN1" s="6"/>
      <c r="AO1" s="6"/>
      <c r="AP1" s="6"/>
      <c r="AQ1" s="6"/>
      <c r="AR1" s="6"/>
      <c r="AS1" s="6"/>
      <c r="AT1" s="6"/>
      <c r="AU1" s="6"/>
      <c r="AV1" s="6"/>
      <c r="AW1" s="6"/>
      <c r="AX1" s="6"/>
      <c r="AY1" s="6"/>
      <c r="AZ1" s="6"/>
      <c r="BA1" s="6"/>
      <c r="BB1" s="6"/>
      <c r="BC1" s="6"/>
      <c r="BD1" s="6"/>
      <c r="BE1" s="6"/>
      <c r="BF1" s="6"/>
      <c r="BG1" s="6"/>
      <c r="BH1" s="6"/>
      <c r="BI1" s="6"/>
      <c r="BJ1" s="6"/>
      <c r="BK1" s="6"/>
      <c r="BL1" s="6"/>
      <c r="BM1" s="6"/>
      <c r="BN1" s="6"/>
      <c r="BO1" s="6"/>
      <c r="BP1" s="6"/>
      <c r="BQ1" s="6"/>
      <c r="BR1" s="6"/>
      <c r="BS1" s="6"/>
      <c r="BT1" s="6"/>
      <c r="BU1" s="6"/>
      <c r="BV1" s="6"/>
      <c r="BW1" s="6"/>
      <c r="BX1" s="6"/>
      <c r="BY1" s="6"/>
      <c r="BZ1" s="6"/>
      <c r="CA1" s="6"/>
      <c r="CB1" s="6"/>
      <c r="CC1" s="6"/>
      <c r="CD1" s="6"/>
      <c r="CE1" s="6"/>
      <c r="CF1" s="6"/>
      <c r="CG1" s="6"/>
      <c r="CH1" s="6"/>
      <c r="CI1" s="6"/>
      <c r="CJ1" s="6"/>
      <c r="CK1" s="6"/>
      <c r="CL1" s="6"/>
      <c r="CM1" s="6"/>
      <c r="CN1" s="6"/>
      <c r="CO1" s="6"/>
      <c r="CP1" s="6"/>
      <c r="CQ1" s="6"/>
      <c r="CR1" s="6"/>
      <c r="CS1" s="6"/>
      <c r="CT1" s="6"/>
      <c r="CU1" s="6"/>
      <c r="CV1" s="6"/>
      <c r="CW1" s="6"/>
      <c r="CX1" s="6"/>
      <c r="CY1" s="6"/>
      <c r="CZ1" s="6"/>
    </row>
    <row r="2" spans="1:104" s="2" customFormat="1" ht="20.100000000000001" customHeight="1">
      <c r="A2" s="11" t="s">
        <v>21</v>
      </c>
      <c r="B2" s="12" t="s">
        <v>22</v>
      </c>
      <c r="C2" s="12" t="s">
        <v>23</v>
      </c>
      <c r="D2" s="11" t="s">
        <v>24</v>
      </c>
      <c r="E2" s="11" t="s">
        <v>287</v>
      </c>
      <c r="F2" s="11" t="s">
        <v>288</v>
      </c>
      <c r="G2" s="13" t="s">
        <v>289</v>
      </c>
      <c r="H2" s="14" t="s">
        <v>29</v>
      </c>
      <c r="I2" s="15" t="s">
        <v>31</v>
      </c>
      <c r="J2" s="15" t="s">
        <v>33</v>
      </c>
      <c r="K2" s="16" t="s">
        <v>290</v>
      </c>
      <c r="L2" s="17" t="s">
        <v>291</v>
      </c>
      <c r="M2" s="18" t="s">
        <v>292</v>
      </c>
      <c r="N2" s="19" t="s">
        <v>293</v>
      </c>
    </row>
    <row r="3" spans="1:104" s="3" customFormat="1" ht="27.95" customHeight="1">
      <c r="A3" s="20" t="s">
        <v>35</v>
      </c>
      <c r="B3" s="21" t="s">
        <v>36</v>
      </c>
      <c r="C3" s="21" t="s">
        <v>37</v>
      </c>
      <c r="D3" s="20" t="s">
        <v>38</v>
      </c>
      <c r="E3" s="20" t="s">
        <v>294</v>
      </c>
      <c r="F3" s="20" t="s">
        <v>295</v>
      </c>
      <c r="G3" s="22" t="s">
        <v>296</v>
      </c>
      <c r="H3" s="23" t="s">
        <v>43</v>
      </c>
      <c r="I3" s="24" t="s">
        <v>44</v>
      </c>
      <c r="J3" s="24" t="s">
        <v>45</v>
      </c>
      <c r="K3" s="16" t="s">
        <v>297</v>
      </c>
      <c r="L3" s="25" t="s">
        <v>298</v>
      </c>
      <c r="M3" s="26" t="s">
        <v>299</v>
      </c>
      <c r="N3" s="22" t="s">
        <v>300</v>
      </c>
    </row>
    <row r="4" spans="1:104" s="4" customFormat="1" ht="123" customHeight="1">
      <c r="A4" s="27" t="s">
        <v>301</v>
      </c>
      <c r="B4" s="28" t="s">
        <v>302</v>
      </c>
      <c r="C4" s="29" t="s">
        <v>303</v>
      </c>
      <c r="D4" s="30">
        <v>1</v>
      </c>
      <c r="E4" s="31">
        <v>198</v>
      </c>
      <c r="F4" s="31">
        <v>208</v>
      </c>
      <c r="G4" s="32" t="s">
        <v>304</v>
      </c>
      <c r="H4" s="33">
        <f t="shared" ref="H4:H8" si="0">0.99*0.515*0.295</f>
        <v>0.15040575</v>
      </c>
      <c r="I4" s="34" t="s">
        <v>305</v>
      </c>
      <c r="J4" s="35" t="s">
        <v>306</v>
      </c>
      <c r="K4" s="36" t="s">
        <v>307</v>
      </c>
      <c r="L4" s="25" t="s">
        <v>308</v>
      </c>
      <c r="M4" s="37"/>
      <c r="N4" s="38"/>
    </row>
    <row r="5" spans="1:104" s="4" customFormat="1" ht="123" customHeight="1">
      <c r="A5" s="27" t="s">
        <v>301</v>
      </c>
      <c r="B5" s="28" t="s">
        <v>302</v>
      </c>
      <c r="C5" s="29" t="s">
        <v>303</v>
      </c>
      <c r="D5" s="30">
        <v>1</v>
      </c>
      <c r="E5" s="31">
        <v>198</v>
      </c>
      <c r="F5" s="31">
        <v>208</v>
      </c>
      <c r="G5" s="32" t="s">
        <v>304</v>
      </c>
      <c r="H5" s="33">
        <f t="shared" si="0"/>
        <v>0.15040575</v>
      </c>
      <c r="I5" s="34" t="s">
        <v>305</v>
      </c>
      <c r="J5" s="35" t="s">
        <v>306</v>
      </c>
      <c r="K5" s="36" t="s">
        <v>307</v>
      </c>
      <c r="L5" s="25" t="s">
        <v>308</v>
      </c>
      <c r="M5" s="37"/>
      <c r="N5" s="38"/>
    </row>
    <row r="6" spans="1:104" s="4" customFormat="1" ht="123" customHeight="1">
      <c r="A6" s="27" t="s">
        <v>301</v>
      </c>
      <c r="B6" s="28" t="s">
        <v>309</v>
      </c>
      <c r="C6" s="29" t="s">
        <v>303</v>
      </c>
      <c r="D6" s="30">
        <v>1</v>
      </c>
      <c r="E6" s="31">
        <v>230</v>
      </c>
      <c r="F6" s="31">
        <v>240</v>
      </c>
      <c r="G6" s="32" t="s">
        <v>304</v>
      </c>
      <c r="H6" s="33">
        <f t="shared" si="0"/>
        <v>0.15040575</v>
      </c>
      <c r="I6" s="34" t="s">
        <v>305</v>
      </c>
      <c r="J6" s="35" t="s">
        <v>306</v>
      </c>
      <c r="K6" s="36" t="s">
        <v>307</v>
      </c>
      <c r="L6" s="25" t="s">
        <v>308</v>
      </c>
      <c r="M6" s="37"/>
      <c r="N6" s="38"/>
    </row>
    <row r="7" spans="1:104" s="4" customFormat="1" ht="123" customHeight="1">
      <c r="A7" s="27" t="s">
        <v>301</v>
      </c>
      <c r="B7" s="28" t="s">
        <v>309</v>
      </c>
      <c r="C7" s="29" t="s">
        <v>303</v>
      </c>
      <c r="D7" s="30">
        <v>1</v>
      </c>
      <c r="E7" s="31">
        <v>230</v>
      </c>
      <c r="F7" s="31">
        <v>240</v>
      </c>
      <c r="G7" s="32" t="s">
        <v>304</v>
      </c>
      <c r="H7" s="33">
        <f t="shared" si="0"/>
        <v>0.15040575</v>
      </c>
      <c r="I7" s="34" t="s">
        <v>305</v>
      </c>
      <c r="J7" s="35" t="s">
        <v>306</v>
      </c>
      <c r="K7" s="36" t="s">
        <v>307</v>
      </c>
      <c r="L7" s="25" t="s">
        <v>308</v>
      </c>
      <c r="M7" s="37"/>
      <c r="N7" s="38"/>
    </row>
    <row r="8" spans="1:104" s="4" customFormat="1" ht="123" customHeight="1">
      <c r="A8" s="27" t="s">
        <v>301</v>
      </c>
      <c r="B8" s="28" t="s">
        <v>310</v>
      </c>
      <c r="C8" s="29" t="s">
        <v>303</v>
      </c>
      <c r="D8" s="30">
        <v>1</v>
      </c>
      <c r="E8" s="31">
        <v>258</v>
      </c>
      <c r="F8" s="31">
        <v>268</v>
      </c>
      <c r="G8" s="32" t="s">
        <v>304</v>
      </c>
      <c r="H8" s="33">
        <f t="shared" si="0"/>
        <v>0.15040575</v>
      </c>
      <c r="I8" s="34" t="s">
        <v>305</v>
      </c>
      <c r="J8" s="35" t="s">
        <v>306</v>
      </c>
      <c r="K8" s="36" t="s">
        <v>307</v>
      </c>
      <c r="L8" s="25" t="s">
        <v>308</v>
      </c>
      <c r="M8" s="37"/>
      <c r="N8" s="38"/>
    </row>
    <row r="9" spans="1:104" s="4" customFormat="1" ht="123" customHeight="1">
      <c r="A9" s="27" t="s">
        <v>311</v>
      </c>
      <c r="B9" s="28" t="s">
        <v>312</v>
      </c>
      <c r="C9" s="29" t="s">
        <v>313</v>
      </c>
      <c r="D9" s="30">
        <v>1</v>
      </c>
      <c r="E9" s="31">
        <v>148</v>
      </c>
      <c r="F9" s="31">
        <v>154</v>
      </c>
      <c r="G9" s="32" t="s">
        <v>314</v>
      </c>
      <c r="H9" s="33">
        <f>0.83*0.47*0.25</f>
        <v>9.7525000000000001E-2</v>
      </c>
      <c r="I9" s="34" t="s">
        <v>315</v>
      </c>
      <c r="J9" s="39" t="s">
        <v>316</v>
      </c>
      <c r="K9" s="36" t="s">
        <v>317</v>
      </c>
      <c r="L9" s="25" t="s">
        <v>308</v>
      </c>
      <c r="M9" s="37"/>
      <c r="N9" s="38"/>
    </row>
    <row r="10" spans="1:104" s="4" customFormat="1" ht="123" customHeight="1">
      <c r="A10" s="27" t="s">
        <v>311</v>
      </c>
      <c r="B10" s="28" t="s">
        <v>318</v>
      </c>
      <c r="C10" s="29" t="s">
        <v>313</v>
      </c>
      <c r="D10" s="30">
        <v>1</v>
      </c>
      <c r="E10" s="31">
        <v>170</v>
      </c>
      <c r="F10" s="31">
        <v>176</v>
      </c>
      <c r="G10" s="32" t="s">
        <v>314</v>
      </c>
      <c r="H10" s="33">
        <f>0.83*0.47*0.25</f>
        <v>9.7525000000000001E-2</v>
      </c>
      <c r="I10" s="34" t="s">
        <v>315</v>
      </c>
      <c r="J10" s="39" t="s">
        <v>316</v>
      </c>
      <c r="K10" s="36" t="s">
        <v>317</v>
      </c>
      <c r="L10" s="25" t="s">
        <v>308</v>
      </c>
      <c r="M10" s="37"/>
      <c r="N10" s="38"/>
    </row>
    <row r="11" spans="1:104" s="4" customFormat="1" ht="123" customHeight="1">
      <c r="A11" s="27" t="s">
        <v>311</v>
      </c>
      <c r="B11" s="28" t="s">
        <v>319</v>
      </c>
      <c r="C11" s="29" t="s">
        <v>320</v>
      </c>
      <c r="D11" s="30">
        <v>1</v>
      </c>
      <c r="E11" s="31">
        <v>178</v>
      </c>
      <c r="F11" s="31">
        <v>184</v>
      </c>
      <c r="G11" s="32" t="s">
        <v>314</v>
      </c>
      <c r="H11" s="33">
        <f>0.83*0.47*0.25</f>
        <v>9.7525000000000001E-2</v>
      </c>
      <c r="I11" s="34" t="s">
        <v>315</v>
      </c>
      <c r="J11" s="39" t="s">
        <v>316</v>
      </c>
      <c r="K11" s="36" t="s">
        <v>317</v>
      </c>
      <c r="L11" s="25" t="s">
        <v>308</v>
      </c>
      <c r="M11" s="37"/>
      <c r="N11" s="38"/>
    </row>
    <row r="12" spans="1:104" s="4" customFormat="1" ht="119.1" customHeight="1">
      <c r="A12" s="27" t="s">
        <v>311</v>
      </c>
      <c r="B12" s="28" t="s">
        <v>321</v>
      </c>
      <c r="C12" s="29" t="s">
        <v>320</v>
      </c>
      <c r="D12" s="30">
        <v>1</v>
      </c>
      <c r="E12" s="31">
        <v>200</v>
      </c>
      <c r="F12" s="31">
        <v>206</v>
      </c>
      <c r="G12" s="32" t="s">
        <v>314</v>
      </c>
      <c r="H12" s="33">
        <f>0.83*0.47*0.25</f>
        <v>9.7525000000000001E-2</v>
      </c>
      <c r="I12" s="34" t="s">
        <v>315</v>
      </c>
      <c r="J12" s="39" t="s">
        <v>316</v>
      </c>
      <c r="K12" s="36" t="s">
        <v>317</v>
      </c>
      <c r="L12" s="25" t="s">
        <v>308</v>
      </c>
      <c r="M12" s="37"/>
      <c r="N12" s="38"/>
    </row>
    <row r="13" spans="1:104" s="4" customFormat="1" ht="120" customHeight="1">
      <c r="A13" s="40" t="s">
        <v>322</v>
      </c>
      <c r="B13" s="41" t="s">
        <v>323</v>
      </c>
      <c r="C13" s="42" t="s">
        <v>324</v>
      </c>
      <c r="D13" s="43">
        <v>1</v>
      </c>
      <c r="E13" s="44">
        <v>130</v>
      </c>
      <c r="F13" s="45">
        <v>140</v>
      </c>
      <c r="G13" s="46" t="s">
        <v>325</v>
      </c>
      <c r="H13" s="47">
        <f t="shared" ref="H13:H20" si="1">0.78*0.52*0.38</f>
        <v>0.15412799999999999</v>
      </c>
      <c r="I13" s="48" t="s">
        <v>326</v>
      </c>
      <c r="J13" s="49" t="s">
        <v>327</v>
      </c>
      <c r="K13" s="50" t="s">
        <v>317</v>
      </c>
      <c r="L13" s="51" t="s">
        <v>308</v>
      </c>
      <c r="M13" s="52"/>
      <c r="N13" s="53"/>
      <c r="O13" s="54"/>
      <c r="P13" s="54"/>
      <c r="Q13" s="54"/>
      <c r="R13" s="54"/>
      <c r="S13" s="54"/>
      <c r="T13" s="54"/>
      <c r="U13" s="54"/>
      <c r="V13" s="54"/>
      <c r="W13" s="54"/>
      <c r="X13" s="54"/>
      <c r="Y13" s="54"/>
      <c r="Z13" s="54"/>
      <c r="AA13" s="54"/>
      <c r="AB13" s="54"/>
    </row>
    <row r="14" spans="1:104" s="4" customFormat="1" ht="120" customHeight="1">
      <c r="A14" s="40" t="s">
        <v>322</v>
      </c>
      <c r="B14" s="41" t="s">
        <v>328</v>
      </c>
      <c r="C14" s="42" t="s">
        <v>324</v>
      </c>
      <c r="D14" s="43">
        <v>1</v>
      </c>
      <c r="E14" s="44">
        <v>152</v>
      </c>
      <c r="F14" s="45">
        <v>162</v>
      </c>
      <c r="G14" s="46" t="s">
        <v>325</v>
      </c>
      <c r="H14" s="47">
        <f t="shared" si="1"/>
        <v>0.15412799999999999</v>
      </c>
      <c r="I14" s="48" t="s">
        <v>326</v>
      </c>
      <c r="J14" s="55" t="s">
        <v>329</v>
      </c>
      <c r="K14" s="50" t="s">
        <v>317</v>
      </c>
      <c r="L14" s="51" t="s">
        <v>308</v>
      </c>
      <c r="M14" s="52"/>
      <c r="N14" s="53"/>
      <c r="O14" s="54"/>
      <c r="P14" s="54"/>
      <c r="Q14" s="54"/>
      <c r="R14" s="54"/>
      <c r="S14" s="54"/>
      <c r="T14" s="54"/>
      <c r="U14" s="54"/>
      <c r="V14" s="54"/>
      <c r="W14" s="54"/>
      <c r="X14" s="54"/>
      <c r="Y14" s="54"/>
      <c r="Z14" s="54"/>
      <c r="AA14" s="54"/>
      <c r="AB14" s="54"/>
    </row>
    <row r="15" spans="1:104" s="4" customFormat="1" ht="120" customHeight="1">
      <c r="A15" s="40" t="s">
        <v>322</v>
      </c>
      <c r="B15" s="41" t="s">
        <v>330</v>
      </c>
      <c r="C15" s="42" t="s">
        <v>324</v>
      </c>
      <c r="D15" s="43">
        <v>1</v>
      </c>
      <c r="E15" s="44">
        <v>178</v>
      </c>
      <c r="F15" s="45">
        <v>188</v>
      </c>
      <c r="G15" s="46" t="s">
        <v>325</v>
      </c>
      <c r="H15" s="47">
        <f t="shared" si="1"/>
        <v>0.15412799999999999</v>
      </c>
      <c r="I15" s="48" t="s">
        <v>326</v>
      </c>
      <c r="J15" s="55" t="s">
        <v>329</v>
      </c>
      <c r="K15" s="50" t="s">
        <v>317</v>
      </c>
      <c r="L15" s="51" t="s">
        <v>308</v>
      </c>
      <c r="M15" s="52"/>
      <c r="N15" s="53"/>
      <c r="O15" s="54"/>
      <c r="P15" s="54"/>
      <c r="Q15" s="54"/>
      <c r="R15" s="54"/>
      <c r="S15" s="54"/>
      <c r="T15" s="54"/>
      <c r="U15" s="54"/>
      <c r="V15" s="54"/>
      <c r="W15" s="54"/>
      <c r="X15" s="54"/>
      <c r="Y15" s="54"/>
      <c r="Z15" s="54"/>
      <c r="AA15" s="54"/>
      <c r="AB15" s="54"/>
    </row>
    <row r="16" spans="1:104" s="4" customFormat="1" ht="120" customHeight="1">
      <c r="A16" s="40" t="s">
        <v>322</v>
      </c>
      <c r="B16" s="41" t="s">
        <v>331</v>
      </c>
      <c r="C16" s="42" t="s">
        <v>332</v>
      </c>
      <c r="D16" s="43">
        <v>1</v>
      </c>
      <c r="E16" s="44">
        <v>130</v>
      </c>
      <c r="F16" s="45">
        <v>140</v>
      </c>
      <c r="G16" s="46" t="s">
        <v>325</v>
      </c>
      <c r="H16" s="47">
        <f t="shared" si="1"/>
        <v>0.15412799999999999</v>
      </c>
      <c r="I16" s="48" t="s">
        <v>326</v>
      </c>
      <c r="J16" s="55" t="s">
        <v>329</v>
      </c>
      <c r="K16" s="50" t="s">
        <v>317</v>
      </c>
      <c r="L16" s="51" t="s">
        <v>308</v>
      </c>
      <c r="M16" s="52"/>
      <c r="N16" s="53"/>
      <c r="O16" s="54"/>
      <c r="P16" s="54"/>
      <c r="Q16" s="54"/>
      <c r="R16" s="54"/>
      <c r="S16" s="54"/>
      <c r="T16" s="54"/>
      <c r="U16" s="54"/>
      <c r="V16" s="54"/>
      <c r="W16" s="54"/>
      <c r="X16" s="54"/>
      <c r="Y16" s="54"/>
      <c r="Z16" s="54"/>
      <c r="AA16" s="54"/>
      <c r="AB16" s="54"/>
    </row>
    <row r="17" spans="1:28" s="4" customFormat="1" ht="120" customHeight="1">
      <c r="A17" s="40" t="s">
        <v>322</v>
      </c>
      <c r="B17" s="41" t="s">
        <v>333</v>
      </c>
      <c r="C17" s="42" t="s">
        <v>332</v>
      </c>
      <c r="D17" s="43">
        <v>1</v>
      </c>
      <c r="E17" s="44">
        <v>152</v>
      </c>
      <c r="F17" s="45">
        <v>162</v>
      </c>
      <c r="G17" s="46" t="s">
        <v>325</v>
      </c>
      <c r="H17" s="47">
        <f t="shared" si="1"/>
        <v>0.15412799999999999</v>
      </c>
      <c r="I17" s="48" t="s">
        <v>326</v>
      </c>
      <c r="J17" s="55" t="s">
        <v>329</v>
      </c>
      <c r="K17" s="50" t="s">
        <v>317</v>
      </c>
      <c r="L17" s="51" t="s">
        <v>308</v>
      </c>
      <c r="M17" s="52"/>
      <c r="N17" s="53"/>
      <c r="O17" s="54"/>
      <c r="P17" s="54"/>
      <c r="Q17" s="54"/>
      <c r="R17" s="54"/>
      <c r="S17" s="54"/>
      <c r="T17" s="54"/>
      <c r="U17" s="54"/>
      <c r="V17" s="54"/>
      <c r="W17" s="54"/>
      <c r="X17" s="54"/>
      <c r="Y17" s="54"/>
      <c r="Z17" s="54"/>
      <c r="AA17" s="54"/>
      <c r="AB17" s="54"/>
    </row>
    <row r="18" spans="1:28" s="4" customFormat="1" ht="120" customHeight="1">
      <c r="A18" s="40" t="s">
        <v>322</v>
      </c>
      <c r="B18" s="41" t="s">
        <v>334</v>
      </c>
      <c r="C18" s="42" t="s">
        <v>332</v>
      </c>
      <c r="D18" s="43">
        <v>1</v>
      </c>
      <c r="E18" s="44">
        <v>178</v>
      </c>
      <c r="F18" s="45">
        <v>188</v>
      </c>
      <c r="G18" s="46" t="s">
        <v>325</v>
      </c>
      <c r="H18" s="47">
        <f t="shared" si="1"/>
        <v>0.15412799999999999</v>
      </c>
      <c r="I18" s="48" t="s">
        <v>326</v>
      </c>
      <c r="J18" s="55" t="s">
        <v>329</v>
      </c>
      <c r="K18" s="50" t="s">
        <v>317</v>
      </c>
      <c r="L18" s="51" t="s">
        <v>308</v>
      </c>
      <c r="M18" s="52"/>
      <c r="N18" s="53"/>
      <c r="O18" s="54"/>
      <c r="P18" s="54"/>
      <c r="Q18" s="54"/>
      <c r="R18" s="54"/>
      <c r="S18" s="54"/>
      <c r="T18" s="54"/>
      <c r="U18" s="54"/>
      <c r="V18" s="54"/>
      <c r="W18" s="54"/>
      <c r="X18" s="54"/>
      <c r="Y18" s="54"/>
      <c r="Z18" s="54"/>
      <c r="AA18" s="54"/>
      <c r="AB18" s="54"/>
    </row>
    <row r="19" spans="1:28" s="4" customFormat="1" ht="120" customHeight="1">
      <c r="A19" s="40" t="s">
        <v>322</v>
      </c>
      <c r="B19" s="41" t="s">
        <v>335</v>
      </c>
      <c r="C19" s="42" t="s">
        <v>336</v>
      </c>
      <c r="D19" s="43">
        <v>1</v>
      </c>
      <c r="E19" s="44">
        <v>138</v>
      </c>
      <c r="F19" s="45">
        <v>148</v>
      </c>
      <c r="G19" s="46" t="s">
        <v>325</v>
      </c>
      <c r="H19" s="47">
        <f t="shared" si="1"/>
        <v>0.15412799999999999</v>
      </c>
      <c r="I19" s="48" t="s">
        <v>326</v>
      </c>
      <c r="J19" s="55" t="s">
        <v>329</v>
      </c>
      <c r="K19" s="50" t="s">
        <v>317</v>
      </c>
      <c r="L19" s="51" t="s">
        <v>308</v>
      </c>
      <c r="M19" s="52"/>
      <c r="N19" s="53"/>
      <c r="O19" s="54"/>
      <c r="P19" s="54"/>
      <c r="Q19" s="54"/>
      <c r="R19" s="54"/>
      <c r="S19" s="54"/>
      <c r="T19" s="54"/>
      <c r="U19" s="54"/>
      <c r="V19" s="54"/>
      <c r="W19" s="54"/>
      <c r="X19" s="54"/>
      <c r="Y19" s="54"/>
      <c r="Z19" s="54"/>
      <c r="AA19" s="54"/>
      <c r="AB19" s="54"/>
    </row>
    <row r="20" spans="1:28" s="4" customFormat="1" ht="120" customHeight="1">
      <c r="A20" s="40" t="s">
        <v>322</v>
      </c>
      <c r="B20" s="41" t="s">
        <v>337</v>
      </c>
      <c r="C20" s="42" t="s">
        <v>336</v>
      </c>
      <c r="D20" s="43">
        <v>1</v>
      </c>
      <c r="E20" s="44">
        <v>163</v>
      </c>
      <c r="F20" s="45">
        <v>173</v>
      </c>
      <c r="G20" s="46" t="s">
        <v>325</v>
      </c>
      <c r="H20" s="47">
        <f t="shared" si="1"/>
        <v>0.15412799999999999</v>
      </c>
      <c r="I20" s="48" t="s">
        <v>326</v>
      </c>
      <c r="J20" s="55" t="s">
        <v>329</v>
      </c>
      <c r="K20" s="50" t="s">
        <v>317</v>
      </c>
      <c r="L20" s="51" t="s">
        <v>308</v>
      </c>
      <c r="M20" s="52"/>
      <c r="N20" s="53"/>
      <c r="O20" s="54"/>
      <c r="P20" s="54"/>
      <c r="Q20" s="54"/>
      <c r="R20" s="54"/>
      <c r="S20" s="54"/>
      <c r="T20" s="54"/>
      <c r="U20" s="54"/>
      <c r="V20" s="54"/>
      <c r="W20" s="54"/>
      <c r="X20" s="54"/>
      <c r="Y20" s="54"/>
      <c r="Z20" s="54"/>
      <c r="AA20" s="54"/>
      <c r="AB20" s="54"/>
    </row>
    <row r="21" spans="1:28" s="4" customFormat="1" ht="120" customHeight="1">
      <c r="A21" s="40" t="s">
        <v>322</v>
      </c>
      <c r="B21" s="41" t="s">
        <v>338</v>
      </c>
      <c r="C21" s="42" t="s">
        <v>336</v>
      </c>
      <c r="D21" s="43">
        <v>1</v>
      </c>
      <c r="E21" s="44">
        <v>175</v>
      </c>
      <c r="F21" s="45">
        <v>185</v>
      </c>
      <c r="G21" s="46" t="s">
        <v>339</v>
      </c>
      <c r="H21" s="47">
        <f>0.68*0.57*0.28</f>
        <v>0.108528</v>
      </c>
      <c r="I21" s="48" t="s">
        <v>340</v>
      </c>
      <c r="J21" s="55" t="s">
        <v>341</v>
      </c>
      <c r="K21" s="50" t="s">
        <v>317</v>
      </c>
      <c r="L21" s="51" t="s">
        <v>308</v>
      </c>
      <c r="M21" s="52"/>
      <c r="N21" s="53"/>
      <c r="O21" s="54"/>
      <c r="P21" s="54"/>
      <c r="Q21" s="54"/>
      <c r="R21" s="54"/>
      <c r="S21" s="54"/>
      <c r="T21" s="54"/>
      <c r="U21" s="54"/>
      <c r="V21" s="54"/>
      <c r="W21" s="54"/>
      <c r="X21" s="54"/>
      <c r="Y21" s="54"/>
      <c r="Z21" s="54"/>
      <c r="AA21" s="54"/>
      <c r="AB21" s="54"/>
    </row>
    <row r="22" spans="1:28" s="4" customFormat="1" ht="120" customHeight="1">
      <c r="A22" s="40" t="s">
        <v>322</v>
      </c>
      <c r="B22" s="41" t="s">
        <v>338</v>
      </c>
      <c r="C22" s="42" t="s">
        <v>336</v>
      </c>
      <c r="D22" s="43">
        <v>1</v>
      </c>
      <c r="E22" s="44">
        <v>175</v>
      </c>
      <c r="F22" s="45">
        <v>185</v>
      </c>
      <c r="G22" s="46" t="s">
        <v>339</v>
      </c>
      <c r="H22" s="47">
        <f>0.68*0.57*0.28</f>
        <v>0.108528</v>
      </c>
      <c r="I22" s="48" t="s">
        <v>340</v>
      </c>
      <c r="J22" s="55" t="s">
        <v>341</v>
      </c>
      <c r="K22" s="50" t="s">
        <v>317</v>
      </c>
      <c r="L22" s="51" t="s">
        <v>308</v>
      </c>
      <c r="M22" s="52"/>
      <c r="N22" s="53"/>
      <c r="O22" s="54"/>
      <c r="P22" s="54"/>
      <c r="Q22" s="54"/>
      <c r="R22" s="54"/>
      <c r="S22" s="54"/>
      <c r="T22" s="54"/>
      <c r="U22" s="54"/>
      <c r="V22" s="54"/>
      <c r="W22" s="54"/>
      <c r="X22" s="54"/>
      <c r="Y22" s="54"/>
      <c r="Z22" s="54"/>
      <c r="AA22" s="54"/>
      <c r="AB22" s="54"/>
    </row>
    <row r="23" spans="1:28" s="4" customFormat="1" ht="120" customHeight="1">
      <c r="A23" s="40" t="s">
        <v>322</v>
      </c>
      <c r="B23" s="41" t="s">
        <v>342</v>
      </c>
      <c r="C23" s="56" t="s">
        <v>343</v>
      </c>
      <c r="D23" s="43">
        <v>1</v>
      </c>
      <c r="E23" s="44">
        <v>133</v>
      </c>
      <c r="F23" s="45">
        <v>140</v>
      </c>
      <c r="G23" s="46" t="s">
        <v>344</v>
      </c>
      <c r="H23" s="47">
        <f t="shared" ref="H23:H25" si="2">0.6*0.48*0.4</f>
        <v>0.1152</v>
      </c>
      <c r="I23" s="48" t="s">
        <v>345</v>
      </c>
      <c r="J23" s="55" t="s">
        <v>346</v>
      </c>
      <c r="K23" s="50" t="s">
        <v>317</v>
      </c>
      <c r="L23" s="51" t="s">
        <v>308</v>
      </c>
      <c r="M23" s="52"/>
      <c r="N23" s="53"/>
      <c r="O23" s="54"/>
      <c r="P23" s="54"/>
      <c r="Q23" s="54"/>
      <c r="R23" s="54"/>
      <c r="S23" s="54"/>
      <c r="T23" s="54"/>
      <c r="U23" s="54"/>
      <c r="V23" s="54"/>
      <c r="W23" s="54"/>
      <c r="X23" s="54"/>
      <c r="Y23" s="54"/>
      <c r="Z23" s="54"/>
      <c r="AA23" s="54"/>
      <c r="AB23" s="54"/>
    </row>
    <row r="24" spans="1:28" s="4" customFormat="1" ht="120" customHeight="1">
      <c r="A24" s="40" t="s">
        <v>322</v>
      </c>
      <c r="B24" s="41" t="s">
        <v>347</v>
      </c>
      <c r="C24" s="56" t="s">
        <v>343</v>
      </c>
      <c r="D24" s="43">
        <v>1</v>
      </c>
      <c r="E24" s="44">
        <v>158</v>
      </c>
      <c r="F24" s="45">
        <v>165</v>
      </c>
      <c r="G24" s="46" t="s">
        <v>344</v>
      </c>
      <c r="H24" s="47">
        <f t="shared" si="2"/>
        <v>0.1152</v>
      </c>
      <c r="I24" s="48" t="s">
        <v>345</v>
      </c>
      <c r="J24" s="55" t="s">
        <v>346</v>
      </c>
      <c r="K24" s="50" t="s">
        <v>317</v>
      </c>
      <c r="L24" s="51" t="s">
        <v>308</v>
      </c>
      <c r="M24" s="52"/>
      <c r="N24" s="53"/>
      <c r="O24" s="54"/>
      <c r="P24" s="54"/>
      <c r="Q24" s="54"/>
      <c r="R24" s="54"/>
      <c r="S24" s="54"/>
      <c r="T24" s="54"/>
      <c r="U24" s="54"/>
      <c r="V24" s="54"/>
      <c r="W24" s="54"/>
      <c r="X24" s="54"/>
      <c r="Y24" s="54"/>
      <c r="Z24" s="54"/>
      <c r="AA24" s="54"/>
      <c r="AB24" s="54"/>
    </row>
    <row r="25" spans="1:28" s="4" customFormat="1" ht="120" customHeight="1">
      <c r="A25" s="40" t="s">
        <v>322</v>
      </c>
      <c r="B25" s="41" t="s">
        <v>348</v>
      </c>
      <c r="C25" s="56" t="s">
        <v>343</v>
      </c>
      <c r="D25" s="43">
        <v>1</v>
      </c>
      <c r="E25" s="44">
        <v>170</v>
      </c>
      <c r="F25" s="45">
        <v>177</v>
      </c>
      <c r="G25" s="46" t="s">
        <v>344</v>
      </c>
      <c r="H25" s="47">
        <f t="shared" si="2"/>
        <v>0.1152</v>
      </c>
      <c r="I25" s="48" t="s">
        <v>345</v>
      </c>
      <c r="J25" s="55" t="s">
        <v>346</v>
      </c>
      <c r="K25" s="50" t="s">
        <v>317</v>
      </c>
      <c r="L25" s="51" t="s">
        <v>308</v>
      </c>
      <c r="M25" s="52"/>
      <c r="N25" s="53"/>
      <c r="O25" s="54"/>
      <c r="P25" s="54"/>
      <c r="Q25" s="54"/>
      <c r="R25" s="54"/>
      <c r="S25" s="54"/>
      <c r="T25" s="54"/>
      <c r="U25" s="54"/>
      <c r="V25" s="54"/>
      <c r="W25" s="54"/>
      <c r="X25" s="54"/>
      <c r="Y25" s="54"/>
      <c r="Z25" s="54"/>
      <c r="AA25" s="54"/>
      <c r="AB25" s="54"/>
    </row>
    <row r="26" spans="1:28" s="4" customFormat="1" ht="123" customHeight="1">
      <c r="A26" s="27" t="s">
        <v>349</v>
      </c>
      <c r="B26" s="28" t="s">
        <v>350</v>
      </c>
      <c r="C26" s="29" t="s">
        <v>351</v>
      </c>
      <c r="D26" s="30">
        <v>1</v>
      </c>
      <c r="E26" s="31">
        <v>262</v>
      </c>
      <c r="F26" s="31">
        <v>275</v>
      </c>
      <c r="G26" s="32" t="s">
        <v>352</v>
      </c>
      <c r="H26" s="33">
        <f t="shared" ref="H26:H31" si="3">1.01*0.38*0.55</f>
        <v>0.21109</v>
      </c>
      <c r="I26" s="34" t="s">
        <v>353</v>
      </c>
      <c r="J26" s="35" t="s">
        <v>354</v>
      </c>
      <c r="K26" s="36" t="s">
        <v>307</v>
      </c>
      <c r="L26" s="25" t="s">
        <v>308</v>
      </c>
      <c r="M26" s="37"/>
      <c r="N26" s="38"/>
    </row>
    <row r="27" spans="1:28" s="4" customFormat="1" ht="123" customHeight="1">
      <c r="A27" s="27" t="s">
        <v>349</v>
      </c>
      <c r="B27" s="28" t="s">
        <v>355</v>
      </c>
      <c r="C27" s="29" t="s">
        <v>351</v>
      </c>
      <c r="D27" s="30">
        <v>1</v>
      </c>
      <c r="E27" s="31">
        <v>302</v>
      </c>
      <c r="F27" s="31">
        <v>315</v>
      </c>
      <c r="G27" s="32" t="s">
        <v>352</v>
      </c>
      <c r="H27" s="33">
        <f t="shared" si="3"/>
        <v>0.21109</v>
      </c>
      <c r="I27" s="34" t="s">
        <v>353</v>
      </c>
      <c r="J27" s="35" t="s">
        <v>354</v>
      </c>
      <c r="K27" s="36" t="s">
        <v>307</v>
      </c>
      <c r="L27" s="25" t="s">
        <v>308</v>
      </c>
      <c r="M27" s="37"/>
      <c r="N27" s="38"/>
    </row>
    <row r="28" spans="1:28" s="4" customFormat="1" ht="123" customHeight="1">
      <c r="A28" s="27" t="s">
        <v>349</v>
      </c>
      <c r="B28" s="28" t="s">
        <v>350</v>
      </c>
      <c r="C28" s="29" t="s">
        <v>356</v>
      </c>
      <c r="D28" s="30">
        <v>1</v>
      </c>
      <c r="E28" s="31">
        <v>322</v>
      </c>
      <c r="F28" s="31">
        <v>335</v>
      </c>
      <c r="G28" s="32" t="s">
        <v>352</v>
      </c>
      <c r="H28" s="33">
        <f t="shared" si="3"/>
        <v>0.21109</v>
      </c>
      <c r="I28" s="34" t="s">
        <v>353</v>
      </c>
      <c r="J28" s="35" t="s">
        <v>354</v>
      </c>
      <c r="K28" s="36" t="s">
        <v>307</v>
      </c>
      <c r="L28" s="25" t="s">
        <v>308</v>
      </c>
      <c r="M28" s="37"/>
      <c r="N28" s="38"/>
    </row>
    <row r="29" spans="1:28" s="4" customFormat="1" ht="123" customHeight="1">
      <c r="A29" s="27" t="s">
        <v>349</v>
      </c>
      <c r="B29" s="28" t="s">
        <v>350</v>
      </c>
      <c r="C29" s="29" t="s">
        <v>356</v>
      </c>
      <c r="D29" s="30">
        <v>1</v>
      </c>
      <c r="E29" s="31">
        <v>322</v>
      </c>
      <c r="F29" s="31">
        <v>335</v>
      </c>
      <c r="G29" s="32" t="s">
        <v>352</v>
      </c>
      <c r="H29" s="33">
        <f t="shared" si="3"/>
        <v>0.21109</v>
      </c>
      <c r="I29" s="34" t="s">
        <v>353</v>
      </c>
      <c r="J29" s="35" t="s">
        <v>354</v>
      </c>
      <c r="K29" s="36" t="s">
        <v>307</v>
      </c>
      <c r="L29" s="25" t="s">
        <v>308</v>
      </c>
      <c r="M29" s="37"/>
      <c r="N29" s="38"/>
    </row>
    <row r="30" spans="1:28" s="4" customFormat="1" ht="123" customHeight="1">
      <c r="A30" s="27" t="s">
        <v>349</v>
      </c>
      <c r="B30" s="28" t="s">
        <v>355</v>
      </c>
      <c r="C30" s="29" t="s">
        <v>356</v>
      </c>
      <c r="D30" s="30">
        <v>1</v>
      </c>
      <c r="E30" s="31">
        <v>362</v>
      </c>
      <c r="F30" s="31">
        <v>375</v>
      </c>
      <c r="G30" s="32" t="s">
        <v>352</v>
      </c>
      <c r="H30" s="33">
        <f t="shared" si="3"/>
        <v>0.21109</v>
      </c>
      <c r="I30" s="34" t="s">
        <v>353</v>
      </c>
      <c r="J30" s="35" t="s">
        <v>354</v>
      </c>
      <c r="K30" s="36" t="s">
        <v>307</v>
      </c>
      <c r="L30" s="25" t="s">
        <v>308</v>
      </c>
      <c r="M30" s="37" t="s">
        <v>357</v>
      </c>
      <c r="N30" s="38"/>
    </row>
    <row r="31" spans="1:28" s="4" customFormat="1" ht="123" customHeight="1">
      <c r="A31" s="27" t="s">
        <v>349</v>
      </c>
      <c r="B31" s="28" t="s">
        <v>355</v>
      </c>
      <c r="C31" s="29" t="s">
        <v>356</v>
      </c>
      <c r="D31" s="30">
        <v>1</v>
      </c>
      <c r="E31" s="31">
        <v>362</v>
      </c>
      <c r="F31" s="31">
        <v>375</v>
      </c>
      <c r="G31" s="32" t="s">
        <v>352</v>
      </c>
      <c r="H31" s="33">
        <f t="shared" si="3"/>
        <v>0.21109</v>
      </c>
      <c r="I31" s="34" t="s">
        <v>353</v>
      </c>
      <c r="J31" s="35" t="s">
        <v>354</v>
      </c>
      <c r="K31" s="36" t="s">
        <v>307</v>
      </c>
      <c r="L31" s="25" t="s">
        <v>308</v>
      </c>
      <c r="M31" s="37" t="s">
        <v>358</v>
      </c>
      <c r="N31" s="38"/>
    </row>
    <row r="32" spans="1:28" s="4" customFormat="1" ht="117.75">
      <c r="A32" s="27" t="s">
        <v>311</v>
      </c>
      <c r="B32" s="28" t="s">
        <v>359</v>
      </c>
      <c r="C32" s="29" t="s">
        <v>360</v>
      </c>
      <c r="D32" s="30">
        <v>1</v>
      </c>
      <c r="E32" s="31">
        <v>206</v>
      </c>
      <c r="F32" s="31">
        <v>210</v>
      </c>
      <c r="G32" s="32" t="s">
        <v>361</v>
      </c>
      <c r="H32" s="33">
        <f t="shared" ref="H32:H37" si="4">0.77*0.33*0.27</f>
        <v>6.8607000000000001E-2</v>
      </c>
      <c r="I32" s="34" t="s">
        <v>362</v>
      </c>
      <c r="J32" s="57" t="s">
        <v>363</v>
      </c>
      <c r="K32" s="36" t="s">
        <v>317</v>
      </c>
      <c r="L32" s="25" t="s">
        <v>308</v>
      </c>
      <c r="M32" s="37"/>
      <c r="N32" s="38"/>
    </row>
    <row r="33" spans="1:14" s="4" customFormat="1" ht="117.75">
      <c r="A33" s="27" t="s">
        <v>311</v>
      </c>
      <c r="B33" s="28" t="s">
        <v>364</v>
      </c>
      <c r="C33" s="29" t="s">
        <v>360</v>
      </c>
      <c r="D33" s="30">
        <v>1</v>
      </c>
      <c r="E33" s="31">
        <v>206</v>
      </c>
      <c r="F33" s="31">
        <v>210</v>
      </c>
      <c r="G33" s="32" t="s">
        <v>361</v>
      </c>
      <c r="H33" s="33">
        <f t="shared" si="4"/>
        <v>6.8607000000000001E-2</v>
      </c>
      <c r="I33" s="34" t="s">
        <v>362</v>
      </c>
      <c r="J33" s="57" t="s">
        <v>363</v>
      </c>
      <c r="K33" s="36" t="s">
        <v>317</v>
      </c>
      <c r="L33" s="25" t="s">
        <v>308</v>
      </c>
      <c r="M33" s="37"/>
      <c r="N33" s="38"/>
    </row>
    <row r="34" spans="1:14" s="4" customFormat="1" ht="117.75">
      <c r="A34" s="27" t="s">
        <v>311</v>
      </c>
      <c r="B34" s="28" t="s">
        <v>364</v>
      </c>
      <c r="C34" s="29" t="s">
        <v>360</v>
      </c>
      <c r="D34" s="30">
        <v>1</v>
      </c>
      <c r="E34" s="31">
        <v>206</v>
      </c>
      <c r="F34" s="31">
        <v>210</v>
      </c>
      <c r="G34" s="32" t="s">
        <v>361</v>
      </c>
      <c r="H34" s="33">
        <f t="shared" si="4"/>
        <v>6.8607000000000001E-2</v>
      </c>
      <c r="I34" s="34" t="s">
        <v>362</v>
      </c>
      <c r="J34" s="57" t="s">
        <v>363</v>
      </c>
      <c r="K34" s="36" t="s">
        <v>317</v>
      </c>
      <c r="L34" s="25" t="s">
        <v>308</v>
      </c>
      <c r="M34" s="37"/>
      <c r="N34" s="38"/>
    </row>
    <row r="35" spans="1:14" s="4" customFormat="1" ht="126.95" customHeight="1">
      <c r="A35" s="27" t="s">
        <v>365</v>
      </c>
      <c r="B35" s="28" t="s">
        <v>366</v>
      </c>
      <c r="C35" s="29" t="s">
        <v>367</v>
      </c>
      <c r="D35" s="30">
        <v>1</v>
      </c>
      <c r="E35" s="31">
        <v>215</v>
      </c>
      <c r="F35" s="31">
        <v>220</v>
      </c>
      <c r="G35" s="32" t="s">
        <v>368</v>
      </c>
      <c r="H35" s="33">
        <f t="shared" ref="H35:H37" si="5">0.8*0.31*0.28</f>
        <v>6.9440000000000002E-2</v>
      </c>
      <c r="I35" s="34" t="s">
        <v>369</v>
      </c>
      <c r="J35" s="58" t="s">
        <v>370</v>
      </c>
      <c r="K35" s="36" t="s">
        <v>317</v>
      </c>
      <c r="L35" s="25" t="s">
        <v>308</v>
      </c>
      <c r="M35" s="37"/>
      <c r="N35" s="38"/>
    </row>
    <row r="36" spans="1:14" s="4" customFormat="1" ht="123.95" customHeight="1">
      <c r="A36" s="27" t="s">
        <v>365</v>
      </c>
      <c r="B36" s="28" t="s">
        <v>366</v>
      </c>
      <c r="C36" s="29" t="s">
        <v>367</v>
      </c>
      <c r="D36" s="30">
        <v>1</v>
      </c>
      <c r="E36" s="31">
        <v>215</v>
      </c>
      <c r="F36" s="31">
        <v>220</v>
      </c>
      <c r="G36" s="32" t="s">
        <v>368</v>
      </c>
      <c r="H36" s="33">
        <f t="shared" si="5"/>
        <v>6.9440000000000002E-2</v>
      </c>
      <c r="I36" s="34" t="s">
        <v>369</v>
      </c>
      <c r="J36" s="58" t="s">
        <v>370</v>
      </c>
      <c r="K36" s="36" t="s">
        <v>317</v>
      </c>
      <c r="L36" s="25" t="s">
        <v>308</v>
      </c>
      <c r="M36" s="37"/>
      <c r="N36" s="38"/>
    </row>
    <row r="37" spans="1:14" s="4" customFormat="1" ht="126.95" customHeight="1">
      <c r="A37" s="27" t="s">
        <v>365</v>
      </c>
      <c r="B37" s="28" t="s">
        <v>366</v>
      </c>
      <c r="C37" s="29" t="s">
        <v>367</v>
      </c>
      <c r="D37" s="30">
        <v>1</v>
      </c>
      <c r="E37" s="31">
        <v>215</v>
      </c>
      <c r="F37" s="31">
        <v>220</v>
      </c>
      <c r="G37" s="32" t="s">
        <v>368</v>
      </c>
      <c r="H37" s="33">
        <f t="shared" si="5"/>
        <v>6.9440000000000002E-2</v>
      </c>
      <c r="I37" s="34" t="s">
        <v>369</v>
      </c>
      <c r="J37" s="58" t="s">
        <v>370</v>
      </c>
      <c r="K37" s="36" t="s">
        <v>317</v>
      </c>
      <c r="L37" s="25" t="s">
        <v>308</v>
      </c>
      <c r="M37" s="37"/>
      <c r="N37" s="38"/>
    </row>
    <row r="38" spans="1:14" s="4" customFormat="1" ht="123" customHeight="1">
      <c r="A38" s="27" t="s">
        <v>371</v>
      </c>
      <c r="B38" s="28" t="s">
        <v>372</v>
      </c>
      <c r="C38" s="29" t="s">
        <v>373</v>
      </c>
      <c r="D38" s="30">
        <v>1</v>
      </c>
      <c r="E38" s="31">
        <v>355</v>
      </c>
      <c r="F38" s="31">
        <v>375</v>
      </c>
      <c r="G38" s="32" t="s">
        <v>374</v>
      </c>
      <c r="H38" s="33">
        <f t="shared" ref="H38:H44" si="6">1.22*0.65*0.36</f>
        <v>0.28548000000000001</v>
      </c>
      <c r="I38" s="34" t="s">
        <v>375</v>
      </c>
      <c r="J38" s="59" t="s">
        <v>376</v>
      </c>
      <c r="K38" s="36" t="s">
        <v>317</v>
      </c>
      <c r="L38" s="25" t="s">
        <v>308</v>
      </c>
      <c r="M38" s="37"/>
      <c r="N38" s="38"/>
    </row>
    <row r="39" spans="1:14" s="4" customFormat="1" ht="123" customHeight="1">
      <c r="A39" s="27" t="s">
        <v>371</v>
      </c>
      <c r="B39" s="28" t="s">
        <v>377</v>
      </c>
      <c r="C39" s="29" t="s">
        <v>373</v>
      </c>
      <c r="D39" s="30">
        <v>1</v>
      </c>
      <c r="E39" s="31">
        <v>410</v>
      </c>
      <c r="F39" s="31">
        <v>430</v>
      </c>
      <c r="G39" s="32" t="s">
        <v>374</v>
      </c>
      <c r="H39" s="33">
        <f t="shared" si="6"/>
        <v>0.28548000000000001</v>
      </c>
      <c r="I39" s="34" t="s">
        <v>375</v>
      </c>
      <c r="J39" s="59" t="s">
        <v>378</v>
      </c>
      <c r="K39" s="36" t="s">
        <v>317</v>
      </c>
      <c r="L39" s="25" t="s">
        <v>308</v>
      </c>
      <c r="M39" s="37"/>
      <c r="N39" s="38"/>
    </row>
    <row r="40" spans="1:14" s="4" customFormat="1" ht="114" customHeight="1">
      <c r="A40" s="27" t="s">
        <v>371</v>
      </c>
      <c r="B40" s="28" t="s">
        <v>377</v>
      </c>
      <c r="C40" s="29" t="s">
        <v>373</v>
      </c>
      <c r="D40" s="30">
        <v>1</v>
      </c>
      <c r="E40" s="31">
        <v>410</v>
      </c>
      <c r="F40" s="31">
        <v>430</v>
      </c>
      <c r="G40" s="32" t="s">
        <v>374</v>
      </c>
      <c r="H40" s="33">
        <f t="shared" si="6"/>
        <v>0.28548000000000001</v>
      </c>
      <c r="I40" s="34" t="s">
        <v>375</v>
      </c>
      <c r="J40" s="59" t="s">
        <v>378</v>
      </c>
      <c r="K40" s="36" t="s">
        <v>317</v>
      </c>
      <c r="L40" s="25" t="s">
        <v>308</v>
      </c>
      <c r="M40" s="37"/>
      <c r="N40" s="38"/>
    </row>
    <row r="41" spans="1:14" s="4" customFormat="1" ht="135" customHeight="1">
      <c r="A41" s="27" t="s">
        <v>371</v>
      </c>
      <c r="B41" s="28" t="s">
        <v>379</v>
      </c>
      <c r="C41" s="29" t="s">
        <v>373</v>
      </c>
      <c r="D41" s="30">
        <v>1</v>
      </c>
      <c r="E41" s="31">
        <v>455</v>
      </c>
      <c r="F41" s="31">
        <v>475</v>
      </c>
      <c r="G41" s="32" t="s">
        <v>374</v>
      </c>
      <c r="H41" s="33">
        <f t="shared" si="6"/>
        <v>0.28548000000000001</v>
      </c>
      <c r="I41" s="34" t="s">
        <v>375</v>
      </c>
      <c r="J41" s="59" t="s">
        <v>380</v>
      </c>
      <c r="K41" s="36" t="s">
        <v>317</v>
      </c>
      <c r="L41" s="25" t="s">
        <v>308</v>
      </c>
      <c r="M41" s="37"/>
      <c r="N41" s="38"/>
    </row>
    <row r="42" spans="1:14" s="4" customFormat="1" ht="161.1" customHeight="1">
      <c r="A42" s="27" t="s">
        <v>371</v>
      </c>
      <c r="B42" s="28" t="s">
        <v>381</v>
      </c>
      <c r="C42" s="29" t="s">
        <v>382</v>
      </c>
      <c r="D42" s="30">
        <v>1</v>
      </c>
      <c r="E42" s="31">
        <v>500</v>
      </c>
      <c r="F42" s="31">
        <v>520</v>
      </c>
      <c r="G42" s="32" t="s">
        <v>374</v>
      </c>
      <c r="H42" s="33">
        <f t="shared" si="6"/>
        <v>0.28548000000000001</v>
      </c>
      <c r="I42" s="34" t="s">
        <v>375</v>
      </c>
      <c r="J42" s="59" t="s">
        <v>383</v>
      </c>
      <c r="K42" s="36" t="s">
        <v>317</v>
      </c>
      <c r="L42" s="25" t="s">
        <v>308</v>
      </c>
      <c r="M42" s="37"/>
      <c r="N42" s="38"/>
    </row>
    <row r="43" spans="1:14" s="4" customFormat="1" ht="165.95" customHeight="1">
      <c r="A43" s="27" t="s">
        <v>371</v>
      </c>
      <c r="B43" s="28" t="s">
        <v>381</v>
      </c>
      <c r="C43" s="29" t="s">
        <v>382</v>
      </c>
      <c r="D43" s="30">
        <v>1</v>
      </c>
      <c r="E43" s="31">
        <v>500</v>
      </c>
      <c r="F43" s="31">
        <v>520</v>
      </c>
      <c r="G43" s="32" t="s">
        <v>374</v>
      </c>
      <c r="H43" s="33">
        <f t="shared" si="6"/>
        <v>0.28548000000000001</v>
      </c>
      <c r="I43" s="34" t="s">
        <v>375</v>
      </c>
      <c r="J43" s="59" t="s">
        <v>383</v>
      </c>
      <c r="K43" s="36" t="s">
        <v>317</v>
      </c>
      <c r="L43" s="25" t="s">
        <v>308</v>
      </c>
      <c r="M43" s="37"/>
      <c r="N43" s="38"/>
    </row>
    <row r="44" spans="1:14" s="4" customFormat="1" ht="161.1" customHeight="1">
      <c r="A44" s="27" t="s">
        <v>371</v>
      </c>
      <c r="B44" s="28" t="s">
        <v>381</v>
      </c>
      <c r="C44" s="29" t="s">
        <v>382</v>
      </c>
      <c r="D44" s="30">
        <v>1</v>
      </c>
      <c r="E44" s="31">
        <v>500</v>
      </c>
      <c r="F44" s="31">
        <v>520</v>
      </c>
      <c r="G44" s="32" t="s">
        <v>374</v>
      </c>
      <c r="H44" s="33">
        <f t="shared" si="6"/>
        <v>0.28548000000000001</v>
      </c>
      <c r="I44" s="34" t="s">
        <v>375</v>
      </c>
      <c r="J44" s="59" t="s">
        <v>383</v>
      </c>
      <c r="K44" s="36" t="s">
        <v>317</v>
      </c>
      <c r="L44" s="25" t="s">
        <v>308</v>
      </c>
      <c r="M44" s="37"/>
      <c r="N44" s="38"/>
    </row>
    <row r="45" spans="1:14" s="4" customFormat="1" ht="120">
      <c r="A45" s="60" t="s">
        <v>384</v>
      </c>
      <c r="B45" s="28" t="s">
        <v>385</v>
      </c>
      <c r="C45" s="29" t="s">
        <v>386</v>
      </c>
      <c r="D45" s="30">
        <v>1</v>
      </c>
      <c r="E45" s="31">
        <v>142</v>
      </c>
      <c r="F45" s="31">
        <v>149</v>
      </c>
      <c r="G45" s="32" t="s">
        <v>387</v>
      </c>
      <c r="H45" s="33">
        <f t="shared" ref="H45:H47" si="7">0.72*0.58*0.26</f>
        <v>0.10857600000000001</v>
      </c>
      <c r="I45" s="34" t="s">
        <v>388</v>
      </c>
      <c r="J45" s="61" t="s">
        <v>389</v>
      </c>
      <c r="K45" s="36"/>
      <c r="L45" s="25"/>
      <c r="M45" s="37" t="s">
        <v>390</v>
      </c>
      <c r="N45" s="38"/>
    </row>
    <row r="46" spans="1:14" s="4" customFormat="1" ht="120">
      <c r="A46" s="60" t="s">
        <v>384</v>
      </c>
      <c r="B46" s="28" t="s">
        <v>391</v>
      </c>
      <c r="C46" s="29" t="s">
        <v>386</v>
      </c>
      <c r="D46" s="30">
        <v>1</v>
      </c>
      <c r="E46" s="31">
        <v>152</v>
      </c>
      <c r="F46" s="31">
        <v>159</v>
      </c>
      <c r="G46" s="32" t="s">
        <v>387</v>
      </c>
      <c r="H46" s="33">
        <f t="shared" si="7"/>
        <v>0.10857600000000001</v>
      </c>
      <c r="I46" s="34" t="s">
        <v>388</v>
      </c>
      <c r="J46" s="61" t="s">
        <v>389</v>
      </c>
      <c r="K46" s="36"/>
      <c r="L46" s="25"/>
      <c r="M46" s="37" t="s">
        <v>390</v>
      </c>
      <c r="N46" s="38"/>
    </row>
    <row r="47" spans="1:14" s="4" customFormat="1" ht="120.95" customHeight="1">
      <c r="A47" s="60" t="s">
        <v>384</v>
      </c>
      <c r="B47" s="28" t="s">
        <v>392</v>
      </c>
      <c r="C47" s="29" t="s">
        <v>386</v>
      </c>
      <c r="D47" s="30">
        <v>1</v>
      </c>
      <c r="E47" s="31">
        <v>162</v>
      </c>
      <c r="F47" s="31">
        <v>169</v>
      </c>
      <c r="G47" s="32" t="s">
        <v>387</v>
      </c>
      <c r="H47" s="33">
        <f t="shared" si="7"/>
        <v>0.10857600000000001</v>
      </c>
      <c r="I47" s="34" t="s">
        <v>388</v>
      </c>
      <c r="J47" s="62" t="s">
        <v>389</v>
      </c>
      <c r="K47" s="36"/>
      <c r="L47" s="25"/>
      <c r="M47" s="37" t="s">
        <v>390</v>
      </c>
      <c r="N47" s="38"/>
    </row>
    <row r="48" spans="1:14" s="4" customFormat="1" ht="134.1" customHeight="1">
      <c r="A48" s="63" t="s">
        <v>384</v>
      </c>
      <c r="B48" s="28" t="s">
        <v>393</v>
      </c>
      <c r="C48" s="29" t="s">
        <v>394</v>
      </c>
      <c r="D48" s="30">
        <v>1</v>
      </c>
      <c r="E48" s="31">
        <v>108</v>
      </c>
      <c r="F48" s="31">
        <v>115</v>
      </c>
      <c r="G48" s="32" t="s">
        <v>395</v>
      </c>
      <c r="H48" s="33">
        <f>0.77*0.375*0.33</f>
        <v>9.5287499999999997E-2</v>
      </c>
      <c r="I48" s="34" t="s">
        <v>362</v>
      </c>
      <c r="J48" s="64" t="s">
        <v>396</v>
      </c>
      <c r="K48" s="36" t="s">
        <v>317</v>
      </c>
      <c r="L48" s="25" t="s">
        <v>308</v>
      </c>
      <c r="M48" s="37" t="s">
        <v>397</v>
      </c>
      <c r="N48" s="38" t="s">
        <v>398</v>
      </c>
    </row>
    <row r="49" spans="1:14" s="4" customFormat="1" ht="129" customHeight="1">
      <c r="A49" s="63" t="s">
        <v>384</v>
      </c>
      <c r="B49" s="28" t="s">
        <v>399</v>
      </c>
      <c r="C49" s="29" t="s">
        <v>394</v>
      </c>
      <c r="D49" s="30">
        <v>1</v>
      </c>
      <c r="E49" s="31">
        <v>131</v>
      </c>
      <c r="F49" s="31">
        <v>138</v>
      </c>
      <c r="G49" s="32" t="s">
        <v>395</v>
      </c>
      <c r="H49" s="33">
        <f>0.77*0.375*0.33</f>
        <v>9.5287499999999997E-2</v>
      </c>
      <c r="I49" s="34" t="s">
        <v>362</v>
      </c>
      <c r="J49" s="64" t="s">
        <v>396</v>
      </c>
      <c r="K49" s="36" t="s">
        <v>317</v>
      </c>
      <c r="L49" s="25" t="s">
        <v>308</v>
      </c>
      <c r="M49" s="37" t="s">
        <v>397</v>
      </c>
      <c r="N49" s="38" t="s">
        <v>398</v>
      </c>
    </row>
    <row r="50" spans="1:14" s="4" customFormat="1" ht="123" customHeight="1">
      <c r="A50" s="63" t="s">
        <v>384</v>
      </c>
      <c r="B50" s="28" t="s">
        <v>400</v>
      </c>
      <c r="C50" s="29" t="s">
        <v>394</v>
      </c>
      <c r="D50" s="30">
        <v>1</v>
      </c>
      <c r="E50" s="31">
        <v>130</v>
      </c>
      <c r="F50" s="31">
        <v>137</v>
      </c>
      <c r="G50" s="32" t="s">
        <v>395</v>
      </c>
      <c r="H50" s="33">
        <f>0.77*0.375*0.33</f>
        <v>9.5287499999999997E-2</v>
      </c>
      <c r="I50" s="34" t="s">
        <v>362</v>
      </c>
      <c r="J50" s="64" t="s">
        <v>401</v>
      </c>
      <c r="K50" s="36" t="s">
        <v>317</v>
      </c>
      <c r="L50" s="25" t="s">
        <v>308</v>
      </c>
      <c r="M50" s="37" t="s">
        <v>397</v>
      </c>
      <c r="N50" s="38" t="s">
        <v>398</v>
      </c>
    </row>
    <row r="51" spans="1:14" s="4" customFormat="1" ht="131.1" customHeight="1">
      <c r="A51" s="63" t="s">
        <v>384</v>
      </c>
      <c r="B51" s="28" t="s">
        <v>402</v>
      </c>
      <c r="C51" s="29" t="s">
        <v>394</v>
      </c>
      <c r="D51" s="30">
        <v>1</v>
      </c>
      <c r="E51" s="31">
        <v>153</v>
      </c>
      <c r="F51" s="31">
        <v>160</v>
      </c>
      <c r="G51" s="32" t="s">
        <v>395</v>
      </c>
      <c r="H51" s="33">
        <f>0.77*0.375*0.33</f>
        <v>9.5287499999999997E-2</v>
      </c>
      <c r="I51" s="34" t="s">
        <v>362</v>
      </c>
      <c r="J51" s="64" t="s">
        <v>401</v>
      </c>
      <c r="K51" s="36" t="s">
        <v>317</v>
      </c>
      <c r="L51" s="25" t="s">
        <v>308</v>
      </c>
      <c r="M51" s="37" t="s">
        <v>397</v>
      </c>
      <c r="N51" s="38" t="s">
        <v>398</v>
      </c>
    </row>
    <row r="52" spans="1:14" s="4" customFormat="1" ht="150" customHeight="1">
      <c r="A52" s="63"/>
      <c r="B52" s="28" t="s">
        <v>403</v>
      </c>
      <c r="C52" s="29" t="s">
        <v>404</v>
      </c>
      <c r="D52" s="30">
        <v>1</v>
      </c>
      <c r="E52" s="31">
        <v>140</v>
      </c>
      <c r="F52" s="31">
        <v>147</v>
      </c>
      <c r="G52" s="32" t="s">
        <v>395</v>
      </c>
      <c r="H52" s="33">
        <f>0.77*0.375*0.33</f>
        <v>9.5287499999999997E-2</v>
      </c>
      <c r="I52" s="34" t="s">
        <v>362</v>
      </c>
      <c r="J52" s="64" t="s">
        <v>401</v>
      </c>
      <c r="K52" s="36" t="s">
        <v>317</v>
      </c>
      <c r="L52" s="25" t="s">
        <v>308</v>
      </c>
      <c r="M52" s="37" t="s">
        <v>405</v>
      </c>
      <c r="N52" s="38"/>
    </row>
    <row r="53" spans="1:14" s="4" customFormat="1" ht="99.95" customHeight="1">
      <c r="A53" s="63"/>
      <c r="B53" s="65" t="s">
        <v>406</v>
      </c>
      <c r="C53" s="42" t="s">
        <v>407</v>
      </c>
      <c r="D53" s="43">
        <v>1</v>
      </c>
      <c r="E53" s="44">
        <v>270</v>
      </c>
      <c r="F53" s="45">
        <v>285</v>
      </c>
      <c r="G53" s="66" t="s">
        <v>408</v>
      </c>
      <c r="H53" s="67">
        <v>0.20288400000000001</v>
      </c>
      <c r="I53" s="48" t="s">
        <v>409</v>
      </c>
      <c r="J53" s="68" t="s">
        <v>410</v>
      </c>
      <c r="K53" s="36" t="s">
        <v>317</v>
      </c>
      <c r="L53" s="25" t="s">
        <v>308</v>
      </c>
      <c r="M53" s="64" t="s">
        <v>411</v>
      </c>
      <c r="N53" s="69" t="s">
        <v>412</v>
      </c>
    </row>
    <row r="54" spans="1:14" s="4" customFormat="1" ht="99.95" customHeight="1">
      <c r="A54" s="63"/>
      <c r="B54" s="65" t="s">
        <v>413</v>
      </c>
      <c r="C54" s="42" t="s">
        <v>407</v>
      </c>
      <c r="D54" s="43">
        <v>1</v>
      </c>
      <c r="E54" s="44">
        <v>270</v>
      </c>
      <c r="F54" s="45">
        <v>285</v>
      </c>
      <c r="G54" s="66" t="s">
        <v>408</v>
      </c>
      <c r="H54" s="67">
        <v>0.20288400000000001</v>
      </c>
      <c r="I54" s="48" t="s">
        <v>409</v>
      </c>
      <c r="J54" s="68" t="s">
        <v>410</v>
      </c>
      <c r="K54" s="36" t="s">
        <v>317</v>
      </c>
      <c r="L54" s="25" t="s">
        <v>308</v>
      </c>
      <c r="M54" s="64" t="s">
        <v>411</v>
      </c>
      <c r="N54" s="69" t="s">
        <v>412</v>
      </c>
    </row>
    <row r="55" spans="1:14" s="4" customFormat="1" ht="102" customHeight="1">
      <c r="A55" s="63"/>
      <c r="B55" s="65" t="s">
        <v>414</v>
      </c>
      <c r="C55" s="42" t="s">
        <v>407</v>
      </c>
      <c r="D55" s="43">
        <v>1</v>
      </c>
      <c r="E55" s="44">
        <v>300</v>
      </c>
      <c r="F55" s="45">
        <v>315</v>
      </c>
      <c r="G55" s="66" t="s">
        <v>408</v>
      </c>
      <c r="H55" s="67">
        <f t="shared" ref="H55:H57" si="8">1.06*0.58*0.33</f>
        <v>0.20288400000000001</v>
      </c>
      <c r="I55" s="48" t="s">
        <v>409</v>
      </c>
      <c r="J55" s="68" t="s">
        <v>410</v>
      </c>
      <c r="K55" s="36" t="s">
        <v>317</v>
      </c>
      <c r="L55" s="25" t="s">
        <v>308</v>
      </c>
      <c r="M55" s="64" t="s">
        <v>411</v>
      </c>
      <c r="N55" s="69" t="s">
        <v>412</v>
      </c>
    </row>
    <row r="56" spans="1:14" s="4" customFormat="1" ht="135.94999999999999" customHeight="1">
      <c r="A56" s="70" t="s">
        <v>415</v>
      </c>
      <c r="B56" s="56" t="s">
        <v>416</v>
      </c>
      <c r="C56" s="42" t="s">
        <v>417</v>
      </c>
      <c r="D56" s="43">
        <v>1</v>
      </c>
      <c r="E56" s="44">
        <v>286</v>
      </c>
      <c r="F56" s="45">
        <v>298</v>
      </c>
      <c r="G56" s="66" t="s">
        <v>408</v>
      </c>
      <c r="H56" s="67">
        <f t="shared" si="8"/>
        <v>0.20288400000000001</v>
      </c>
      <c r="I56" s="48" t="s">
        <v>409</v>
      </c>
      <c r="J56" s="71" t="s">
        <v>418</v>
      </c>
      <c r="K56" s="36" t="s">
        <v>317</v>
      </c>
      <c r="L56" s="25" t="s">
        <v>308</v>
      </c>
      <c r="M56" s="64" t="s">
        <v>411</v>
      </c>
      <c r="N56" s="69" t="s">
        <v>412</v>
      </c>
    </row>
    <row r="57" spans="1:14" s="4" customFormat="1" ht="135.94999999999999" customHeight="1">
      <c r="A57" s="70" t="s">
        <v>415</v>
      </c>
      <c r="B57" s="56" t="s">
        <v>419</v>
      </c>
      <c r="C57" s="42" t="s">
        <v>417</v>
      </c>
      <c r="D57" s="43">
        <v>1</v>
      </c>
      <c r="E57" s="44">
        <v>335</v>
      </c>
      <c r="F57" s="45">
        <v>347</v>
      </c>
      <c r="G57" s="66" t="s">
        <v>408</v>
      </c>
      <c r="H57" s="67">
        <f t="shared" si="8"/>
        <v>0.20288400000000001</v>
      </c>
      <c r="I57" s="48" t="s">
        <v>409</v>
      </c>
      <c r="J57" s="71" t="s">
        <v>418</v>
      </c>
      <c r="K57" s="36" t="s">
        <v>317</v>
      </c>
      <c r="L57" s="25" t="s">
        <v>308</v>
      </c>
      <c r="M57" s="64" t="s">
        <v>411</v>
      </c>
      <c r="N57" s="69" t="s">
        <v>412</v>
      </c>
    </row>
    <row r="58" spans="1:14" s="4" customFormat="1" ht="120.95" customHeight="1">
      <c r="A58" s="27" t="s">
        <v>420</v>
      </c>
      <c r="B58" s="28" t="s">
        <v>421</v>
      </c>
      <c r="C58" s="29" t="s">
        <v>422</v>
      </c>
      <c r="D58" s="30">
        <v>1</v>
      </c>
      <c r="E58" s="31">
        <v>360</v>
      </c>
      <c r="F58" s="31">
        <v>370</v>
      </c>
      <c r="G58" s="32" t="s">
        <v>423</v>
      </c>
      <c r="H58" s="33">
        <f t="shared" ref="H58:H62" si="9">1.04*0.59*0.3</f>
        <v>0.18407999999999999</v>
      </c>
      <c r="I58" s="34" t="s">
        <v>424</v>
      </c>
      <c r="J58" s="72" t="s">
        <v>425</v>
      </c>
      <c r="K58" s="36" t="s">
        <v>317</v>
      </c>
      <c r="L58" s="25" t="s">
        <v>308</v>
      </c>
      <c r="M58" s="37"/>
      <c r="N58" s="38"/>
    </row>
    <row r="59" spans="1:14" s="4" customFormat="1" ht="135.94999999999999" customHeight="1">
      <c r="A59" s="27" t="s">
        <v>420</v>
      </c>
      <c r="B59" s="28" t="s">
        <v>421</v>
      </c>
      <c r="C59" s="29" t="s">
        <v>422</v>
      </c>
      <c r="D59" s="30">
        <v>1</v>
      </c>
      <c r="E59" s="31">
        <v>360</v>
      </c>
      <c r="F59" s="31">
        <v>370</v>
      </c>
      <c r="G59" s="32" t="s">
        <v>423</v>
      </c>
      <c r="H59" s="33">
        <f t="shared" si="9"/>
        <v>0.18407999999999999</v>
      </c>
      <c r="I59" s="34" t="s">
        <v>424</v>
      </c>
      <c r="J59" s="72" t="s">
        <v>425</v>
      </c>
      <c r="K59" s="36" t="s">
        <v>317</v>
      </c>
      <c r="L59" s="25" t="s">
        <v>308</v>
      </c>
      <c r="M59" s="37"/>
      <c r="N59" s="38"/>
    </row>
    <row r="60" spans="1:14" s="4" customFormat="1" ht="129.94999999999999" customHeight="1">
      <c r="A60" s="27" t="s">
        <v>420</v>
      </c>
      <c r="B60" s="28" t="s">
        <v>421</v>
      </c>
      <c r="C60" s="29" t="s">
        <v>422</v>
      </c>
      <c r="D60" s="30">
        <v>1</v>
      </c>
      <c r="E60" s="31">
        <v>360</v>
      </c>
      <c r="F60" s="31">
        <v>370</v>
      </c>
      <c r="G60" s="32" t="s">
        <v>423</v>
      </c>
      <c r="H60" s="33">
        <f t="shared" si="9"/>
        <v>0.18407999999999999</v>
      </c>
      <c r="I60" s="34" t="s">
        <v>424</v>
      </c>
      <c r="J60" s="72" t="s">
        <v>425</v>
      </c>
      <c r="K60" s="36" t="s">
        <v>317</v>
      </c>
      <c r="L60" s="25" t="s">
        <v>308</v>
      </c>
      <c r="M60" s="37"/>
      <c r="N60" s="38"/>
    </row>
    <row r="61" spans="1:14" s="4" customFormat="1" ht="131.1" customHeight="1">
      <c r="A61" s="27" t="s">
        <v>420</v>
      </c>
      <c r="B61" s="28" t="s">
        <v>426</v>
      </c>
      <c r="C61" s="29" t="s">
        <v>422</v>
      </c>
      <c r="D61" s="30">
        <v>1</v>
      </c>
      <c r="E61" s="31">
        <v>420</v>
      </c>
      <c r="F61" s="31">
        <v>430</v>
      </c>
      <c r="G61" s="32" t="s">
        <v>423</v>
      </c>
      <c r="H61" s="33">
        <f t="shared" si="9"/>
        <v>0.18407999999999999</v>
      </c>
      <c r="I61" s="34" t="s">
        <v>424</v>
      </c>
      <c r="J61" s="72" t="s">
        <v>427</v>
      </c>
      <c r="K61" s="36" t="s">
        <v>317</v>
      </c>
      <c r="L61" s="25" t="s">
        <v>308</v>
      </c>
      <c r="M61" s="37"/>
      <c r="N61" s="38"/>
    </row>
    <row r="62" spans="1:14" s="4" customFormat="1" ht="150" customHeight="1">
      <c r="A62" s="27" t="s">
        <v>420</v>
      </c>
      <c r="B62" s="28" t="s">
        <v>428</v>
      </c>
      <c r="C62" s="29" t="s">
        <v>429</v>
      </c>
      <c r="D62" s="30">
        <v>1</v>
      </c>
      <c r="E62" s="31">
        <v>480</v>
      </c>
      <c r="F62" s="31">
        <v>490</v>
      </c>
      <c r="G62" s="32" t="s">
        <v>423</v>
      </c>
      <c r="H62" s="33">
        <f t="shared" si="9"/>
        <v>0.18407999999999999</v>
      </c>
      <c r="I62" s="34" t="s">
        <v>424</v>
      </c>
      <c r="J62" s="73" t="s">
        <v>430</v>
      </c>
      <c r="K62" s="36" t="s">
        <v>317</v>
      </c>
      <c r="L62" s="25" t="s">
        <v>308</v>
      </c>
      <c r="M62" s="37" t="s">
        <v>431</v>
      </c>
      <c r="N62" s="38"/>
    </row>
    <row r="63" spans="1:14" s="4" customFormat="1" ht="108.95" customHeight="1">
      <c r="A63" s="27" t="s">
        <v>432</v>
      </c>
      <c r="B63" s="28" t="s">
        <v>433</v>
      </c>
      <c r="C63" s="29" t="s">
        <v>434</v>
      </c>
      <c r="D63" s="30">
        <v>1</v>
      </c>
      <c r="E63" s="31">
        <v>285</v>
      </c>
      <c r="F63" s="31">
        <v>300</v>
      </c>
      <c r="G63" s="32" t="s">
        <v>435</v>
      </c>
      <c r="H63" s="33">
        <f t="shared" ref="H63:H67" si="10">1.15*0.5*0.49</f>
        <v>0.28175</v>
      </c>
      <c r="I63" s="34" t="s">
        <v>436</v>
      </c>
      <c r="J63" s="59" t="s">
        <v>437</v>
      </c>
      <c r="K63" s="36" t="s">
        <v>317</v>
      </c>
      <c r="L63" s="25" t="s">
        <v>308</v>
      </c>
      <c r="M63" s="37" t="s">
        <v>431</v>
      </c>
      <c r="N63" s="38"/>
    </row>
    <row r="64" spans="1:14" s="4" customFormat="1" ht="125.1" customHeight="1">
      <c r="A64" s="27" t="s">
        <v>432</v>
      </c>
      <c r="B64" s="28" t="s">
        <v>433</v>
      </c>
      <c r="C64" s="29" t="s">
        <v>434</v>
      </c>
      <c r="D64" s="30">
        <v>1</v>
      </c>
      <c r="E64" s="31">
        <v>285</v>
      </c>
      <c r="F64" s="31">
        <v>300</v>
      </c>
      <c r="G64" s="32" t="s">
        <v>435</v>
      </c>
      <c r="H64" s="33">
        <f t="shared" si="10"/>
        <v>0.28175</v>
      </c>
      <c r="I64" s="34" t="s">
        <v>436</v>
      </c>
      <c r="J64" s="59" t="s">
        <v>437</v>
      </c>
      <c r="K64" s="36" t="s">
        <v>317</v>
      </c>
      <c r="L64" s="25" t="s">
        <v>308</v>
      </c>
      <c r="M64" s="37" t="s">
        <v>431</v>
      </c>
      <c r="N64" s="38"/>
    </row>
    <row r="65" spans="1:190" s="4" customFormat="1" ht="117" customHeight="1">
      <c r="A65" s="27" t="s">
        <v>432</v>
      </c>
      <c r="B65" s="28" t="s">
        <v>433</v>
      </c>
      <c r="C65" s="29" t="s">
        <v>434</v>
      </c>
      <c r="D65" s="30">
        <v>1</v>
      </c>
      <c r="E65" s="31">
        <v>285</v>
      </c>
      <c r="F65" s="31">
        <v>300</v>
      </c>
      <c r="G65" s="32" t="s">
        <v>435</v>
      </c>
      <c r="H65" s="33">
        <f t="shared" si="10"/>
        <v>0.28175</v>
      </c>
      <c r="I65" s="34" t="s">
        <v>436</v>
      </c>
      <c r="J65" s="59" t="s">
        <v>437</v>
      </c>
      <c r="K65" s="36" t="s">
        <v>317</v>
      </c>
      <c r="L65" s="25" t="s">
        <v>308</v>
      </c>
      <c r="M65" s="37" t="s">
        <v>431</v>
      </c>
      <c r="N65" s="38"/>
    </row>
    <row r="66" spans="1:190" s="4" customFormat="1" ht="114" customHeight="1">
      <c r="A66" s="27" t="s">
        <v>432</v>
      </c>
      <c r="B66" s="28" t="s">
        <v>438</v>
      </c>
      <c r="C66" s="29" t="s">
        <v>439</v>
      </c>
      <c r="D66" s="30">
        <v>1</v>
      </c>
      <c r="E66" s="31">
        <v>318</v>
      </c>
      <c r="F66" s="31">
        <v>335</v>
      </c>
      <c r="G66" s="32" t="s">
        <v>435</v>
      </c>
      <c r="H66" s="33">
        <f t="shared" si="10"/>
        <v>0.28175</v>
      </c>
      <c r="I66" s="34" t="s">
        <v>436</v>
      </c>
      <c r="J66" s="59" t="s">
        <v>437</v>
      </c>
      <c r="K66" s="36" t="s">
        <v>317</v>
      </c>
      <c r="L66" s="25" t="s">
        <v>308</v>
      </c>
      <c r="M66" s="37" t="s">
        <v>431</v>
      </c>
      <c r="N66" s="38"/>
    </row>
    <row r="67" spans="1:190" s="4" customFormat="1" ht="122.1" customHeight="1">
      <c r="A67" s="27" t="s">
        <v>432</v>
      </c>
      <c r="B67" s="28" t="s">
        <v>438</v>
      </c>
      <c r="C67" s="29" t="s">
        <v>440</v>
      </c>
      <c r="D67" s="30">
        <v>1</v>
      </c>
      <c r="E67" s="31">
        <v>318</v>
      </c>
      <c r="F67" s="31">
        <v>335</v>
      </c>
      <c r="G67" s="32" t="s">
        <v>435</v>
      </c>
      <c r="H67" s="33">
        <f t="shared" si="10"/>
        <v>0.28175</v>
      </c>
      <c r="I67" s="34" t="s">
        <v>436</v>
      </c>
      <c r="J67" s="59" t="s">
        <v>437</v>
      </c>
      <c r="K67" s="36" t="s">
        <v>317</v>
      </c>
      <c r="L67" s="25" t="s">
        <v>308</v>
      </c>
      <c r="M67" s="37" t="s">
        <v>431</v>
      </c>
      <c r="N67" s="38"/>
    </row>
    <row r="68" spans="1:190" s="4" customFormat="1" ht="134.1" customHeight="1">
      <c r="A68" s="70" t="s">
        <v>415</v>
      </c>
      <c r="B68" s="65" t="s">
        <v>441</v>
      </c>
      <c r="C68" s="42" t="s">
        <v>442</v>
      </c>
      <c r="D68" s="43">
        <v>1</v>
      </c>
      <c r="E68" s="44">
        <v>305</v>
      </c>
      <c r="F68" s="45">
        <v>318</v>
      </c>
      <c r="G68" s="66" t="s">
        <v>443</v>
      </c>
      <c r="H68" s="74">
        <f t="shared" ref="H68:H77" si="11">1.08*0.58*0.31</f>
        <v>0.194184</v>
      </c>
      <c r="I68" s="48" t="s">
        <v>444</v>
      </c>
      <c r="J68" s="75" t="s">
        <v>445</v>
      </c>
      <c r="K68" s="36" t="s">
        <v>317</v>
      </c>
      <c r="L68" s="25" t="s">
        <v>308</v>
      </c>
      <c r="M68" s="64" t="s">
        <v>446</v>
      </c>
      <c r="N68" s="69" t="s">
        <v>412</v>
      </c>
    </row>
    <row r="69" spans="1:190" s="4" customFormat="1" ht="135.94999999999999" customHeight="1">
      <c r="A69" s="70" t="s">
        <v>415</v>
      </c>
      <c r="B69" s="65" t="s">
        <v>441</v>
      </c>
      <c r="C69" s="42" t="s">
        <v>442</v>
      </c>
      <c r="D69" s="43">
        <v>1</v>
      </c>
      <c r="E69" s="44">
        <v>305</v>
      </c>
      <c r="F69" s="45">
        <v>318</v>
      </c>
      <c r="G69" s="66" t="s">
        <v>443</v>
      </c>
      <c r="H69" s="74">
        <f t="shared" si="11"/>
        <v>0.194184</v>
      </c>
      <c r="I69" s="48" t="s">
        <v>444</v>
      </c>
      <c r="J69" s="75" t="s">
        <v>445</v>
      </c>
      <c r="K69" s="36" t="s">
        <v>317</v>
      </c>
      <c r="L69" s="25" t="s">
        <v>308</v>
      </c>
      <c r="M69" s="64" t="s">
        <v>446</v>
      </c>
      <c r="N69" s="69" t="s">
        <v>412</v>
      </c>
    </row>
    <row r="70" spans="1:190" s="4" customFormat="1" ht="132" customHeight="1">
      <c r="A70" s="70" t="s">
        <v>415</v>
      </c>
      <c r="B70" s="65" t="s">
        <v>447</v>
      </c>
      <c r="C70" s="42" t="s">
        <v>448</v>
      </c>
      <c r="D70" s="43">
        <v>1</v>
      </c>
      <c r="E70" s="44">
        <v>330</v>
      </c>
      <c r="F70" s="45">
        <v>345</v>
      </c>
      <c r="G70" s="66" t="s">
        <v>443</v>
      </c>
      <c r="H70" s="74">
        <f t="shared" si="11"/>
        <v>0.194184</v>
      </c>
      <c r="I70" s="48" t="s">
        <v>444</v>
      </c>
      <c r="J70" s="75" t="s">
        <v>445</v>
      </c>
      <c r="K70" s="36" t="s">
        <v>317</v>
      </c>
      <c r="L70" s="25" t="s">
        <v>308</v>
      </c>
      <c r="M70" s="64" t="s">
        <v>446</v>
      </c>
      <c r="N70" s="69" t="s">
        <v>412</v>
      </c>
    </row>
    <row r="71" spans="1:190" s="4" customFormat="1" ht="138.94999999999999" customHeight="1">
      <c r="A71" s="70" t="s">
        <v>415</v>
      </c>
      <c r="B71" s="65" t="s">
        <v>449</v>
      </c>
      <c r="C71" s="42" t="s">
        <v>442</v>
      </c>
      <c r="D71" s="43">
        <v>1</v>
      </c>
      <c r="E71" s="44">
        <v>340</v>
      </c>
      <c r="F71" s="45">
        <v>352</v>
      </c>
      <c r="G71" s="66" t="s">
        <v>443</v>
      </c>
      <c r="H71" s="74">
        <f t="shared" si="11"/>
        <v>0.194184</v>
      </c>
      <c r="I71" s="48" t="s">
        <v>444</v>
      </c>
      <c r="J71" s="75" t="s">
        <v>450</v>
      </c>
      <c r="K71" s="36" t="s">
        <v>317</v>
      </c>
      <c r="L71" s="25" t="s">
        <v>308</v>
      </c>
      <c r="M71" s="64" t="s">
        <v>446</v>
      </c>
      <c r="N71" s="69" t="s">
        <v>412</v>
      </c>
    </row>
    <row r="72" spans="1:190" s="4" customFormat="1" ht="135" customHeight="1">
      <c r="A72" s="70" t="s">
        <v>415</v>
      </c>
      <c r="B72" s="65" t="s">
        <v>449</v>
      </c>
      <c r="C72" s="42" t="s">
        <v>442</v>
      </c>
      <c r="D72" s="43">
        <v>1</v>
      </c>
      <c r="E72" s="44">
        <v>340</v>
      </c>
      <c r="F72" s="45">
        <v>352</v>
      </c>
      <c r="G72" s="66" t="s">
        <v>443</v>
      </c>
      <c r="H72" s="74">
        <f t="shared" si="11"/>
        <v>0.194184</v>
      </c>
      <c r="I72" s="48" t="s">
        <v>444</v>
      </c>
      <c r="J72" s="75" t="s">
        <v>450</v>
      </c>
      <c r="K72" s="36" t="s">
        <v>317</v>
      </c>
      <c r="L72" s="25" t="s">
        <v>308</v>
      </c>
      <c r="M72" s="64" t="s">
        <v>446</v>
      </c>
      <c r="N72" s="69" t="s">
        <v>412</v>
      </c>
    </row>
    <row r="73" spans="1:190" s="4" customFormat="1" ht="143.1" customHeight="1">
      <c r="A73" s="70" t="s">
        <v>415</v>
      </c>
      <c r="B73" s="65" t="s">
        <v>451</v>
      </c>
      <c r="C73" s="42" t="s">
        <v>448</v>
      </c>
      <c r="D73" s="43">
        <v>1</v>
      </c>
      <c r="E73" s="44">
        <v>365</v>
      </c>
      <c r="F73" s="45">
        <v>378</v>
      </c>
      <c r="G73" s="66" t="s">
        <v>443</v>
      </c>
      <c r="H73" s="74">
        <f t="shared" si="11"/>
        <v>0.194184</v>
      </c>
      <c r="I73" s="48" t="s">
        <v>444</v>
      </c>
      <c r="J73" s="75" t="s">
        <v>450</v>
      </c>
      <c r="K73" s="36" t="s">
        <v>317</v>
      </c>
      <c r="L73" s="25" t="s">
        <v>308</v>
      </c>
      <c r="M73" s="64" t="s">
        <v>446</v>
      </c>
      <c r="N73" s="69" t="s">
        <v>412</v>
      </c>
    </row>
    <row r="74" spans="1:190" s="4" customFormat="1" ht="150" customHeight="1">
      <c r="A74" s="70" t="s">
        <v>415</v>
      </c>
      <c r="B74" s="65" t="s">
        <v>452</v>
      </c>
      <c r="C74" s="42" t="s">
        <v>453</v>
      </c>
      <c r="D74" s="43">
        <v>1</v>
      </c>
      <c r="E74" s="44">
        <v>365</v>
      </c>
      <c r="F74" s="45">
        <v>378</v>
      </c>
      <c r="G74" s="66" t="s">
        <v>443</v>
      </c>
      <c r="H74" s="74">
        <f t="shared" si="11"/>
        <v>0.194184</v>
      </c>
      <c r="I74" s="48" t="s">
        <v>444</v>
      </c>
      <c r="J74" s="75" t="s">
        <v>450</v>
      </c>
      <c r="K74" s="36" t="s">
        <v>317</v>
      </c>
      <c r="L74" s="25" t="s">
        <v>308</v>
      </c>
      <c r="M74" s="64" t="s">
        <v>446</v>
      </c>
      <c r="N74" s="69" t="s">
        <v>412</v>
      </c>
    </row>
    <row r="75" spans="1:190" s="4" customFormat="1" ht="132.94999999999999" customHeight="1">
      <c r="A75" s="70" t="s">
        <v>415</v>
      </c>
      <c r="B75" s="65" t="s">
        <v>454</v>
      </c>
      <c r="C75" s="76" t="s">
        <v>455</v>
      </c>
      <c r="D75" s="43">
        <v>1</v>
      </c>
      <c r="E75" s="44">
        <v>340</v>
      </c>
      <c r="F75" s="45">
        <v>352</v>
      </c>
      <c r="G75" s="66" t="s">
        <v>443</v>
      </c>
      <c r="H75" s="74">
        <f t="shared" si="11"/>
        <v>0.194184</v>
      </c>
      <c r="I75" s="48" t="s">
        <v>444</v>
      </c>
      <c r="J75" s="75" t="s">
        <v>445</v>
      </c>
      <c r="K75" s="36" t="s">
        <v>317</v>
      </c>
      <c r="L75" s="25" t="s">
        <v>308</v>
      </c>
      <c r="M75" s="64" t="s">
        <v>446</v>
      </c>
      <c r="N75" s="69" t="s">
        <v>412</v>
      </c>
    </row>
    <row r="76" spans="1:190" s="4" customFormat="1" ht="140.1" customHeight="1">
      <c r="A76" s="70" t="s">
        <v>415</v>
      </c>
      <c r="B76" s="65" t="s">
        <v>456</v>
      </c>
      <c r="C76" s="76" t="s">
        <v>455</v>
      </c>
      <c r="D76" s="43">
        <v>1</v>
      </c>
      <c r="E76" s="44">
        <v>375</v>
      </c>
      <c r="F76" s="45">
        <v>387</v>
      </c>
      <c r="G76" s="66" t="s">
        <v>443</v>
      </c>
      <c r="H76" s="74">
        <f t="shared" si="11"/>
        <v>0.194184</v>
      </c>
      <c r="I76" s="48" t="s">
        <v>444</v>
      </c>
      <c r="J76" s="75" t="s">
        <v>450</v>
      </c>
      <c r="K76" s="36" t="s">
        <v>317</v>
      </c>
      <c r="L76" s="25" t="s">
        <v>308</v>
      </c>
      <c r="M76" s="64" t="s">
        <v>446</v>
      </c>
      <c r="N76" s="69" t="s">
        <v>412</v>
      </c>
    </row>
    <row r="77" spans="1:190" s="4" customFormat="1" ht="150" customHeight="1">
      <c r="A77" s="70" t="s">
        <v>415</v>
      </c>
      <c r="B77" s="65" t="s">
        <v>457</v>
      </c>
      <c r="C77" s="76" t="s">
        <v>455</v>
      </c>
      <c r="D77" s="43">
        <v>1</v>
      </c>
      <c r="E77" s="44">
        <v>400</v>
      </c>
      <c r="F77" s="45">
        <v>412</v>
      </c>
      <c r="G77" s="66" t="s">
        <v>443</v>
      </c>
      <c r="H77" s="74">
        <f t="shared" si="11"/>
        <v>0.194184</v>
      </c>
      <c r="I77" s="48" t="s">
        <v>444</v>
      </c>
      <c r="J77" s="75" t="s">
        <v>450</v>
      </c>
      <c r="K77" s="36" t="s">
        <v>317</v>
      </c>
      <c r="L77" s="25" t="s">
        <v>308</v>
      </c>
      <c r="M77" s="64" t="s">
        <v>446</v>
      </c>
      <c r="N77" s="69" t="s">
        <v>412</v>
      </c>
    </row>
    <row r="78" spans="1:190" s="5" customFormat="1" ht="135" customHeight="1">
      <c r="A78" s="77" t="s">
        <v>458</v>
      </c>
      <c r="B78" s="65" t="s">
        <v>459</v>
      </c>
      <c r="C78" s="42" t="s">
        <v>460</v>
      </c>
      <c r="D78" s="43">
        <v>1</v>
      </c>
      <c r="E78" s="78">
        <v>130</v>
      </c>
      <c r="F78" s="78">
        <v>136</v>
      </c>
      <c r="G78" s="79" t="s">
        <v>461</v>
      </c>
      <c r="H78" s="80">
        <f t="shared" ref="H78:H84" si="12">0.66*0.56*0.26</f>
        <v>9.6096000000000001E-2</v>
      </c>
      <c r="I78" s="81" t="s">
        <v>462</v>
      </c>
      <c r="J78" s="82" t="s">
        <v>463</v>
      </c>
      <c r="K78" s="36" t="s">
        <v>317</v>
      </c>
      <c r="L78" s="83" t="s">
        <v>308</v>
      </c>
      <c r="M78" s="84" t="s">
        <v>464</v>
      </c>
      <c r="N78" s="84"/>
      <c r="O78" s="6"/>
      <c r="P78" s="6"/>
      <c r="Q78" s="6"/>
      <c r="R78" s="6"/>
      <c r="S78" s="6"/>
      <c r="T78" s="6"/>
      <c r="U78" s="6"/>
      <c r="V78" s="6"/>
      <c r="W78" s="6"/>
      <c r="X78" s="6"/>
      <c r="Y78" s="6"/>
      <c r="Z78" s="6"/>
      <c r="AA78" s="6"/>
      <c r="AB78" s="6"/>
      <c r="AC78" s="6"/>
      <c r="AD78" s="6"/>
      <c r="AE78" s="6"/>
      <c r="AF78" s="6"/>
      <c r="AG78" s="6"/>
      <c r="AH78" s="6"/>
      <c r="AI78" s="6"/>
      <c r="AJ78" s="6"/>
      <c r="AK78" s="6"/>
      <c r="AL78" s="6"/>
      <c r="AM78" s="6"/>
      <c r="AN78" s="6"/>
      <c r="AO78" s="6"/>
      <c r="AP78" s="6"/>
      <c r="AQ78" s="6"/>
      <c r="AR78" s="6"/>
      <c r="AS78" s="6"/>
      <c r="AT78" s="6"/>
      <c r="AU78" s="6"/>
      <c r="AV78" s="6"/>
      <c r="AW78" s="6"/>
      <c r="AX78" s="6"/>
      <c r="AY78" s="6"/>
      <c r="AZ78" s="6"/>
      <c r="BA78" s="6"/>
      <c r="BB78" s="6"/>
      <c r="BC78" s="6"/>
      <c r="BD78" s="6"/>
      <c r="BE78" s="6"/>
      <c r="BF78" s="6"/>
      <c r="BG78" s="6"/>
      <c r="BH78" s="6"/>
      <c r="BI78" s="6"/>
      <c r="BJ78" s="6"/>
      <c r="BK78" s="6"/>
      <c r="BL78" s="6"/>
      <c r="BM78" s="6"/>
      <c r="BN78" s="6"/>
      <c r="BO78" s="6"/>
      <c r="BP78" s="6"/>
      <c r="BQ78" s="6"/>
      <c r="BR78" s="6"/>
      <c r="BS78" s="6"/>
      <c r="BT78" s="6"/>
      <c r="BU78" s="6"/>
      <c r="BV78" s="6"/>
      <c r="BW78" s="6"/>
      <c r="BX78" s="6"/>
      <c r="BY78" s="6"/>
      <c r="BZ78" s="6"/>
      <c r="CA78" s="6"/>
      <c r="CB78" s="6"/>
      <c r="CC78" s="6"/>
      <c r="CD78" s="6"/>
      <c r="CE78" s="6"/>
      <c r="CF78" s="6"/>
      <c r="CG78" s="6"/>
      <c r="CH78" s="6"/>
      <c r="CI78" s="6"/>
      <c r="CJ78" s="6"/>
      <c r="CK78" s="6"/>
      <c r="CL78" s="6"/>
      <c r="CM78" s="6"/>
      <c r="CN78" s="6"/>
      <c r="CO78" s="6"/>
      <c r="CP78" s="6"/>
      <c r="CQ78" s="6"/>
      <c r="CR78" s="6"/>
      <c r="CS78" s="6"/>
      <c r="CT78" s="6"/>
      <c r="CU78" s="6"/>
      <c r="CV78" s="6"/>
      <c r="CW78" s="6"/>
      <c r="CX78" s="6"/>
      <c r="CY78" s="6"/>
      <c r="CZ78" s="6"/>
      <c r="DA78" s="6"/>
      <c r="DB78" s="6"/>
      <c r="DC78" s="6"/>
      <c r="DD78" s="6"/>
      <c r="DE78" s="6"/>
      <c r="DF78" s="6"/>
      <c r="DG78" s="6"/>
      <c r="DH78" s="6"/>
      <c r="DI78" s="6"/>
      <c r="DJ78" s="6"/>
      <c r="DK78" s="6"/>
      <c r="DL78" s="6"/>
      <c r="DM78" s="6"/>
      <c r="DN78" s="6"/>
      <c r="DO78" s="6"/>
      <c r="DP78" s="6"/>
      <c r="DQ78" s="6"/>
      <c r="DR78" s="6"/>
      <c r="DS78" s="6"/>
      <c r="DT78" s="6"/>
      <c r="DU78" s="6"/>
      <c r="DV78" s="6"/>
      <c r="DW78" s="6"/>
      <c r="DX78" s="6"/>
      <c r="DY78" s="6"/>
      <c r="DZ78" s="6"/>
      <c r="EA78" s="6"/>
      <c r="EB78" s="6"/>
      <c r="EC78" s="6"/>
      <c r="ED78" s="6"/>
      <c r="EE78" s="6"/>
      <c r="EF78" s="6"/>
      <c r="EG78" s="6"/>
      <c r="EH78" s="6"/>
      <c r="EI78" s="6"/>
      <c r="EJ78" s="6"/>
      <c r="EK78" s="6"/>
      <c r="EL78" s="6"/>
      <c r="EM78" s="6"/>
      <c r="EN78" s="6"/>
      <c r="EO78" s="6"/>
      <c r="EP78" s="6"/>
      <c r="EQ78" s="6"/>
      <c r="ER78" s="6"/>
      <c r="ES78" s="6"/>
      <c r="ET78" s="6"/>
      <c r="EU78" s="6"/>
      <c r="EV78" s="6"/>
      <c r="EW78" s="6"/>
      <c r="EX78" s="6"/>
      <c r="EY78" s="6"/>
      <c r="EZ78" s="6"/>
      <c r="FA78" s="6"/>
      <c r="FB78" s="6"/>
      <c r="FC78" s="6"/>
      <c r="FD78" s="6"/>
      <c r="FE78" s="6"/>
      <c r="FF78" s="6"/>
      <c r="FG78" s="6"/>
      <c r="FH78" s="6"/>
      <c r="FI78" s="6"/>
      <c r="FJ78" s="6"/>
      <c r="FK78" s="6"/>
      <c r="FL78" s="6"/>
      <c r="FM78" s="6"/>
      <c r="FN78" s="6"/>
      <c r="FO78" s="6"/>
      <c r="FP78" s="6"/>
      <c r="FQ78" s="6"/>
      <c r="FR78" s="6"/>
      <c r="FS78" s="6"/>
      <c r="FT78" s="6"/>
      <c r="FU78" s="6"/>
      <c r="FV78" s="6"/>
      <c r="FW78" s="6"/>
      <c r="FX78" s="6"/>
      <c r="FY78" s="6"/>
      <c r="FZ78" s="6"/>
      <c r="GA78" s="6"/>
      <c r="GB78" s="6"/>
      <c r="GC78" s="6"/>
      <c r="GD78" s="6"/>
      <c r="GE78" s="6"/>
      <c r="GF78" s="6"/>
      <c r="GG78" s="6"/>
      <c r="GH78" s="6"/>
    </row>
    <row r="79" spans="1:190" s="5" customFormat="1" ht="132" customHeight="1">
      <c r="A79" s="77" t="s">
        <v>458</v>
      </c>
      <c r="B79" s="65" t="s">
        <v>465</v>
      </c>
      <c r="C79" s="42" t="s">
        <v>460</v>
      </c>
      <c r="D79" s="43">
        <v>1</v>
      </c>
      <c r="E79" s="78">
        <v>142</v>
      </c>
      <c r="F79" s="78">
        <v>148</v>
      </c>
      <c r="G79" s="79" t="s">
        <v>461</v>
      </c>
      <c r="H79" s="80">
        <f t="shared" si="12"/>
        <v>9.6096000000000001E-2</v>
      </c>
      <c r="I79" s="81" t="s">
        <v>462</v>
      </c>
      <c r="J79" s="82" t="s">
        <v>466</v>
      </c>
      <c r="K79" s="36" t="s">
        <v>317</v>
      </c>
      <c r="L79" s="83" t="s">
        <v>308</v>
      </c>
      <c r="M79" s="84" t="s">
        <v>464</v>
      </c>
      <c r="N79" s="84"/>
      <c r="O79" s="6"/>
      <c r="P79" s="6"/>
      <c r="Q79" s="6"/>
      <c r="R79" s="6"/>
      <c r="S79" s="6"/>
      <c r="T79" s="6"/>
      <c r="U79" s="6"/>
      <c r="V79" s="6"/>
      <c r="W79" s="6"/>
      <c r="X79" s="6"/>
      <c r="Y79" s="6"/>
      <c r="Z79" s="6"/>
      <c r="AA79" s="6"/>
      <c r="AB79" s="6"/>
      <c r="AC79" s="6"/>
      <c r="AD79" s="6"/>
      <c r="AE79" s="6"/>
      <c r="AF79" s="6"/>
      <c r="AG79" s="6"/>
      <c r="AH79" s="6"/>
      <c r="AI79" s="6"/>
      <c r="AJ79" s="6"/>
      <c r="AK79" s="6"/>
      <c r="AL79" s="6"/>
      <c r="AM79" s="6"/>
      <c r="AN79" s="6"/>
      <c r="AO79" s="6"/>
      <c r="AP79" s="6"/>
      <c r="AQ79" s="6"/>
      <c r="AR79" s="6"/>
      <c r="AS79" s="6"/>
      <c r="AT79" s="6"/>
      <c r="AU79" s="6"/>
      <c r="AV79" s="6"/>
      <c r="AW79" s="6"/>
      <c r="AX79" s="6"/>
      <c r="AY79" s="6"/>
      <c r="AZ79" s="6"/>
      <c r="BA79" s="6"/>
      <c r="BB79" s="6"/>
      <c r="BC79" s="6"/>
      <c r="BD79" s="6"/>
      <c r="BE79" s="6"/>
      <c r="BF79" s="6"/>
      <c r="BG79" s="6"/>
      <c r="BH79" s="6"/>
      <c r="BI79" s="6"/>
      <c r="BJ79" s="6"/>
      <c r="BK79" s="6"/>
      <c r="BL79" s="6"/>
      <c r="BM79" s="6"/>
      <c r="BN79" s="6"/>
      <c r="BO79" s="6"/>
      <c r="BP79" s="6"/>
      <c r="BQ79" s="6"/>
      <c r="BR79" s="6"/>
      <c r="BS79" s="6"/>
      <c r="BT79" s="6"/>
      <c r="BU79" s="6"/>
      <c r="BV79" s="6"/>
      <c r="BW79" s="6"/>
      <c r="BX79" s="6"/>
      <c r="BY79" s="6"/>
      <c r="BZ79" s="6"/>
      <c r="CA79" s="6"/>
      <c r="CB79" s="6"/>
      <c r="CC79" s="6"/>
      <c r="CD79" s="6"/>
      <c r="CE79" s="6"/>
      <c r="CF79" s="6"/>
      <c r="CG79" s="6"/>
      <c r="CH79" s="6"/>
      <c r="CI79" s="6"/>
      <c r="CJ79" s="6"/>
      <c r="CK79" s="6"/>
      <c r="CL79" s="6"/>
      <c r="CM79" s="6"/>
      <c r="CN79" s="6"/>
      <c r="CO79" s="6"/>
      <c r="CP79" s="6"/>
      <c r="CQ79" s="6"/>
      <c r="CR79" s="6"/>
      <c r="CS79" s="6"/>
      <c r="CT79" s="6"/>
      <c r="CU79" s="6"/>
      <c r="CV79" s="6"/>
      <c r="CW79" s="6"/>
      <c r="CX79" s="6"/>
      <c r="CY79" s="6"/>
      <c r="CZ79" s="6"/>
      <c r="DA79" s="6"/>
      <c r="DB79" s="6"/>
      <c r="DC79" s="6"/>
      <c r="DD79" s="6"/>
      <c r="DE79" s="6"/>
      <c r="DF79" s="6"/>
      <c r="DG79" s="6"/>
      <c r="DH79" s="6"/>
      <c r="DI79" s="6"/>
      <c r="DJ79" s="6"/>
      <c r="DK79" s="6"/>
      <c r="DL79" s="6"/>
      <c r="DM79" s="6"/>
      <c r="DN79" s="6"/>
      <c r="DO79" s="6"/>
      <c r="DP79" s="6"/>
      <c r="DQ79" s="6"/>
      <c r="DR79" s="6"/>
      <c r="DS79" s="6"/>
      <c r="DT79" s="6"/>
      <c r="DU79" s="6"/>
      <c r="DV79" s="6"/>
      <c r="DW79" s="6"/>
      <c r="DX79" s="6"/>
      <c r="DY79" s="6"/>
      <c r="DZ79" s="6"/>
      <c r="EA79" s="6"/>
      <c r="EB79" s="6"/>
      <c r="EC79" s="6"/>
      <c r="ED79" s="6"/>
      <c r="EE79" s="6"/>
      <c r="EF79" s="6"/>
      <c r="EG79" s="6"/>
      <c r="EH79" s="6"/>
      <c r="EI79" s="6"/>
      <c r="EJ79" s="6"/>
      <c r="EK79" s="6"/>
      <c r="EL79" s="6"/>
      <c r="EM79" s="6"/>
      <c r="EN79" s="6"/>
      <c r="EO79" s="6"/>
      <c r="EP79" s="6"/>
      <c r="EQ79" s="6"/>
      <c r="ER79" s="6"/>
      <c r="ES79" s="6"/>
      <c r="ET79" s="6"/>
      <c r="EU79" s="6"/>
      <c r="EV79" s="6"/>
      <c r="EW79" s="6"/>
      <c r="EX79" s="6"/>
      <c r="EY79" s="6"/>
      <c r="EZ79" s="6"/>
      <c r="FA79" s="6"/>
      <c r="FB79" s="6"/>
      <c r="FC79" s="6"/>
      <c r="FD79" s="6"/>
      <c r="FE79" s="6"/>
      <c r="FF79" s="6"/>
      <c r="FG79" s="6"/>
      <c r="FH79" s="6"/>
      <c r="FI79" s="6"/>
      <c r="FJ79" s="6"/>
      <c r="FK79" s="6"/>
      <c r="FL79" s="6"/>
      <c r="FM79" s="6"/>
      <c r="FN79" s="6"/>
      <c r="FO79" s="6"/>
      <c r="FP79" s="6"/>
      <c r="FQ79" s="6"/>
      <c r="FR79" s="6"/>
      <c r="FS79" s="6"/>
      <c r="FT79" s="6"/>
      <c r="FU79" s="6"/>
      <c r="FV79" s="6"/>
      <c r="FW79" s="6"/>
      <c r="FX79" s="6"/>
      <c r="FY79" s="6"/>
      <c r="FZ79" s="6"/>
      <c r="GA79" s="6"/>
      <c r="GB79" s="6"/>
      <c r="GC79" s="6"/>
      <c r="GD79" s="6"/>
      <c r="GE79" s="6"/>
      <c r="GF79" s="6"/>
      <c r="GG79" s="6"/>
      <c r="GH79" s="6"/>
    </row>
    <row r="80" spans="1:190" s="5" customFormat="1" ht="150" customHeight="1">
      <c r="A80" s="77" t="s">
        <v>458</v>
      </c>
      <c r="B80" s="65" t="s">
        <v>467</v>
      </c>
      <c r="C80" s="42" t="s">
        <v>460</v>
      </c>
      <c r="D80" s="43">
        <v>1</v>
      </c>
      <c r="E80" s="78">
        <v>130</v>
      </c>
      <c r="F80" s="78">
        <v>136</v>
      </c>
      <c r="G80" s="79" t="s">
        <v>461</v>
      </c>
      <c r="H80" s="80">
        <f t="shared" si="12"/>
        <v>9.6096000000000001E-2</v>
      </c>
      <c r="I80" s="81" t="s">
        <v>462</v>
      </c>
      <c r="J80" s="82" t="s">
        <v>463</v>
      </c>
      <c r="K80" s="36" t="s">
        <v>317</v>
      </c>
      <c r="L80" s="83" t="s">
        <v>308</v>
      </c>
      <c r="M80" s="84" t="s">
        <v>464</v>
      </c>
      <c r="N80" s="84"/>
      <c r="O80" s="6"/>
      <c r="P80" s="6"/>
      <c r="Q80" s="6"/>
      <c r="R80" s="6"/>
      <c r="S80" s="6"/>
      <c r="T80" s="6"/>
      <c r="U80" s="6"/>
      <c r="V80" s="6"/>
      <c r="W80" s="6"/>
      <c r="X80" s="6"/>
      <c r="Y80" s="6"/>
      <c r="Z80" s="6"/>
      <c r="AA80" s="6"/>
      <c r="AB80" s="6"/>
      <c r="AC80" s="6"/>
      <c r="AD80" s="6"/>
      <c r="AE80" s="6"/>
      <c r="AF80" s="6"/>
      <c r="AG80" s="6"/>
      <c r="AH80" s="6"/>
      <c r="AI80" s="6"/>
      <c r="AJ80" s="6"/>
      <c r="AK80" s="6"/>
      <c r="AL80" s="6"/>
      <c r="AM80" s="6"/>
      <c r="AN80" s="6"/>
      <c r="AO80" s="6"/>
      <c r="AP80" s="6"/>
      <c r="AQ80" s="6"/>
      <c r="AR80" s="6"/>
      <c r="AS80" s="6"/>
      <c r="AT80" s="6"/>
      <c r="AU80" s="6"/>
      <c r="AV80" s="6"/>
      <c r="AW80" s="6"/>
      <c r="AX80" s="6"/>
      <c r="AY80" s="6"/>
      <c r="AZ80" s="6"/>
      <c r="BA80" s="6"/>
      <c r="BB80" s="6"/>
      <c r="BC80" s="6"/>
      <c r="BD80" s="6"/>
      <c r="BE80" s="6"/>
      <c r="BF80" s="6"/>
      <c r="BG80" s="6"/>
      <c r="BH80" s="6"/>
      <c r="BI80" s="6"/>
      <c r="BJ80" s="6"/>
      <c r="BK80" s="6"/>
      <c r="BL80" s="6"/>
      <c r="BM80" s="6"/>
      <c r="BN80" s="6"/>
      <c r="BO80" s="6"/>
      <c r="BP80" s="6"/>
      <c r="BQ80" s="6"/>
      <c r="BR80" s="6"/>
      <c r="BS80" s="6"/>
      <c r="BT80" s="6"/>
      <c r="BU80" s="6"/>
      <c r="BV80" s="6"/>
      <c r="BW80" s="6"/>
      <c r="BX80" s="6"/>
      <c r="BY80" s="6"/>
      <c r="BZ80" s="6"/>
      <c r="CA80" s="6"/>
      <c r="CB80" s="6"/>
      <c r="CC80" s="6"/>
      <c r="CD80" s="6"/>
      <c r="CE80" s="6"/>
      <c r="CF80" s="6"/>
      <c r="CG80" s="6"/>
      <c r="CH80" s="6"/>
      <c r="CI80" s="6"/>
      <c r="CJ80" s="6"/>
      <c r="CK80" s="6"/>
      <c r="CL80" s="6"/>
      <c r="CM80" s="6"/>
      <c r="CN80" s="6"/>
      <c r="CO80" s="6"/>
      <c r="CP80" s="6"/>
      <c r="CQ80" s="6"/>
      <c r="CR80" s="6"/>
      <c r="CS80" s="6"/>
      <c r="CT80" s="6"/>
      <c r="CU80" s="6"/>
      <c r="CV80" s="6"/>
      <c r="CW80" s="6"/>
      <c r="CX80" s="6"/>
      <c r="CY80" s="6"/>
      <c r="CZ80" s="6"/>
      <c r="DA80" s="6"/>
      <c r="DB80" s="6"/>
      <c r="DC80" s="6"/>
      <c r="DD80" s="6"/>
      <c r="DE80" s="6"/>
      <c r="DF80" s="6"/>
      <c r="DG80" s="6"/>
      <c r="DH80" s="6"/>
      <c r="DI80" s="6"/>
      <c r="DJ80" s="6"/>
      <c r="DK80" s="6"/>
      <c r="DL80" s="6"/>
      <c r="DM80" s="6"/>
      <c r="DN80" s="6"/>
      <c r="DO80" s="6"/>
      <c r="DP80" s="6"/>
      <c r="DQ80" s="6"/>
      <c r="DR80" s="6"/>
      <c r="DS80" s="6"/>
      <c r="DT80" s="6"/>
      <c r="DU80" s="6"/>
      <c r="DV80" s="6"/>
      <c r="DW80" s="6"/>
      <c r="DX80" s="6"/>
      <c r="DY80" s="6"/>
      <c r="DZ80" s="6"/>
      <c r="EA80" s="6"/>
      <c r="EB80" s="6"/>
      <c r="EC80" s="6"/>
      <c r="ED80" s="6"/>
      <c r="EE80" s="6"/>
      <c r="EF80" s="6"/>
      <c r="EG80" s="6"/>
      <c r="EH80" s="6"/>
      <c r="EI80" s="6"/>
      <c r="EJ80" s="6"/>
      <c r="EK80" s="6"/>
      <c r="EL80" s="6"/>
      <c r="EM80" s="6"/>
      <c r="EN80" s="6"/>
      <c r="EO80" s="6"/>
      <c r="EP80" s="6"/>
      <c r="EQ80" s="6"/>
      <c r="ER80" s="6"/>
      <c r="ES80" s="6"/>
      <c r="ET80" s="6"/>
      <c r="EU80" s="6"/>
      <c r="EV80" s="6"/>
      <c r="EW80" s="6"/>
      <c r="EX80" s="6"/>
      <c r="EY80" s="6"/>
      <c r="EZ80" s="6"/>
      <c r="FA80" s="6"/>
      <c r="FB80" s="6"/>
      <c r="FC80" s="6"/>
      <c r="FD80" s="6"/>
      <c r="FE80" s="6"/>
      <c r="FF80" s="6"/>
      <c r="FG80" s="6"/>
      <c r="FH80" s="6"/>
      <c r="FI80" s="6"/>
      <c r="FJ80" s="6"/>
      <c r="FK80" s="6"/>
      <c r="FL80" s="6"/>
      <c r="FM80" s="6"/>
      <c r="FN80" s="6"/>
      <c r="FO80" s="6"/>
      <c r="FP80" s="6"/>
      <c r="FQ80" s="6"/>
      <c r="FR80" s="6"/>
      <c r="FS80" s="6"/>
      <c r="FT80" s="6"/>
      <c r="FU80" s="6"/>
      <c r="FV80" s="6"/>
      <c r="FW80" s="6"/>
      <c r="FX80" s="6"/>
      <c r="FY80" s="6"/>
      <c r="FZ80" s="6"/>
      <c r="GA80" s="6"/>
      <c r="GB80" s="6"/>
      <c r="GC80" s="6"/>
      <c r="GD80" s="6"/>
      <c r="GE80" s="6"/>
      <c r="GF80" s="6"/>
      <c r="GG80" s="6"/>
      <c r="GH80" s="6"/>
    </row>
    <row r="81" spans="1:190" s="5" customFormat="1" ht="143.1" customHeight="1">
      <c r="A81" s="77" t="s">
        <v>458</v>
      </c>
      <c r="B81" s="65" t="s">
        <v>468</v>
      </c>
      <c r="C81" s="42" t="s">
        <v>460</v>
      </c>
      <c r="D81" s="43">
        <v>1</v>
      </c>
      <c r="E81" s="78">
        <v>142</v>
      </c>
      <c r="F81" s="78">
        <v>148</v>
      </c>
      <c r="G81" s="79" t="s">
        <v>461</v>
      </c>
      <c r="H81" s="80">
        <f t="shared" si="12"/>
        <v>9.6096000000000001E-2</v>
      </c>
      <c r="I81" s="81" t="s">
        <v>462</v>
      </c>
      <c r="J81" s="82" t="s">
        <v>466</v>
      </c>
      <c r="K81" s="36" t="s">
        <v>317</v>
      </c>
      <c r="L81" s="83" t="s">
        <v>308</v>
      </c>
      <c r="M81" s="84" t="s">
        <v>464</v>
      </c>
      <c r="N81" s="84"/>
      <c r="O81" s="6"/>
      <c r="P81" s="6"/>
      <c r="Q81" s="6"/>
      <c r="R81" s="6"/>
      <c r="S81" s="6"/>
      <c r="T81" s="6"/>
      <c r="U81" s="6"/>
      <c r="V81" s="6"/>
      <c r="W81" s="6"/>
      <c r="X81" s="6"/>
      <c r="Y81" s="6"/>
      <c r="Z81" s="6"/>
      <c r="AA81" s="6"/>
      <c r="AB81" s="6"/>
      <c r="AC81" s="6"/>
      <c r="AD81" s="6"/>
      <c r="AE81" s="6"/>
      <c r="AF81" s="6"/>
      <c r="AG81" s="6"/>
      <c r="AH81" s="6"/>
      <c r="AI81" s="6"/>
      <c r="AJ81" s="6"/>
      <c r="AK81" s="6"/>
      <c r="AL81" s="6"/>
      <c r="AM81" s="6"/>
      <c r="AN81" s="6"/>
      <c r="AO81" s="6"/>
      <c r="AP81" s="6"/>
      <c r="AQ81" s="6"/>
      <c r="AR81" s="6"/>
      <c r="AS81" s="6"/>
      <c r="AT81" s="6"/>
      <c r="AU81" s="6"/>
      <c r="AV81" s="6"/>
      <c r="AW81" s="6"/>
      <c r="AX81" s="6"/>
      <c r="AY81" s="6"/>
      <c r="AZ81" s="6"/>
      <c r="BA81" s="6"/>
      <c r="BB81" s="6"/>
      <c r="BC81" s="6"/>
      <c r="BD81" s="6"/>
      <c r="BE81" s="6"/>
      <c r="BF81" s="6"/>
      <c r="BG81" s="6"/>
      <c r="BH81" s="6"/>
      <c r="BI81" s="6"/>
      <c r="BJ81" s="6"/>
      <c r="BK81" s="6"/>
      <c r="BL81" s="6"/>
      <c r="BM81" s="6"/>
      <c r="BN81" s="6"/>
      <c r="BO81" s="6"/>
      <c r="BP81" s="6"/>
      <c r="BQ81" s="6"/>
      <c r="BR81" s="6"/>
      <c r="BS81" s="6"/>
      <c r="BT81" s="6"/>
      <c r="BU81" s="6"/>
      <c r="BV81" s="6"/>
      <c r="BW81" s="6"/>
      <c r="BX81" s="6"/>
      <c r="BY81" s="6"/>
      <c r="BZ81" s="6"/>
      <c r="CA81" s="6"/>
      <c r="CB81" s="6"/>
      <c r="CC81" s="6"/>
      <c r="CD81" s="6"/>
      <c r="CE81" s="6"/>
      <c r="CF81" s="6"/>
      <c r="CG81" s="6"/>
      <c r="CH81" s="6"/>
      <c r="CI81" s="6"/>
      <c r="CJ81" s="6"/>
      <c r="CK81" s="6"/>
      <c r="CL81" s="6"/>
      <c r="CM81" s="6"/>
      <c r="CN81" s="6"/>
      <c r="CO81" s="6"/>
      <c r="CP81" s="6"/>
      <c r="CQ81" s="6"/>
      <c r="CR81" s="6"/>
      <c r="CS81" s="6"/>
      <c r="CT81" s="6"/>
      <c r="CU81" s="6"/>
      <c r="CV81" s="6"/>
      <c r="CW81" s="6"/>
      <c r="CX81" s="6"/>
      <c r="CY81" s="6"/>
      <c r="CZ81" s="6"/>
      <c r="DA81" s="6"/>
      <c r="DB81" s="6"/>
      <c r="DC81" s="6"/>
      <c r="DD81" s="6"/>
      <c r="DE81" s="6"/>
      <c r="DF81" s="6"/>
      <c r="DG81" s="6"/>
      <c r="DH81" s="6"/>
      <c r="DI81" s="6"/>
      <c r="DJ81" s="6"/>
      <c r="DK81" s="6"/>
      <c r="DL81" s="6"/>
      <c r="DM81" s="6"/>
      <c r="DN81" s="6"/>
      <c r="DO81" s="6"/>
      <c r="DP81" s="6"/>
      <c r="DQ81" s="6"/>
      <c r="DR81" s="6"/>
      <c r="DS81" s="6"/>
      <c r="DT81" s="6"/>
      <c r="DU81" s="6"/>
      <c r="DV81" s="6"/>
      <c r="DW81" s="6"/>
      <c r="DX81" s="6"/>
      <c r="DY81" s="6"/>
      <c r="DZ81" s="6"/>
      <c r="EA81" s="6"/>
      <c r="EB81" s="6"/>
      <c r="EC81" s="6"/>
      <c r="ED81" s="6"/>
      <c r="EE81" s="6"/>
      <c r="EF81" s="6"/>
      <c r="EG81" s="6"/>
      <c r="EH81" s="6"/>
      <c r="EI81" s="6"/>
      <c r="EJ81" s="6"/>
      <c r="EK81" s="6"/>
      <c r="EL81" s="6"/>
      <c r="EM81" s="6"/>
      <c r="EN81" s="6"/>
      <c r="EO81" s="6"/>
      <c r="EP81" s="6"/>
      <c r="EQ81" s="6"/>
      <c r="ER81" s="6"/>
      <c r="ES81" s="6"/>
      <c r="ET81" s="6"/>
      <c r="EU81" s="6"/>
      <c r="EV81" s="6"/>
      <c r="EW81" s="6"/>
      <c r="EX81" s="6"/>
      <c r="EY81" s="6"/>
      <c r="EZ81" s="6"/>
      <c r="FA81" s="6"/>
      <c r="FB81" s="6"/>
      <c r="FC81" s="6"/>
      <c r="FD81" s="6"/>
      <c r="FE81" s="6"/>
      <c r="FF81" s="6"/>
      <c r="FG81" s="6"/>
      <c r="FH81" s="6"/>
      <c r="FI81" s="6"/>
      <c r="FJ81" s="6"/>
      <c r="FK81" s="6"/>
      <c r="FL81" s="6"/>
      <c r="FM81" s="6"/>
      <c r="FN81" s="6"/>
      <c r="FO81" s="6"/>
      <c r="FP81" s="6"/>
      <c r="FQ81" s="6"/>
      <c r="FR81" s="6"/>
      <c r="FS81" s="6"/>
      <c r="FT81" s="6"/>
      <c r="FU81" s="6"/>
      <c r="FV81" s="6"/>
      <c r="FW81" s="6"/>
      <c r="FX81" s="6"/>
      <c r="FY81" s="6"/>
      <c r="FZ81" s="6"/>
      <c r="GA81" s="6"/>
      <c r="GB81" s="6"/>
      <c r="GC81" s="6"/>
      <c r="GD81" s="6"/>
      <c r="GE81" s="6"/>
      <c r="GF81" s="6"/>
      <c r="GG81" s="6"/>
      <c r="GH81" s="6"/>
    </row>
    <row r="82" spans="1:190" s="5" customFormat="1" ht="123" customHeight="1">
      <c r="A82" s="77" t="s">
        <v>458</v>
      </c>
      <c r="B82" s="65" t="s">
        <v>469</v>
      </c>
      <c r="C82" s="42" t="s">
        <v>470</v>
      </c>
      <c r="D82" s="43">
        <v>1</v>
      </c>
      <c r="E82" s="78">
        <v>130</v>
      </c>
      <c r="F82" s="78">
        <v>136</v>
      </c>
      <c r="G82" s="79" t="s">
        <v>461</v>
      </c>
      <c r="H82" s="80">
        <f t="shared" si="12"/>
        <v>9.6096000000000001E-2</v>
      </c>
      <c r="I82" s="81" t="s">
        <v>462</v>
      </c>
      <c r="J82" s="82" t="s">
        <v>463</v>
      </c>
      <c r="K82" s="36" t="s">
        <v>317</v>
      </c>
      <c r="L82" s="83" t="s">
        <v>308</v>
      </c>
      <c r="M82" s="84" t="s">
        <v>464</v>
      </c>
      <c r="N82" s="84"/>
      <c r="O82" s="6"/>
      <c r="P82" s="6"/>
      <c r="Q82" s="6"/>
      <c r="R82" s="6"/>
      <c r="S82" s="6"/>
      <c r="T82" s="6"/>
      <c r="U82" s="6"/>
      <c r="V82" s="6"/>
      <c r="W82" s="6"/>
      <c r="X82" s="6"/>
      <c r="Y82" s="6"/>
      <c r="Z82" s="6"/>
      <c r="AA82" s="6"/>
      <c r="AB82" s="6"/>
      <c r="AC82" s="6"/>
      <c r="AD82" s="6"/>
      <c r="AE82" s="6"/>
      <c r="AF82" s="6"/>
      <c r="AG82" s="6"/>
      <c r="AH82" s="6"/>
      <c r="AI82" s="6"/>
      <c r="AJ82" s="6"/>
      <c r="AK82" s="6"/>
      <c r="AL82" s="6"/>
      <c r="AM82" s="6"/>
      <c r="AN82" s="6"/>
      <c r="AO82" s="6"/>
      <c r="AP82" s="6"/>
      <c r="AQ82" s="6"/>
      <c r="AR82" s="6"/>
      <c r="AS82" s="6"/>
      <c r="AT82" s="6"/>
      <c r="AU82" s="6"/>
      <c r="AV82" s="6"/>
      <c r="AW82" s="6"/>
      <c r="AX82" s="6"/>
      <c r="AY82" s="6"/>
      <c r="AZ82" s="6"/>
      <c r="BA82" s="6"/>
      <c r="BB82" s="6"/>
      <c r="BC82" s="6"/>
      <c r="BD82" s="6"/>
      <c r="BE82" s="6"/>
      <c r="BF82" s="6"/>
      <c r="BG82" s="6"/>
      <c r="BH82" s="6"/>
      <c r="BI82" s="6"/>
      <c r="BJ82" s="6"/>
      <c r="BK82" s="6"/>
      <c r="BL82" s="6"/>
      <c r="BM82" s="6"/>
      <c r="BN82" s="6"/>
      <c r="BO82" s="6"/>
      <c r="BP82" s="6"/>
      <c r="BQ82" s="6"/>
      <c r="BR82" s="6"/>
      <c r="BS82" s="6"/>
      <c r="BT82" s="6"/>
      <c r="BU82" s="6"/>
      <c r="BV82" s="6"/>
      <c r="BW82" s="6"/>
      <c r="BX82" s="6"/>
      <c r="BY82" s="6"/>
      <c r="BZ82" s="6"/>
      <c r="CA82" s="6"/>
      <c r="CB82" s="6"/>
      <c r="CC82" s="6"/>
      <c r="CD82" s="6"/>
      <c r="CE82" s="6"/>
      <c r="CF82" s="6"/>
      <c r="CG82" s="6"/>
      <c r="CH82" s="6"/>
      <c r="CI82" s="6"/>
      <c r="CJ82" s="6"/>
      <c r="CK82" s="6"/>
      <c r="CL82" s="6"/>
      <c r="CM82" s="6"/>
      <c r="CN82" s="6"/>
      <c r="CO82" s="6"/>
      <c r="CP82" s="6"/>
      <c r="CQ82" s="6"/>
      <c r="CR82" s="6"/>
      <c r="CS82" s="6"/>
      <c r="CT82" s="6"/>
      <c r="CU82" s="6"/>
      <c r="CV82" s="6"/>
      <c r="CW82" s="6"/>
      <c r="CX82" s="6"/>
      <c r="CY82" s="6"/>
      <c r="CZ82" s="6"/>
      <c r="DA82" s="6"/>
      <c r="DB82" s="6"/>
      <c r="DC82" s="6"/>
      <c r="DD82" s="6"/>
      <c r="DE82" s="6"/>
      <c r="DF82" s="6"/>
      <c r="DG82" s="6"/>
      <c r="DH82" s="6"/>
      <c r="DI82" s="6"/>
      <c r="DJ82" s="6"/>
      <c r="DK82" s="6"/>
      <c r="DL82" s="6"/>
      <c r="DM82" s="6"/>
      <c r="DN82" s="6"/>
      <c r="DO82" s="6"/>
      <c r="DP82" s="6"/>
      <c r="DQ82" s="6"/>
      <c r="DR82" s="6"/>
      <c r="DS82" s="6"/>
      <c r="DT82" s="6"/>
      <c r="DU82" s="6"/>
      <c r="DV82" s="6"/>
      <c r="DW82" s="6"/>
      <c r="DX82" s="6"/>
      <c r="DY82" s="6"/>
      <c r="DZ82" s="6"/>
      <c r="EA82" s="6"/>
      <c r="EB82" s="6"/>
      <c r="EC82" s="6"/>
      <c r="ED82" s="6"/>
      <c r="EE82" s="6"/>
      <c r="EF82" s="6"/>
      <c r="EG82" s="6"/>
      <c r="EH82" s="6"/>
      <c r="EI82" s="6"/>
      <c r="EJ82" s="6"/>
      <c r="EK82" s="6"/>
      <c r="EL82" s="6"/>
      <c r="EM82" s="6"/>
      <c r="EN82" s="6"/>
      <c r="EO82" s="6"/>
      <c r="EP82" s="6"/>
      <c r="EQ82" s="6"/>
      <c r="ER82" s="6"/>
      <c r="ES82" s="6"/>
      <c r="ET82" s="6"/>
      <c r="EU82" s="6"/>
      <c r="EV82" s="6"/>
      <c r="EW82" s="6"/>
      <c r="EX82" s="6"/>
      <c r="EY82" s="6"/>
      <c r="EZ82" s="6"/>
      <c r="FA82" s="6"/>
      <c r="FB82" s="6"/>
      <c r="FC82" s="6"/>
      <c r="FD82" s="6"/>
      <c r="FE82" s="6"/>
      <c r="FF82" s="6"/>
      <c r="FG82" s="6"/>
      <c r="FH82" s="6"/>
      <c r="FI82" s="6"/>
      <c r="FJ82" s="6"/>
      <c r="FK82" s="6"/>
      <c r="FL82" s="6"/>
      <c r="FM82" s="6"/>
      <c r="FN82" s="6"/>
      <c r="FO82" s="6"/>
      <c r="FP82" s="6"/>
      <c r="FQ82" s="6"/>
      <c r="FR82" s="6"/>
      <c r="FS82" s="6"/>
      <c r="FT82" s="6"/>
      <c r="FU82" s="6"/>
      <c r="FV82" s="6"/>
      <c r="FW82" s="6"/>
      <c r="FX82" s="6"/>
      <c r="FY82" s="6"/>
      <c r="FZ82" s="6"/>
      <c r="GA82" s="6"/>
      <c r="GB82" s="6"/>
      <c r="GC82" s="6"/>
      <c r="GD82" s="6"/>
      <c r="GE82" s="6"/>
      <c r="GF82" s="6"/>
      <c r="GG82" s="6"/>
      <c r="GH82" s="6"/>
    </row>
    <row r="83" spans="1:190" s="5" customFormat="1" ht="141" customHeight="1">
      <c r="A83" s="77" t="s">
        <v>458</v>
      </c>
      <c r="B83" s="65" t="s">
        <v>471</v>
      </c>
      <c r="C83" s="42" t="s">
        <v>470</v>
      </c>
      <c r="D83" s="43">
        <v>1</v>
      </c>
      <c r="E83" s="78">
        <v>142</v>
      </c>
      <c r="F83" s="78">
        <v>148</v>
      </c>
      <c r="G83" s="79" t="s">
        <v>461</v>
      </c>
      <c r="H83" s="80">
        <f t="shared" si="12"/>
        <v>9.6096000000000001E-2</v>
      </c>
      <c r="I83" s="81" t="s">
        <v>462</v>
      </c>
      <c r="J83" s="82" t="s">
        <v>466</v>
      </c>
      <c r="K83" s="36" t="s">
        <v>317</v>
      </c>
      <c r="L83" s="83" t="s">
        <v>308</v>
      </c>
      <c r="M83" s="84" t="s">
        <v>464</v>
      </c>
      <c r="N83" s="84"/>
      <c r="O83" s="6"/>
      <c r="P83" s="6"/>
      <c r="Q83" s="6"/>
      <c r="R83" s="6"/>
      <c r="S83" s="6"/>
      <c r="T83" s="6"/>
      <c r="U83" s="6"/>
      <c r="V83" s="6"/>
      <c r="W83" s="6"/>
      <c r="X83" s="6"/>
      <c r="Y83" s="6"/>
      <c r="Z83" s="6"/>
      <c r="AA83" s="6"/>
      <c r="AB83" s="6"/>
      <c r="AC83" s="6"/>
      <c r="AD83" s="6"/>
      <c r="AE83" s="6"/>
      <c r="AF83" s="6"/>
      <c r="AG83" s="6"/>
      <c r="AH83" s="6"/>
      <c r="AI83" s="6"/>
      <c r="AJ83" s="6"/>
      <c r="AK83" s="6"/>
      <c r="AL83" s="6"/>
      <c r="AM83" s="6"/>
      <c r="AN83" s="6"/>
      <c r="AO83" s="6"/>
      <c r="AP83" s="6"/>
      <c r="AQ83" s="6"/>
      <c r="AR83" s="6"/>
      <c r="AS83" s="6"/>
      <c r="AT83" s="6"/>
      <c r="AU83" s="6"/>
      <c r="AV83" s="6"/>
      <c r="AW83" s="6"/>
      <c r="AX83" s="6"/>
      <c r="AY83" s="6"/>
      <c r="AZ83" s="6"/>
      <c r="BA83" s="6"/>
      <c r="BB83" s="6"/>
      <c r="BC83" s="6"/>
      <c r="BD83" s="6"/>
      <c r="BE83" s="6"/>
      <c r="BF83" s="6"/>
      <c r="BG83" s="6"/>
      <c r="BH83" s="6"/>
      <c r="BI83" s="6"/>
      <c r="BJ83" s="6"/>
      <c r="BK83" s="6"/>
      <c r="BL83" s="6"/>
      <c r="BM83" s="6"/>
      <c r="BN83" s="6"/>
      <c r="BO83" s="6"/>
      <c r="BP83" s="6"/>
      <c r="BQ83" s="6"/>
      <c r="BR83" s="6"/>
      <c r="BS83" s="6"/>
      <c r="BT83" s="6"/>
      <c r="BU83" s="6"/>
      <c r="BV83" s="6"/>
      <c r="BW83" s="6"/>
      <c r="BX83" s="6"/>
      <c r="BY83" s="6"/>
      <c r="BZ83" s="6"/>
      <c r="CA83" s="6"/>
      <c r="CB83" s="6"/>
      <c r="CC83" s="6"/>
      <c r="CD83" s="6"/>
      <c r="CE83" s="6"/>
      <c r="CF83" s="6"/>
      <c r="CG83" s="6"/>
      <c r="CH83" s="6"/>
      <c r="CI83" s="6"/>
      <c r="CJ83" s="6"/>
      <c r="CK83" s="6"/>
      <c r="CL83" s="6"/>
      <c r="CM83" s="6"/>
      <c r="CN83" s="6"/>
      <c r="CO83" s="6"/>
      <c r="CP83" s="6"/>
      <c r="CQ83" s="6"/>
      <c r="CR83" s="6"/>
      <c r="CS83" s="6"/>
      <c r="CT83" s="6"/>
      <c r="CU83" s="6"/>
      <c r="CV83" s="6"/>
      <c r="CW83" s="6"/>
      <c r="CX83" s="6"/>
      <c r="CY83" s="6"/>
      <c r="CZ83" s="6"/>
      <c r="DA83" s="6"/>
      <c r="DB83" s="6"/>
      <c r="DC83" s="6"/>
      <c r="DD83" s="6"/>
      <c r="DE83" s="6"/>
      <c r="DF83" s="6"/>
      <c r="DG83" s="6"/>
      <c r="DH83" s="6"/>
      <c r="DI83" s="6"/>
      <c r="DJ83" s="6"/>
      <c r="DK83" s="6"/>
      <c r="DL83" s="6"/>
      <c r="DM83" s="6"/>
      <c r="DN83" s="6"/>
      <c r="DO83" s="6"/>
      <c r="DP83" s="6"/>
      <c r="DQ83" s="6"/>
      <c r="DR83" s="6"/>
      <c r="DS83" s="6"/>
      <c r="DT83" s="6"/>
      <c r="DU83" s="6"/>
      <c r="DV83" s="6"/>
      <c r="DW83" s="6"/>
      <c r="DX83" s="6"/>
      <c r="DY83" s="6"/>
      <c r="DZ83" s="6"/>
      <c r="EA83" s="6"/>
      <c r="EB83" s="6"/>
      <c r="EC83" s="6"/>
      <c r="ED83" s="6"/>
      <c r="EE83" s="6"/>
      <c r="EF83" s="6"/>
      <c r="EG83" s="6"/>
      <c r="EH83" s="6"/>
      <c r="EI83" s="6"/>
      <c r="EJ83" s="6"/>
      <c r="EK83" s="6"/>
      <c r="EL83" s="6"/>
      <c r="EM83" s="6"/>
      <c r="EN83" s="6"/>
      <c r="EO83" s="6"/>
      <c r="EP83" s="6"/>
      <c r="EQ83" s="6"/>
      <c r="ER83" s="6"/>
      <c r="ES83" s="6"/>
      <c r="ET83" s="6"/>
      <c r="EU83" s="6"/>
      <c r="EV83" s="6"/>
      <c r="EW83" s="6"/>
      <c r="EX83" s="6"/>
      <c r="EY83" s="6"/>
      <c r="EZ83" s="6"/>
      <c r="FA83" s="6"/>
      <c r="FB83" s="6"/>
      <c r="FC83" s="6"/>
      <c r="FD83" s="6"/>
      <c r="FE83" s="6"/>
      <c r="FF83" s="6"/>
      <c r="FG83" s="6"/>
      <c r="FH83" s="6"/>
      <c r="FI83" s="6"/>
      <c r="FJ83" s="6"/>
      <c r="FK83" s="6"/>
      <c r="FL83" s="6"/>
      <c r="FM83" s="6"/>
      <c r="FN83" s="6"/>
      <c r="FO83" s="6"/>
      <c r="FP83" s="6"/>
      <c r="FQ83" s="6"/>
      <c r="FR83" s="6"/>
      <c r="FS83" s="6"/>
      <c r="FT83" s="6"/>
      <c r="FU83" s="6"/>
      <c r="FV83" s="6"/>
      <c r="FW83" s="6"/>
      <c r="FX83" s="6"/>
      <c r="FY83" s="6"/>
      <c r="FZ83" s="6"/>
      <c r="GA83" s="6"/>
      <c r="GB83" s="6"/>
      <c r="GC83" s="6"/>
      <c r="GD83" s="6"/>
      <c r="GE83" s="6"/>
      <c r="GF83" s="6"/>
      <c r="GG83" s="6"/>
      <c r="GH83" s="6"/>
    </row>
    <row r="84" spans="1:190" s="5" customFormat="1" ht="138" customHeight="1">
      <c r="A84" s="77" t="s">
        <v>458</v>
      </c>
      <c r="B84" s="65" t="s">
        <v>471</v>
      </c>
      <c r="C84" s="42" t="s">
        <v>470</v>
      </c>
      <c r="D84" s="43">
        <v>1</v>
      </c>
      <c r="E84" s="78">
        <v>142</v>
      </c>
      <c r="F84" s="78">
        <v>148</v>
      </c>
      <c r="G84" s="79" t="s">
        <v>461</v>
      </c>
      <c r="H84" s="80">
        <f t="shared" si="12"/>
        <v>9.6096000000000001E-2</v>
      </c>
      <c r="I84" s="81" t="s">
        <v>462</v>
      </c>
      <c r="J84" s="82" t="s">
        <v>466</v>
      </c>
      <c r="K84" s="36" t="s">
        <v>317</v>
      </c>
      <c r="L84" s="83" t="s">
        <v>308</v>
      </c>
      <c r="M84" s="84" t="s">
        <v>464</v>
      </c>
      <c r="N84" s="84"/>
      <c r="O84" s="6"/>
      <c r="P84" s="6"/>
      <c r="Q84" s="6"/>
      <c r="R84" s="6"/>
      <c r="S84" s="6"/>
      <c r="T84" s="6"/>
      <c r="U84" s="6"/>
      <c r="V84" s="6"/>
      <c r="W84" s="6"/>
      <c r="X84" s="6"/>
      <c r="Y84" s="6"/>
      <c r="Z84" s="6"/>
      <c r="AA84" s="6"/>
      <c r="AB84" s="6"/>
      <c r="AC84" s="6"/>
      <c r="AD84" s="6"/>
      <c r="AE84" s="6"/>
      <c r="AF84" s="6"/>
      <c r="AG84" s="6"/>
      <c r="AH84" s="6"/>
      <c r="AI84" s="6"/>
      <c r="AJ84" s="6"/>
      <c r="AK84" s="6"/>
      <c r="AL84" s="6"/>
      <c r="AM84" s="6"/>
      <c r="AN84" s="6"/>
      <c r="AO84" s="6"/>
      <c r="AP84" s="6"/>
      <c r="AQ84" s="6"/>
      <c r="AR84" s="6"/>
      <c r="AS84" s="6"/>
      <c r="AT84" s="6"/>
      <c r="AU84" s="6"/>
      <c r="AV84" s="6"/>
      <c r="AW84" s="6"/>
      <c r="AX84" s="6"/>
      <c r="AY84" s="6"/>
      <c r="AZ84" s="6"/>
      <c r="BA84" s="6"/>
      <c r="BB84" s="6"/>
      <c r="BC84" s="6"/>
      <c r="BD84" s="6"/>
      <c r="BE84" s="6"/>
      <c r="BF84" s="6"/>
      <c r="BG84" s="6"/>
      <c r="BH84" s="6"/>
      <c r="BI84" s="6"/>
      <c r="BJ84" s="6"/>
      <c r="BK84" s="6"/>
      <c r="BL84" s="6"/>
      <c r="BM84" s="6"/>
      <c r="BN84" s="6"/>
      <c r="BO84" s="6"/>
      <c r="BP84" s="6"/>
      <c r="BQ84" s="6"/>
      <c r="BR84" s="6"/>
      <c r="BS84" s="6"/>
      <c r="BT84" s="6"/>
      <c r="BU84" s="6"/>
      <c r="BV84" s="6"/>
      <c r="BW84" s="6"/>
      <c r="BX84" s="6"/>
      <c r="BY84" s="6"/>
      <c r="BZ84" s="6"/>
      <c r="CA84" s="6"/>
      <c r="CB84" s="6"/>
      <c r="CC84" s="6"/>
      <c r="CD84" s="6"/>
      <c r="CE84" s="6"/>
      <c r="CF84" s="6"/>
      <c r="CG84" s="6"/>
      <c r="CH84" s="6"/>
      <c r="CI84" s="6"/>
      <c r="CJ84" s="6"/>
      <c r="CK84" s="6"/>
      <c r="CL84" s="6"/>
      <c r="CM84" s="6"/>
      <c r="CN84" s="6"/>
      <c r="CO84" s="6"/>
      <c r="CP84" s="6"/>
      <c r="CQ84" s="6"/>
      <c r="CR84" s="6"/>
      <c r="CS84" s="6"/>
      <c r="CT84" s="6"/>
      <c r="CU84" s="6"/>
      <c r="CV84" s="6"/>
      <c r="CW84" s="6"/>
      <c r="CX84" s="6"/>
      <c r="CY84" s="6"/>
      <c r="CZ84" s="6"/>
      <c r="DA84" s="6"/>
      <c r="DB84" s="6"/>
      <c r="DC84" s="6"/>
      <c r="DD84" s="6"/>
      <c r="DE84" s="6"/>
      <c r="DF84" s="6"/>
      <c r="DG84" s="6"/>
      <c r="DH84" s="6"/>
      <c r="DI84" s="6"/>
      <c r="DJ84" s="6"/>
      <c r="DK84" s="6"/>
      <c r="DL84" s="6"/>
      <c r="DM84" s="6"/>
      <c r="DN84" s="6"/>
      <c r="DO84" s="6"/>
      <c r="DP84" s="6"/>
      <c r="DQ84" s="6"/>
      <c r="DR84" s="6"/>
      <c r="DS84" s="6"/>
      <c r="DT84" s="6"/>
      <c r="DU84" s="6"/>
      <c r="DV84" s="6"/>
      <c r="DW84" s="6"/>
      <c r="DX84" s="6"/>
      <c r="DY84" s="6"/>
      <c r="DZ84" s="6"/>
      <c r="EA84" s="6"/>
      <c r="EB84" s="6"/>
      <c r="EC84" s="6"/>
      <c r="ED84" s="6"/>
      <c r="EE84" s="6"/>
      <c r="EF84" s="6"/>
      <c r="EG84" s="6"/>
      <c r="EH84" s="6"/>
      <c r="EI84" s="6"/>
      <c r="EJ84" s="6"/>
      <c r="EK84" s="6"/>
      <c r="EL84" s="6"/>
      <c r="EM84" s="6"/>
      <c r="EN84" s="6"/>
      <c r="EO84" s="6"/>
      <c r="EP84" s="6"/>
      <c r="EQ84" s="6"/>
      <c r="ER84" s="6"/>
      <c r="ES84" s="6"/>
      <c r="ET84" s="6"/>
      <c r="EU84" s="6"/>
      <c r="EV84" s="6"/>
      <c r="EW84" s="6"/>
      <c r="EX84" s="6"/>
      <c r="EY84" s="6"/>
      <c r="EZ84" s="6"/>
      <c r="FA84" s="6"/>
      <c r="FB84" s="6"/>
      <c r="FC84" s="6"/>
      <c r="FD84" s="6"/>
      <c r="FE84" s="6"/>
      <c r="FF84" s="6"/>
      <c r="FG84" s="6"/>
      <c r="FH84" s="6"/>
      <c r="FI84" s="6"/>
      <c r="FJ84" s="6"/>
      <c r="FK84" s="6"/>
      <c r="FL84" s="6"/>
      <c r="FM84" s="6"/>
      <c r="FN84" s="6"/>
      <c r="FO84" s="6"/>
      <c r="FP84" s="6"/>
      <c r="FQ84" s="6"/>
      <c r="FR84" s="6"/>
      <c r="FS84" s="6"/>
      <c r="FT84" s="6"/>
      <c r="FU84" s="6"/>
      <c r="FV84" s="6"/>
      <c r="FW84" s="6"/>
      <c r="FX84" s="6"/>
      <c r="FY84" s="6"/>
      <c r="FZ84" s="6"/>
      <c r="GA84" s="6"/>
      <c r="GB84" s="6"/>
      <c r="GC84" s="6"/>
      <c r="GD84" s="6"/>
      <c r="GE84" s="6"/>
      <c r="GF84" s="6"/>
      <c r="GG84" s="6"/>
      <c r="GH84" s="6"/>
    </row>
    <row r="85" spans="1:190" s="5" customFormat="1" ht="126" customHeight="1">
      <c r="A85" s="77" t="s">
        <v>472</v>
      </c>
      <c r="B85" s="65" t="s">
        <v>473</v>
      </c>
      <c r="C85" s="42" t="s">
        <v>474</v>
      </c>
      <c r="D85" s="43">
        <v>1</v>
      </c>
      <c r="E85" s="78">
        <v>240</v>
      </c>
      <c r="F85" s="78">
        <v>255</v>
      </c>
      <c r="G85" s="79" t="s">
        <v>475</v>
      </c>
      <c r="H85" s="80">
        <f t="shared" ref="H85:H88" si="13">0.68*0.68*0.43</f>
        <v>0.19883200000000001</v>
      </c>
      <c r="I85" s="81" t="s">
        <v>476</v>
      </c>
      <c r="J85" s="82" t="s">
        <v>477</v>
      </c>
      <c r="K85" s="36" t="s">
        <v>317</v>
      </c>
      <c r="L85" s="83" t="s">
        <v>308</v>
      </c>
      <c r="M85" s="85" t="s">
        <v>478</v>
      </c>
      <c r="N85" s="84" t="s">
        <v>479</v>
      </c>
      <c r="O85" s="6"/>
      <c r="P85" s="6"/>
      <c r="Q85" s="6"/>
      <c r="R85" s="6"/>
      <c r="S85" s="6"/>
      <c r="T85" s="6"/>
      <c r="U85" s="6"/>
      <c r="V85" s="6"/>
      <c r="W85" s="6"/>
      <c r="X85" s="6"/>
      <c r="Y85" s="6"/>
      <c r="Z85" s="6"/>
      <c r="AA85" s="6"/>
      <c r="AB85" s="6"/>
      <c r="AC85" s="6"/>
      <c r="AD85" s="6"/>
      <c r="AE85" s="6"/>
      <c r="AF85" s="6"/>
      <c r="AG85" s="6"/>
      <c r="AH85" s="6"/>
      <c r="AI85" s="6"/>
      <c r="AJ85" s="6"/>
      <c r="AK85" s="6"/>
      <c r="AL85" s="6"/>
      <c r="AM85" s="6"/>
      <c r="AN85" s="6"/>
      <c r="AO85" s="6"/>
      <c r="AP85" s="6"/>
      <c r="AQ85" s="6"/>
      <c r="AR85" s="6"/>
      <c r="AS85" s="6"/>
      <c r="AT85" s="6"/>
      <c r="AU85" s="6"/>
      <c r="AV85" s="6"/>
      <c r="AW85" s="6"/>
      <c r="AX85" s="6"/>
      <c r="AY85" s="6"/>
      <c r="AZ85" s="6"/>
      <c r="BA85" s="6"/>
      <c r="BB85" s="6"/>
      <c r="BC85" s="6"/>
      <c r="BD85" s="6"/>
      <c r="BE85" s="6"/>
      <c r="BF85" s="6"/>
      <c r="BG85" s="6"/>
      <c r="BH85" s="6"/>
      <c r="BI85" s="6"/>
      <c r="BJ85" s="6"/>
      <c r="BK85" s="6"/>
      <c r="BL85" s="6"/>
      <c r="BM85" s="6"/>
      <c r="BN85" s="6"/>
      <c r="BO85" s="6"/>
      <c r="BP85" s="6"/>
      <c r="BQ85" s="6"/>
      <c r="BR85" s="6"/>
      <c r="BS85" s="6"/>
      <c r="BT85" s="6"/>
      <c r="BU85" s="6"/>
      <c r="BV85" s="6"/>
      <c r="BW85" s="6"/>
      <c r="BX85" s="6"/>
      <c r="BY85" s="6"/>
      <c r="BZ85" s="6"/>
      <c r="CA85" s="6"/>
      <c r="CB85" s="6"/>
      <c r="CC85" s="6"/>
      <c r="CD85" s="6"/>
      <c r="CE85" s="6"/>
      <c r="CF85" s="6"/>
      <c r="CG85" s="6"/>
      <c r="CH85" s="6"/>
      <c r="CI85" s="6"/>
      <c r="CJ85" s="6"/>
      <c r="CK85" s="6"/>
      <c r="CL85" s="6"/>
      <c r="CM85" s="6"/>
      <c r="CN85" s="6"/>
      <c r="CO85" s="6"/>
      <c r="CP85" s="6"/>
      <c r="CQ85" s="6"/>
      <c r="CR85" s="6"/>
      <c r="CS85" s="6"/>
      <c r="CT85" s="6"/>
      <c r="CU85" s="6"/>
      <c r="CV85" s="6"/>
      <c r="CW85" s="6"/>
      <c r="CX85" s="6"/>
      <c r="CY85" s="6"/>
      <c r="CZ85" s="6"/>
      <c r="DA85" s="6"/>
      <c r="DB85" s="6"/>
      <c r="DC85" s="6"/>
      <c r="DD85" s="6"/>
      <c r="DE85" s="6"/>
      <c r="DF85" s="6"/>
      <c r="DG85" s="6"/>
      <c r="DH85" s="6"/>
      <c r="DI85" s="6"/>
      <c r="DJ85" s="6"/>
      <c r="DK85" s="6"/>
      <c r="DL85" s="6"/>
      <c r="DM85" s="6"/>
      <c r="DN85" s="6"/>
      <c r="DO85" s="6"/>
      <c r="DP85" s="6"/>
      <c r="DQ85" s="6"/>
      <c r="DR85" s="6"/>
      <c r="DS85" s="6"/>
      <c r="DT85" s="6"/>
      <c r="DU85" s="6"/>
      <c r="DV85" s="6"/>
      <c r="DW85" s="6"/>
      <c r="DX85" s="6"/>
      <c r="DY85" s="6"/>
      <c r="DZ85" s="6"/>
      <c r="EA85" s="6"/>
      <c r="EB85" s="6"/>
      <c r="EC85" s="6"/>
      <c r="ED85" s="6"/>
      <c r="EE85" s="6"/>
      <c r="EF85" s="6"/>
      <c r="EG85" s="6"/>
      <c r="EH85" s="6"/>
      <c r="EI85" s="6"/>
      <c r="EJ85" s="6"/>
      <c r="EK85" s="6"/>
      <c r="EL85" s="6"/>
      <c r="EM85" s="6"/>
      <c r="EN85" s="6"/>
      <c r="EO85" s="6"/>
      <c r="EP85" s="6"/>
      <c r="EQ85" s="6"/>
      <c r="ER85" s="6"/>
      <c r="ES85" s="6"/>
      <c r="ET85" s="6"/>
      <c r="EU85" s="6"/>
      <c r="EV85" s="6"/>
      <c r="EW85" s="6"/>
      <c r="EX85" s="6"/>
      <c r="EY85" s="6"/>
      <c r="EZ85" s="6"/>
      <c r="FA85" s="6"/>
      <c r="FB85" s="6"/>
      <c r="FC85" s="6"/>
      <c r="FD85" s="6"/>
      <c r="FE85" s="6"/>
      <c r="FF85" s="6"/>
      <c r="FG85" s="6"/>
      <c r="FH85" s="6"/>
      <c r="FI85" s="6"/>
      <c r="FJ85" s="6"/>
      <c r="FK85" s="6"/>
      <c r="FL85" s="6"/>
      <c r="FM85" s="6"/>
      <c r="FN85" s="6"/>
      <c r="FO85" s="6"/>
      <c r="FP85" s="6"/>
      <c r="FQ85" s="6"/>
      <c r="FR85" s="6"/>
      <c r="FS85" s="6"/>
      <c r="FT85" s="6"/>
      <c r="FU85" s="6"/>
      <c r="FV85" s="6"/>
      <c r="FW85" s="6"/>
      <c r="FX85" s="6"/>
      <c r="FY85" s="6"/>
      <c r="FZ85" s="6"/>
      <c r="GA85" s="6"/>
      <c r="GB85" s="6"/>
      <c r="GC85" s="6"/>
      <c r="GD85" s="6"/>
      <c r="GE85" s="6"/>
      <c r="GF85" s="6"/>
      <c r="GG85" s="6"/>
      <c r="GH85" s="6"/>
    </row>
    <row r="86" spans="1:190" s="5" customFormat="1" ht="126" customHeight="1">
      <c r="A86" s="77" t="s">
        <v>472</v>
      </c>
      <c r="B86" s="65" t="s">
        <v>473</v>
      </c>
      <c r="C86" s="42" t="s">
        <v>474</v>
      </c>
      <c r="D86" s="43">
        <v>1</v>
      </c>
      <c r="E86" s="78">
        <v>240</v>
      </c>
      <c r="F86" s="78">
        <v>255</v>
      </c>
      <c r="G86" s="79" t="s">
        <v>475</v>
      </c>
      <c r="H86" s="80">
        <f t="shared" si="13"/>
        <v>0.19883200000000001</v>
      </c>
      <c r="I86" s="81" t="s">
        <v>476</v>
      </c>
      <c r="J86" s="82" t="s">
        <v>477</v>
      </c>
      <c r="K86" s="36" t="s">
        <v>317</v>
      </c>
      <c r="L86" s="83" t="s">
        <v>308</v>
      </c>
      <c r="M86" s="85" t="s">
        <v>478</v>
      </c>
      <c r="N86" s="84" t="s">
        <v>479</v>
      </c>
      <c r="O86" s="6"/>
      <c r="P86" s="6"/>
      <c r="Q86" s="6"/>
      <c r="R86" s="6"/>
      <c r="S86" s="6"/>
      <c r="T86" s="6"/>
      <c r="U86" s="6"/>
      <c r="V86" s="6"/>
      <c r="W86" s="6"/>
      <c r="X86" s="6"/>
      <c r="Y86" s="6"/>
      <c r="Z86" s="6"/>
      <c r="AA86" s="6"/>
      <c r="AB86" s="6"/>
      <c r="AC86" s="6"/>
      <c r="AD86" s="6"/>
      <c r="AE86" s="6"/>
      <c r="AF86" s="6"/>
      <c r="AG86" s="6"/>
      <c r="AH86" s="6"/>
      <c r="AI86" s="6"/>
      <c r="AJ86" s="6"/>
      <c r="AK86" s="6"/>
      <c r="AL86" s="6"/>
      <c r="AM86" s="6"/>
      <c r="AN86" s="6"/>
      <c r="AO86" s="6"/>
      <c r="AP86" s="6"/>
      <c r="AQ86" s="6"/>
      <c r="AR86" s="6"/>
      <c r="AS86" s="6"/>
      <c r="AT86" s="6"/>
      <c r="AU86" s="6"/>
      <c r="AV86" s="6"/>
      <c r="AW86" s="6"/>
      <c r="AX86" s="6"/>
      <c r="AY86" s="6"/>
      <c r="AZ86" s="6"/>
      <c r="BA86" s="6"/>
      <c r="BB86" s="6"/>
      <c r="BC86" s="6"/>
      <c r="BD86" s="6"/>
      <c r="BE86" s="6"/>
      <c r="BF86" s="6"/>
      <c r="BG86" s="6"/>
      <c r="BH86" s="6"/>
      <c r="BI86" s="6"/>
      <c r="BJ86" s="6"/>
      <c r="BK86" s="6"/>
      <c r="BL86" s="6"/>
      <c r="BM86" s="6"/>
      <c r="BN86" s="6"/>
      <c r="BO86" s="6"/>
      <c r="BP86" s="6"/>
      <c r="BQ86" s="6"/>
      <c r="BR86" s="6"/>
      <c r="BS86" s="6"/>
      <c r="BT86" s="6"/>
      <c r="BU86" s="6"/>
      <c r="BV86" s="6"/>
      <c r="BW86" s="6"/>
      <c r="BX86" s="6"/>
      <c r="BY86" s="6"/>
      <c r="BZ86" s="6"/>
      <c r="CA86" s="6"/>
      <c r="CB86" s="6"/>
      <c r="CC86" s="6"/>
      <c r="CD86" s="6"/>
      <c r="CE86" s="6"/>
      <c r="CF86" s="6"/>
      <c r="CG86" s="6"/>
      <c r="CH86" s="6"/>
      <c r="CI86" s="6"/>
      <c r="CJ86" s="6"/>
      <c r="CK86" s="6"/>
      <c r="CL86" s="6"/>
      <c r="CM86" s="6"/>
      <c r="CN86" s="6"/>
      <c r="CO86" s="6"/>
      <c r="CP86" s="6"/>
      <c r="CQ86" s="6"/>
      <c r="CR86" s="6"/>
      <c r="CS86" s="6"/>
      <c r="CT86" s="6"/>
      <c r="CU86" s="6"/>
      <c r="CV86" s="6"/>
      <c r="CW86" s="6"/>
      <c r="CX86" s="6"/>
      <c r="CY86" s="6"/>
      <c r="CZ86" s="6"/>
      <c r="DA86" s="6"/>
      <c r="DB86" s="6"/>
      <c r="DC86" s="6"/>
      <c r="DD86" s="6"/>
      <c r="DE86" s="6"/>
      <c r="DF86" s="6"/>
      <c r="DG86" s="6"/>
      <c r="DH86" s="6"/>
      <c r="DI86" s="6"/>
      <c r="DJ86" s="6"/>
      <c r="DK86" s="6"/>
      <c r="DL86" s="6"/>
      <c r="DM86" s="6"/>
      <c r="DN86" s="6"/>
      <c r="DO86" s="6"/>
      <c r="DP86" s="6"/>
      <c r="DQ86" s="6"/>
      <c r="DR86" s="6"/>
      <c r="DS86" s="6"/>
      <c r="DT86" s="6"/>
      <c r="DU86" s="6"/>
      <c r="DV86" s="6"/>
      <c r="DW86" s="6"/>
      <c r="DX86" s="6"/>
      <c r="DY86" s="6"/>
      <c r="DZ86" s="6"/>
      <c r="EA86" s="6"/>
      <c r="EB86" s="6"/>
      <c r="EC86" s="6"/>
      <c r="ED86" s="6"/>
      <c r="EE86" s="6"/>
      <c r="EF86" s="6"/>
      <c r="EG86" s="6"/>
      <c r="EH86" s="6"/>
      <c r="EI86" s="6"/>
      <c r="EJ86" s="6"/>
      <c r="EK86" s="6"/>
      <c r="EL86" s="6"/>
      <c r="EM86" s="6"/>
      <c r="EN86" s="6"/>
      <c r="EO86" s="6"/>
      <c r="EP86" s="6"/>
      <c r="EQ86" s="6"/>
      <c r="ER86" s="6"/>
      <c r="ES86" s="6"/>
      <c r="ET86" s="6"/>
      <c r="EU86" s="6"/>
      <c r="EV86" s="6"/>
      <c r="EW86" s="6"/>
      <c r="EX86" s="6"/>
      <c r="EY86" s="6"/>
      <c r="EZ86" s="6"/>
      <c r="FA86" s="6"/>
      <c r="FB86" s="6"/>
      <c r="FC86" s="6"/>
      <c r="FD86" s="6"/>
      <c r="FE86" s="6"/>
      <c r="FF86" s="6"/>
      <c r="FG86" s="6"/>
      <c r="FH86" s="6"/>
      <c r="FI86" s="6"/>
      <c r="FJ86" s="6"/>
      <c r="FK86" s="6"/>
      <c r="FL86" s="6"/>
      <c r="FM86" s="6"/>
      <c r="FN86" s="6"/>
      <c r="FO86" s="6"/>
      <c r="FP86" s="6"/>
      <c r="FQ86" s="6"/>
      <c r="FR86" s="6"/>
      <c r="FS86" s="6"/>
      <c r="FT86" s="6"/>
      <c r="FU86" s="6"/>
      <c r="FV86" s="6"/>
      <c r="FW86" s="6"/>
      <c r="FX86" s="6"/>
      <c r="FY86" s="6"/>
      <c r="FZ86" s="6"/>
      <c r="GA86" s="6"/>
      <c r="GB86" s="6"/>
      <c r="GC86" s="6"/>
      <c r="GD86" s="6"/>
      <c r="GE86" s="6"/>
      <c r="GF86" s="6"/>
      <c r="GG86" s="6"/>
      <c r="GH86" s="6"/>
    </row>
    <row r="87" spans="1:190" s="5" customFormat="1" ht="128.1" customHeight="1">
      <c r="A87" s="77" t="s">
        <v>472</v>
      </c>
      <c r="B87" s="65" t="s">
        <v>480</v>
      </c>
      <c r="C87" s="42" t="s">
        <v>474</v>
      </c>
      <c r="D87" s="43">
        <v>1</v>
      </c>
      <c r="E87" s="78">
        <v>265</v>
      </c>
      <c r="F87" s="78">
        <v>280</v>
      </c>
      <c r="G87" s="79" t="s">
        <v>475</v>
      </c>
      <c r="H87" s="80">
        <f t="shared" si="13"/>
        <v>0.19883200000000001</v>
      </c>
      <c r="I87" s="81" t="s">
        <v>476</v>
      </c>
      <c r="J87" s="82" t="s">
        <v>481</v>
      </c>
      <c r="K87" s="36" t="s">
        <v>317</v>
      </c>
      <c r="L87" s="83" t="s">
        <v>308</v>
      </c>
      <c r="M87" s="85" t="s">
        <v>478</v>
      </c>
      <c r="N87" s="84" t="s">
        <v>479</v>
      </c>
      <c r="O87" s="6"/>
      <c r="P87" s="6"/>
      <c r="Q87" s="6"/>
      <c r="R87" s="6"/>
      <c r="S87" s="6"/>
      <c r="T87" s="6"/>
      <c r="U87" s="6"/>
      <c r="V87" s="6"/>
      <c r="W87" s="6"/>
      <c r="X87" s="6"/>
      <c r="Y87" s="6"/>
      <c r="Z87" s="6"/>
      <c r="AA87" s="6"/>
      <c r="AB87" s="6"/>
      <c r="AC87" s="6"/>
      <c r="AD87" s="6"/>
      <c r="AE87" s="6"/>
      <c r="AF87" s="6"/>
      <c r="AG87" s="6"/>
      <c r="AH87" s="6"/>
      <c r="AI87" s="6"/>
      <c r="AJ87" s="6"/>
      <c r="AK87" s="6"/>
      <c r="AL87" s="6"/>
      <c r="AM87" s="6"/>
      <c r="AN87" s="6"/>
      <c r="AO87" s="6"/>
      <c r="AP87" s="6"/>
      <c r="AQ87" s="6"/>
      <c r="AR87" s="6"/>
      <c r="AS87" s="6"/>
      <c r="AT87" s="6"/>
      <c r="AU87" s="6"/>
      <c r="AV87" s="6"/>
      <c r="AW87" s="6"/>
      <c r="AX87" s="6"/>
      <c r="AY87" s="6"/>
      <c r="AZ87" s="6"/>
      <c r="BA87" s="6"/>
      <c r="BB87" s="6"/>
      <c r="BC87" s="6"/>
      <c r="BD87" s="6"/>
      <c r="BE87" s="6"/>
      <c r="BF87" s="6"/>
      <c r="BG87" s="6"/>
      <c r="BH87" s="6"/>
      <c r="BI87" s="6"/>
      <c r="BJ87" s="6"/>
      <c r="BK87" s="6"/>
      <c r="BL87" s="6"/>
      <c r="BM87" s="6"/>
      <c r="BN87" s="6"/>
      <c r="BO87" s="6"/>
      <c r="BP87" s="6"/>
      <c r="BQ87" s="6"/>
      <c r="BR87" s="6"/>
      <c r="BS87" s="6"/>
      <c r="BT87" s="6"/>
      <c r="BU87" s="6"/>
      <c r="BV87" s="6"/>
      <c r="BW87" s="6"/>
      <c r="BX87" s="6"/>
      <c r="BY87" s="6"/>
      <c r="BZ87" s="6"/>
      <c r="CA87" s="6"/>
      <c r="CB87" s="6"/>
      <c r="CC87" s="6"/>
      <c r="CD87" s="6"/>
      <c r="CE87" s="6"/>
      <c r="CF87" s="6"/>
      <c r="CG87" s="6"/>
      <c r="CH87" s="6"/>
      <c r="CI87" s="6"/>
      <c r="CJ87" s="6"/>
      <c r="CK87" s="6"/>
      <c r="CL87" s="6"/>
      <c r="CM87" s="6"/>
      <c r="CN87" s="6"/>
      <c r="CO87" s="6"/>
      <c r="CP87" s="6"/>
      <c r="CQ87" s="6"/>
      <c r="CR87" s="6"/>
      <c r="CS87" s="6"/>
      <c r="CT87" s="6"/>
      <c r="CU87" s="6"/>
      <c r="CV87" s="6"/>
      <c r="CW87" s="6"/>
      <c r="CX87" s="6"/>
      <c r="CY87" s="6"/>
      <c r="CZ87" s="6"/>
      <c r="DA87" s="6"/>
      <c r="DB87" s="6"/>
      <c r="DC87" s="6"/>
      <c r="DD87" s="6"/>
      <c r="DE87" s="6"/>
      <c r="DF87" s="6"/>
      <c r="DG87" s="6"/>
      <c r="DH87" s="6"/>
      <c r="DI87" s="6"/>
      <c r="DJ87" s="6"/>
      <c r="DK87" s="6"/>
      <c r="DL87" s="6"/>
      <c r="DM87" s="6"/>
      <c r="DN87" s="6"/>
      <c r="DO87" s="6"/>
      <c r="DP87" s="6"/>
      <c r="DQ87" s="6"/>
      <c r="DR87" s="6"/>
      <c r="DS87" s="6"/>
      <c r="DT87" s="6"/>
      <c r="DU87" s="6"/>
      <c r="DV87" s="6"/>
      <c r="DW87" s="6"/>
      <c r="DX87" s="6"/>
      <c r="DY87" s="6"/>
      <c r="DZ87" s="6"/>
      <c r="EA87" s="6"/>
      <c r="EB87" s="6"/>
      <c r="EC87" s="6"/>
      <c r="ED87" s="6"/>
      <c r="EE87" s="6"/>
      <c r="EF87" s="6"/>
      <c r="EG87" s="6"/>
      <c r="EH87" s="6"/>
      <c r="EI87" s="6"/>
      <c r="EJ87" s="6"/>
      <c r="EK87" s="6"/>
      <c r="EL87" s="6"/>
      <c r="EM87" s="6"/>
      <c r="EN87" s="6"/>
      <c r="EO87" s="6"/>
      <c r="EP87" s="6"/>
      <c r="EQ87" s="6"/>
      <c r="ER87" s="6"/>
      <c r="ES87" s="6"/>
      <c r="ET87" s="6"/>
      <c r="EU87" s="6"/>
      <c r="EV87" s="6"/>
      <c r="EW87" s="6"/>
      <c r="EX87" s="6"/>
      <c r="EY87" s="6"/>
      <c r="EZ87" s="6"/>
      <c r="FA87" s="6"/>
      <c r="FB87" s="6"/>
      <c r="FC87" s="6"/>
      <c r="FD87" s="6"/>
      <c r="FE87" s="6"/>
      <c r="FF87" s="6"/>
      <c r="FG87" s="6"/>
      <c r="FH87" s="6"/>
      <c r="FI87" s="6"/>
      <c r="FJ87" s="6"/>
      <c r="FK87" s="6"/>
      <c r="FL87" s="6"/>
      <c r="FM87" s="6"/>
      <c r="FN87" s="6"/>
      <c r="FO87" s="6"/>
      <c r="FP87" s="6"/>
      <c r="FQ87" s="6"/>
      <c r="FR87" s="6"/>
      <c r="FS87" s="6"/>
      <c r="FT87" s="6"/>
      <c r="FU87" s="6"/>
      <c r="FV87" s="6"/>
      <c r="FW87" s="6"/>
      <c r="FX87" s="6"/>
      <c r="FY87" s="6"/>
      <c r="FZ87" s="6"/>
      <c r="GA87" s="6"/>
      <c r="GB87" s="6"/>
      <c r="GC87" s="6"/>
      <c r="GD87" s="6"/>
      <c r="GE87" s="6"/>
      <c r="GF87" s="6"/>
      <c r="GG87" s="6"/>
      <c r="GH87" s="6"/>
    </row>
    <row r="88" spans="1:190" s="5" customFormat="1" ht="135.94999999999999" customHeight="1">
      <c r="A88" s="77" t="s">
        <v>472</v>
      </c>
      <c r="B88" s="65" t="s">
        <v>480</v>
      </c>
      <c r="C88" s="42" t="s">
        <v>474</v>
      </c>
      <c r="D88" s="43">
        <v>1</v>
      </c>
      <c r="E88" s="78">
        <v>265</v>
      </c>
      <c r="F88" s="78">
        <v>280</v>
      </c>
      <c r="G88" s="79" t="s">
        <v>475</v>
      </c>
      <c r="H88" s="80">
        <f t="shared" si="13"/>
        <v>0.19883200000000001</v>
      </c>
      <c r="I88" s="81" t="s">
        <v>476</v>
      </c>
      <c r="J88" s="82" t="s">
        <v>477</v>
      </c>
      <c r="K88" s="36" t="s">
        <v>317</v>
      </c>
      <c r="L88" s="83" t="s">
        <v>308</v>
      </c>
      <c r="M88" s="85" t="s">
        <v>478</v>
      </c>
      <c r="N88" s="84" t="s">
        <v>479</v>
      </c>
      <c r="O88" s="6"/>
      <c r="P88" s="6"/>
      <c r="Q88" s="6"/>
      <c r="R88" s="6"/>
      <c r="S88" s="6"/>
      <c r="T88" s="6"/>
      <c r="U88" s="6"/>
      <c r="V88" s="6"/>
      <c r="W88" s="6"/>
      <c r="X88" s="6"/>
      <c r="Y88" s="6"/>
      <c r="Z88" s="6"/>
      <c r="AA88" s="6"/>
      <c r="AB88" s="6"/>
      <c r="AC88" s="6"/>
      <c r="AD88" s="6"/>
      <c r="AE88" s="6"/>
      <c r="AF88" s="6"/>
      <c r="AG88" s="6"/>
      <c r="AH88" s="6"/>
      <c r="AI88" s="6"/>
      <c r="AJ88" s="6"/>
      <c r="AK88" s="6"/>
      <c r="AL88" s="6"/>
      <c r="AM88" s="6"/>
      <c r="AN88" s="6"/>
      <c r="AO88" s="6"/>
      <c r="AP88" s="6"/>
      <c r="AQ88" s="6"/>
      <c r="AR88" s="6"/>
      <c r="AS88" s="6"/>
      <c r="AT88" s="6"/>
      <c r="AU88" s="6"/>
      <c r="AV88" s="6"/>
      <c r="AW88" s="6"/>
      <c r="AX88" s="6"/>
      <c r="AY88" s="6"/>
      <c r="AZ88" s="6"/>
      <c r="BA88" s="6"/>
      <c r="BB88" s="6"/>
      <c r="BC88" s="6"/>
      <c r="BD88" s="6"/>
      <c r="BE88" s="6"/>
      <c r="BF88" s="6"/>
      <c r="BG88" s="6"/>
      <c r="BH88" s="6"/>
      <c r="BI88" s="6"/>
      <c r="BJ88" s="6"/>
      <c r="BK88" s="6"/>
      <c r="BL88" s="6"/>
      <c r="BM88" s="6"/>
      <c r="BN88" s="6"/>
      <c r="BO88" s="6"/>
      <c r="BP88" s="6"/>
      <c r="BQ88" s="6"/>
      <c r="BR88" s="6"/>
      <c r="BS88" s="6"/>
      <c r="BT88" s="6"/>
      <c r="BU88" s="6"/>
      <c r="BV88" s="6"/>
      <c r="BW88" s="6"/>
      <c r="BX88" s="6"/>
      <c r="BY88" s="6"/>
      <c r="BZ88" s="6"/>
      <c r="CA88" s="6"/>
      <c r="CB88" s="6"/>
      <c r="CC88" s="6"/>
      <c r="CD88" s="6"/>
      <c r="CE88" s="6"/>
      <c r="CF88" s="6"/>
      <c r="CG88" s="6"/>
      <c r="CH88" s="6"/>
      <c r="CI88" s="6"/>
      <c r="CJ88" s="6"/>
      <c r="CK88" s="6"/>
      <c r="CL88" s="6"/>
      <c r="CM88" s="6"/>
      <c r="CN88" s="6"/>
      <c r="CO88" s="6"/>
      <c r="CP88" s="6"/>
      <c r="CQ88" s="6"/>
      <c r="CR88" s="6"/>
      <c r="CS88" s="6"/>
      <c r="CT88" s="6"/>
      <c r="CU88" s="6"/>
      <c r="CV88" s="6"/>
      <c r="CW88" s="6"/>
      <c r="CX88" s="6"/>
      <c r="CY88" s="6"/>
      <c r="CZ88" s="6"/>
      <c r="DA88" s="6"/>
      <c r="DB88" s="6"/>
      <c r="DC88" s="6"/>
      <c r="DD88" s="6"/>
      <c r="DE88" s="6"/>
      <c r="DF88" s="6"/>
      <c r="DG88" s="6"/>
      <c r="DH88" s="6"/>
      <c r="DI88" s="6"/>
      <c r="DJ88" s="6"/>
      <c r="DK88" s="6"/>
      <c r="DL88" s="6"/>
      <c r="DM88" s="6"/>
      <c r="DN88" s="6"/>
      <c r="DO88" s="6"/>
      <c r="DP88" s="6"/>
      <c r="DQ88" s="6"/>
      <c r="DR88" s="6"/>
      <c r="DS88" s="6"/>
      <c r="DT88" s="6"/>
      <c r="DU88" s="6"/>
      <c r="DV88" s="6"/>
      <c r="DW88" s="6"/>
      <c r="DX88" s="6"/>
      <c r="DY88" s="6"/>
      <c r="DZ88" s="6"/>
      <c r="EA88" s="6"/>
      <c r="EB88" s="6"/>
      <c r="EC88" s="6"/>
      <c r="ED88" s="6"/>
      <c r="EE88" s="6"/>
      <c r="EF88" s="6"/>
      <c r="EG88" s="6"/>
      <c r="EH88" s="6"/>
      <c r="EI88" s="6"/>
      <c r="EJ88" s="6"/>
      <c r="EK88" s="6"/>
      <c r="EL88" s="6"/>
      <c r="EM88" s="6"/>
      <c r="EN88" s="6"/>
      <c r="EO88" s="6"/>
      <c r="EP88" s="6"/>
      <c r="EQ88" s="6"/>
      <c r="ER88" s="6"/>
      <c r="ES88" s="6"/>
      <c r="ET88" s="6"/>
      <c r="EU88" s="6"/>
      <c r="EV88" s="6"/>
      <c r="EW88" s="6"/>
      <c r="EX88" s="6"/>
      <c r="EY88" s="6"/>
      <c r="EZ88" s="6"/>
      <c r="FA88" s="6"/>
      <c r="FB88" s="6"/>
      <c r="FC88" s="6"/>
      <c r="FD88" s="6"/>
      <c r="FE88" s="6"/>
      <c r="FF88" s="6"/>
      <c r="FG88" s="6"/>
      <c r="FH88" s="6"/>
      <c r="FI88" s="6"/>
      <c r="FJ88" s="6"/>
      <c r="FK88" s="6"/>
      <c r="FL88" s="6"/>
      <c r="FM88" s="6"/>
      <c r="FN88" s="6"/>
      <c r="FO88" s="6"/>
      <c r="FP88" s="6"/>
      <c r="FQ88" s="6"/>
      <c r="FR88" s="6"/>
      <c r="FS88" s="6"/>
      <c r="FT88" s="6"/>
      <c r="FU88" s="6"/>
      <c r="FV88" s="6"/>
      <c r="FW88" s="6"/>
      <c r="FX88" s="6"/>
      <c r="FY88" s="6"/>
      <c r="FZ88" s="6"/>
      <c r="GA88" s="6"/>
      <c r="GB88" s="6"/>
      <c r="GC88" s="6"/>
      <c r="GD88" s="6"/>
      <c r="GE88" s="6"/>
      <c r="GF88" s="6"/>
      <c r="GG88" s="6"/>
      <c r="GH88" s="6"/>
    </row>
    <row r="89" spans="1:190" s="5" customFormat="1" ht="131.1" customHeight="1">
      <c r="A89" s="77" t="s">
        <v>482</v>
      </c>
      <c r="B89" s="65" t="s">
        <v>483</v>
      </c>
      <c r="C89" s="42" t="s">
        <v>484</v>
      </c>
      <c r="D89" s="43">
        <v>1</v>
      </c>
      <c r="E89" s="78">
        <v>150</v>
      </c>
      <c r="F89" s="78">
        <v>158</v>
      </c>
      <c r="G89" s="79" t="s">
        <v>485</v>
      </c>
      <c r="H89" s="80">
        <f t="shared" ref="H89:H91" si="14">0.68*0.58*0.31</f>
        <v>0.122264</v>
      </c>
      <c r="I89" s="81" t="s">
        <v>486</v>
      </c>
      <c r="J89" s="82" t="s">
        <v>487</v>
      </c>
      <c r="K89" s="36" t="s">
        <v>317</v>
      </c>
      <c r="L89" s="83" t="s">
        <v>308</v>
      </c>
      <c r="M89" s="86"/>
      <c r="N89" s="87"/>
      <c r="O89" s="6"/>
      <c r="P89" s="6"/>
      <c r="Q89" s="6"/>
      <c r="R89" s="6"/>
      <c r="S89" s="6"/>
      <c r="T89" s="6"/>
      <c r="U89" s="6"/>
      <c r="V89" s="6"/>
      <c r="W89" s="6"/>
      <c r="X89" s="6"/>
      <c r="Y89" s="6"/>
      <c r="Z89" s="6"/>
      <c r="AA89" s="6"/>
      <c r="AB89" s="6"/>
      <c r="AC89" s="6"/>
      <c r="AD89" s="6"/>
      <c r="AE89" s="6"/>
      <c r="AF89" s="6"/>
      <c r="AG89" s="6"/>
      <c r="AH89" s="6"/>
      <c r="AI89" s="6"/>
      <c r="AJ89" s="6"/>
      <c r="AK89" s="6"/>
      <c r="AL89" s="6"/>
      <c r="AM89" s="6"/>
      <c r="AN89" s="6"/>
      <c r="AO89" s="6"/>
      <c r="AP89" s="6"/>
      <c r="AQ89" s="6"/>
      <c r="AR89" s="6"/>
      <c r="AS89" s="6"/>
      <c r="AT89" s="6"/>
      <c r="AU89" s="6"/>
      <c r="AV89" s="6"/>
      <c r="AW89" s="6"/>
      <c r="AX89" s="6"/>
      <c r="AY89" s="6"/>
      <c r="AZ89" s="6"/>
      <c r="BA89" s="6"/>
      <c r="BB89" s="6"/>
      <c r="BC89" s="6"/>
      <c r="BD89" s="6"/>
      <c r="BE89" s="6"/>
      <c r="BF89" s="6"/>
      <c r="BG89" s="6"/>
      <c r="BH89" s="6"/>
      <c r="BI89" s="6"/>
      <c r="BJ89" s="6"/>
      <c r="BK89" s="6"/>
      <c r="BL89" s="6"/>
      <c r="BM89" s="6"/>
      <c r="BN89" s="6"/>
      <c r="BO89" s="6"/>
      <c r="BP89" s="6"/>
      <c r="BQ89" s="6"/>
      <c r="BR89" s="6"/>
      <c r="BS89" s="6"/>
      <c r="BT89" s="6"/>
      <c r="BU89" s="6"/>
      <c r="BV89" s="6"/>
      <c r="BW89" s="6"/>
      <c r="BX89" s="6"/>
      <c r="BY89" s="6"/>
      <c r="BZ89" s="6"/>
      <c r="CA89" s="6"/>
      <c r="CB89" s="6"/>
      <c r="CC89" s="6"/>
      <c r="CD89" s="6"/>
      <c r="CE89" s="6"/>
      <c r="CF89" s="6"/>
      <c r="CG89" s="6"/>
      <c r="CH89" s="6"/>
      <c r="CI89" s="6"/>
      <c r="CJ89" s="6"/>
      <c r="CK89" s="6"/>
      <c r="CL89" s="6"/>
      <c r="CM89" s="6"/>
      <c r="CN89" s="6"/>
      <c r="CO89" s="6"/>
      <c r="CP89" s="6"/>
      <c r="CQ89" s="6"/>
      <c r="CR89" s="6"/>
      <c r="CS89" s="6"/>
      <c r="CT89" s="6"/>
      <c r="CU89" s="6"/>
      <c r="CV89" s="6"/>
      <c r="CW89" s="6"/>
      <c r="CX89" s="6"/>
      <c r="CY89" s="6"/>
      <c r="CZ89" s="6"/>
      <c r="DA89" s="6"/>
      <c r="DB89" s="6"/>
      <c r="DC89" s="6"/>
      <c r="DD89" s="6"/>
      <c r="DE89" s="6"/>
      <c r="DF89" s="6"/>
      <c r="DG89" s="6"/>
      <c r="DH89" s="6"/>
      <c r="DI89" s="6"/>
      <c r="DJ89" s="6"/>
      <c r="DK89" s="6"/>
      <c r="DL89" s="6"/>
      <c r="DM89" s="6"/>
      <c r="DN89" s="6"/>
      <c r="DO89" s="6"/>
      <c r="DP89" s="6"/>
      <c r="DQ89" s="6"/>
      <c r="DR89" s="6"/>
      <c r="DS89" s="6"/>
      <c r="DT89" s="6"/>
      <c r="DU89" s="6"/>
      <c r="DV89" s="6"/>
      <c r="DW89" s="6"/>
      <c r="DX89" s="6"/>
      <c r="DY89" s="6"/>
      <c r="DZ89" s="6"/>
      <c r="EA89" s="6"/>
      <c r="EB89" s="6"/>
      <c r="EC89" s="6"/>
      <c r="ED89" s="6"/>
      <c r="EE89" s="6"/>
      <c r="EF89" s="6"/>
      <c r="EG89" s="6"/>
      <c r="EH89" s="6"/>
      <c r="EI89" s="6"/>
      <c r="EJ89" s="6"/>
      <c r="EK89" s="6"/>
      <c r="EL89" s="6"/>
      <c r="EM89" s="6"/>
      <c r="EN89" s="6"/>
      <c r="EO89" s="6"/>
      <c r="EP89" s="6"/>
      <c r="EQ89" s="6"/>
      <c r="ER89" s="6"/>
      <c r="ES89" s="6"/>
      <c r="ET89" s="6"/>
      <c r="EU89" s="6"/>
      <c r="EV89" s="6"/>
      <c r="EW89" s="6"/>
      <c r="EX89" s="6"/>
      <c r="EY89" s="6"/>
      <c r="EZ89" s="6"/>
      <c r="FA89" s="6"/>
      <c r="FB89" s="6"/>
      <c r="FC89" s="6"/>
      <c r="FD89" s="6"/>
      <c r="FE89" s="6"/>
      <c r="FF89" s="6"/>
      <c r="FG89" s="6"/>
      <c r="FH89" s="6"/>
      <c r="FI89" s="6"/>
      <c r="FJ89" s="6"/>
      <c r="FK89" s="6"/>
      <c r="FL89" s="6"/>
      <c r="FM89" s="6"/>
      <c r="FN89" s="6"/>
      <c r="FO89" s="6"/>
      <c r="FP89" s="6"/>
      <c r="FQ89" s="6"/>
      <c r="FR89" s="6"/>
      <c r="FS89" s="6"/>
      <c r="FT89" s="6"/>
      <c r="FU89" s="6"/>
      <c r="FV89" s="6"/>
      <c r="FW89" s="6"/>
      <c r="FX89" s="6"/>
      <c r="FY89" s="6"/>
      <c r="FZ89" s="6"/>
      <c r="GA89" s="6"/>
      <c r="GB89" s="6"/>
      <c r="GC89" s="6"/>
      <c r="GD89" s="6"/>
      <c r="GE89" s="6"/>
      <c r="GF89" s="6"/>
      <c r="GG89" s="6"/>
      <c r="GH89" s="6"/>
    </row>
    <row r="90" spans="1:190" s="5" customFormat="1" ht="132" customHeight="1">
      <c r="A90" s="77" t="s">
        <v>482</v>
      </c>
      <c r="B90" s="65" t="s">
        <v>488</v>
      </c>
      <c r="C90" s="42" t="s">
        <v>484</v>
      </c>
      <c r="D90" s="43">
        <v>1</v>
      </c>
      <c r="E90" s="78">
        <v>160</v>
      </c>
      <c r="F90" s="78">
        <v>168</v>
      </c>
      <c r="G90" s="79" t="s">
        <v>485</v>
      </c>
      <c r="H90" s="80">
        <f t="shared" si="14"/>
        <v>0.122264</v>
      </c>
      <c r="I90" s="81" t="s">
        <v>486</v>
      </c>
      <c r="J90" s="82" t="s">
        <v>489</v>
      </c>
      <c r="K90" s="36" t="s">
        <v>317</v>
      </c>
      <c r="L90" s="83" t="s">
        <v>308</v>
      </c>
      <c r="M90" s="86"/>
      <c r="N90" s="87"/>
      <c r="O90" s="6"/>
      <c r="P90" s="6"/>
      <c r="Q90" s="6"/>
      <c r="R90" s="6"/>
      <c r="S90" s="6"/>
      <c r="T90" s="6"/>
      <c r="U90" s="6"/>
      <c r="V90" s="6"/>
      <c r="W90" s="6"/>
      <c r="X90" s="6"/>
      <c r="Y90" s="6"/>
      <c r="Z90" s="6"/>
      <c r="AA90" s="6"/>
      <c r="AB90" s="6"/>
      <c r="AC90" s="6"/>
      <c r="AD90" s="6"/>
      <c r="AE90" s="6"/>
      <c r="AF90" s="6"/>
      <c r="AG90" s="6"/>
      <c r="AH90" s="6"/>
      <c r="AI90" s="6"/>
      <c r="AJ90" s="6"/>
      <c r="AK90" s="6"/>
      <c r="AL90" s="6"/>
      <c r="AM90" s="6"/>
      <c r="AN90" s="6"/>
      <c r="AO90" s="6"/>
      <c r="AP90" s="6"/>
      <c r="AQ90" s="6"/>
      <c r="AR90" s="6"/>
      <c r="AS90" s="6"/>
      <c r="AT90" s="6"/>
      <c r="AU90" s="6"/>
      <c r="AV90" s="6"/>
      <c r="AW90" s="6"/>
      <c r="AX90" s="6"/>
      <c r="AY90" s="6"/>
      <c r="AZ90" s="6"/>
      <c r="BA90" s="6"/>
      <c r="BB90" s="6"/>
      <c r="BC90" s="6"/>
      <c r="BD90" s="6"/>
      <c r="BE90" s="6"/>
      <c r="BF90" s="6"/>
      <c r="BG90" s="6"/>
      <c r="BH90" s="6"/>
      <c r="BI90" s="6"/>
      <c r="BJ90" s="6"/>
      <c r="BK90" s="6"/>
      <c r="BL90" s="6"/>
      <c r="BM90" s="6"/>
      <c r="BN90" s="6"/>
      <c r="BO90" s="6"/>
      <c r="BP90" s="6"/>
      <c r="BQ90" s="6"/>
      <c r="BR90" s="6"/>
      <c r="BS90" s="6"/>
      <c r="BT90" s="6"/>
      <c r="BU90" s="6"/>
      <c r="BV90" s="6"/>
      <c r="BW90" s="6"/>
      <c r="BX90" s="6"/>
      <c r="BY90" s="6"/>
      <c r="BZ90" s="6"/>
      <c r="CA90" s="6"/>
      <c r="CB90" s="6"/>
      <c r="CC90" s="6"/>
      <c r="CD90" s="6"/>
      <c r="CE90" s="6"/>
      <c r="CF90" s="6"/>
      <c r="CG90" s="6"/>
      <c r="CH90" s="6"/>
      <c r="CI90" s="6"/>
      <c r="CJ90" s="6"/>
      <c r="CK90" s="6"/>
      <c r="CL90" s="6"/>
      <c r="CM90" s="6"/>
      <c r="CN90" s="6"/>
      <c r="CO90" s="6"/>
      <c r="CP90" s="6"/>
      <c r="CQ90" s="6"/>
      <c r="CR90" s="6"/>
      <c r="CS90" s="6"/>
      <c r="CT90" s="6"/>
      <c r="CU90" s="6"/>
      <c r="CV90" s="6"/>
      <c r="CW90" s="6"/>
      <c r="CX90" s="6"/>
      <c r="CY90" s="6"/>
      <c r="CZ90" s="6"/>
      <c r="DA90" s="6"/>
      <c r="DB90" s="6"/>
      <c r="DC90" s="6"/>
      <c r="DD90" s="6"/>
      <c r="DE90" s="6"/>
      <c r="DF90" s="6"/>
      <c r="DG90" s="6"/>
      <c r="DH90" s="6"/>
      <c r="DI90" s="6"/>
      <c r="DJ90" s="6"/>
      <c r="DK90" s="6"/>
      <c r="DL90" s="6"/>
      <c r="DM90" s="6"/>
      <c r="DN90" s="6"/>
      <c r="DO90" s="6"/>
      <c r="DP90" s="6"/>
      <c r="DQ90" s="6"/>
      <c r="DR90" s="6"/>
      <c r="DS90" s="6"/>
      <c r="DT90" s="6"/>
      <c r="DU90" s="6"/>
      <c r="DV90" s="6"/>
      <c r="DW90" s="6"/>
      <c r="DX90" s="6"/>
      <c r="DY90" s="6"/>
      <c r="DZ90" s="6"/>
      <c r="EA90" s="6"/>
      <c r="EB90" s="6"/>
      <c r="EC90" s="6"/>
      <c r="ED90" s="6"/>
      <c r="EE90" s="6"/>
      <c r="EF90" s="6"/>
      <c r="EG90" s="6"/>
      <c r="EH90" s="6"/>
      <c r="EI90" s="6"/>
      <c r="EJ90" s="6"/>
      <c r="EK90" s="6"/>
      <c r="EL90" s="6"/>
      <c r="EM90" s="6"/>
      <c r="EN90" s="6"/>
      <c r="EO90" s="6"/>
      <c r="EP90" s="6"/>
      <c r="EQ90" s="6"/>
      <c r="ER90" s="6"/>
      <c r="ES90" s="6"/>
      <c r="ET90" s="6"/>
      <c r="EU90" s="6"/>
      <c r="EV90" s="6"/>
      <c r="EW90" s="6"/>
      <c r="EX90" s="6"/>
      <c r="EY90" s="6"/>
      <c r="EZ90" s="6"/>
      <c r="FA90" s="6"/>
      <c r="FB90" s="6"/>
      <c r="FC90" s="6"/>
      <c r="FD90" s="6"/>
      <c r="FE90" s="6"/>
      <c r="FF90" s="6"/>
      <c r="FG90" s="6"/>
      <c r="FH90" s="6"/>
      <c r="FI90" s="6"/>
      <c r="FJ90" s="6"/>
      <c r="FK90" s="6"/>
      <c r="FL90" s="6"/>
      <c r="FM90" s="6"/>
      <c r="FN90" s="6"/>
      <c r="FO90" s="6"/>
      <c r="FP90" s="6"/>
      <c r="FQ90" s="6"/>
      <c r="FR90" s="6"/>
      <c r="FS90" s="6"/>
      <c r="FT90" s="6"/>
      <c r="FU90" s="6"/>
      <c r="FV90" s="6"/>
      <c r="FW90" s="6"/>
      <c r="FX90" s="6"/>
      <c r="FY90" s="6"/>
      <c r="FZ90" s="6"/>
      <c r="GA90" s="6"/>
      <c r="GB90" s="6"/>
      <c r="GC90" s="6"/>
      <c r="GD90" s="6"/>
      <c r="GE90" s="6"/>
      <c r="GF90" s="6"/>
      <c r="GG90" s="6"/>
      <c r="GH90" s="6"/>
    </row>
    <row r="91" spans="1:190" s="5" customFormat="1" ht="132" customHeight="1">
      <c r="A91" s="77" t="s">
        <v>482</v>
      </c>
      <c r="B91" s="65" t="s">
        <v>490</v>
      </c>
      <c r="C91" s="42" t="s">
        <v>484</v>
      </c>
      <c r="D91" s="43">
        <v>1</v>
      </c>
      <c r="E91" s="78">
        <v>190</v>
      </c>
      <c r="F91" s="78">
        <v>198</v>
      </c>
      <c r="G91" s="79" t="s">
        <v>485</v>
      </c>
      <c r="H91" s="80">
        <f t="shared" si="14"/>
        <v>0.122264</v>
      </c>
      <c r="I91" s="81" t="s">
        <v>486</v>
      </c>
      <c r="J91" s="82" t="s">
        <v>491</v>
      </c>
      <c r="K91" s="36" t="s">
        <v>317</v>
      </c>
      <c r="L91" s="83" t="s">
        <v>308</v>
      </c>
      <c r="M91" s="86"/>
      <c r="N91" s="87"/>
      <c r="O91" s="6"/>
      <c r="P91" s="6"/>
      <c r="Q91" s="6"/>
      <c r="R91" s="6"/>
      <c r="S91" s="6"/>
      <c r="T91" s="6"/>
      <c r="U91" s="6"/>
      <c r="V91" s="6"/>
      <c r="W91" s="6"/>
      <c r="X91" s="6"/>
      <c r="Y91" s="6"/>
      <c r="Z91" s="6"/>
      <c r="AA91" s="6"/>
      <c r="AB91" s="6"/>
      <c r="AC91" s="6"/>
      <c r="AD91" s="6"/>
      <c r="AE91" s="6"/>
      <c r="AF91" s="6"/>
      <c r="AG91" s="6"/>
      <c r="AH91" s="6"/>
      <c r="AI91" s="6"/>
      <c r="AJ91" s="6"/>
      <c r="AK91" s="6"/>
      <c r="AL91" s="6"/>
      <c r="AM91" s="6"/>
      <c r="AN91" s="6"/>
      <c r="AO91" s="6"/>
      <c r="AP91" s="6"/>
      <c r="AQ91" s="6"/>
      <c r="AR91" s="6"/>
      <c r="AS91" s="6"/>
      <c r="AT91" s="6"/>
      <c r="AU91" s="6"/>
      <c r="AV91" s="6"/>
      <c r="AW91" s="6"/>
      <c r="AX91" s="6"/>
      <c r="AY91" s="6"/>
      <c r="AZ91" s="6"/>
      <c r="BA91" s="6"/>
      <c r="BB91" s="6"/>
      <c r="BC91" s="6"/>
      <c r="BD91" s="6"/>
      <c r="BE91" s="6"/>
      <c r="BF91" s="6"/>
      <c r="BG91" s="6"/>
      <c r="BH91" s="6"/>
      <c r="BI91" s="6"/>
      <c r="BJ91" s="6"/>
      <c r="BK91" s="6"/>
      <c r="BL91" s="6"/>
      <c r="BM91" s="6"/>
      <c r="BN91" s="6"/>
      <c r="BO91" s="6"/>
      <c r="BP91" s="6"/>
      <c r="BQ91" s="6"/>
      <c r="BR91" s="6"/>
      <c r="BS91" s="6"/>
      <c r="BT91" s="6"/>
      <c r="BU91" s="6"/>
      <c r="BV91" s="6"/>
      <c r="BW91" s="6"/>
      <c r="BX91" s="6"/>
      <c r="BY91" s="6"/>
      <c r="BZ91" s="6"/>
      <c r="CA91" s="6"/>
      <c r="CB91" s="6"/>
      <c r="CC91" s="6"/>
      <c r="CD91" s="6"/>
      <c r="CE91" s="6"/>
      <c r="CF91" s="6"/>
      <c r="CG91" s="6"/>
      <c r="CH91" s="6"/>
      <c r="CI91" s="6"/>
      <c r="CJ91" s="6"/>
      <c r="CK91" s="6"/>
      <c r="CL91" s="6"/>
      <c r="CM91" s="6"/>
      <c r="CN91" s="6"/>
      <c r="CO91" s="6"/>
      <c r="CP91" s="6"/>
      <c r="CQ91" s="6"/>
      <c r="CR91" s="6"/>
      <c r="CS91" s="6"/>
      <c r="CT91" s="6"/>
      <c r="CU91" s="6"/>
      <c r="CV91" s="6"/>
      <c r="CW91" s="6"/>
      <c r="CX91" s="6"/>
      <c r="CY91" s="6"/>
      <c r="CZ91" s="6"/>
      <c r="DA91" s="6"/>
      <c r="DB91" s="6"/>
      <c r="DC91" s="6"/>
      <c r="DD91" s="6"/>
      <c r="DE91" s="6"/>
      <c r="DF91" s="6"/>
      <c r="DG91" s="6"/>
      <c r="DH91" s="6"/>
      <c r="DI91" s="6"/>
      <c r="DJ91" s="6"/>
      <c r="DK91" s="6"/>
      <c r="DL91" s="6"/>
      <c r="DM91" s="6"/>
      <c r="DN91" s="6"/>
      <c r="DO91" s="6"/>
      <c r="DP91" s="6"/>
      <c r="DQ91" s="6"/>
      <c r="DR91" s="6"/>
      <c r="DS91" s="6"/>
      <c r="DT91" s="6"/>
      <c r="DU91" s="6"/>
      <c r="DV91" s="6"/>
      <c r="DW91" s="6"/>
      <c r="DX91" s="6"/>
      <c r="DY91" s="6"/>
      <c r="DZ91" s="6"/>
      <c r="EA91" s="6"/>
      <c r="EB91" s="6"/>
      <c r="EC91" s="6"/>
      <c r="ED91" s="6"/>
      <c r="EE91" s="6"/>
      <c r="EF91" s="6"/>
      <c r="EG91" s="6"/>
      <c r="EH91" s="6"/>
      <c r="EI91" s="6"/>
      <c r="EJ91" s="6"/>
      <c r="EK91" s="6"/>
      <c r="EL91" s="6"/>
      <c r="EM91" s="6"/>
      <c r="EN91" s="6"/>
      <c r="EO91" s="6"/>
      <c r="EP91" s="6"/>
      <c r="EQ91" s="6"/>
      <c r="ER91" s="6"/>
      <c r="ES91" s="6"/>
      <c r="ET91" s="6"/>
      <c r="EU91" s="6"/>
      <c r="EV91" s="6"/>
      <c r="EW91" s="6"/>
      <c r="EX91" s="6"/>
      <c r="EY91" s="6"/>
      <c r="EZ91" s="6"/>
      <c r="FA91" s="6"/>
      <c r="FB91" s="6"/>
      <c r="FC91" s="6"/>
      <c r="FD91" s="6"/>
      <c r="FE91" s="6"/>
      <c r="FF91" s="6"/>
      <c r="FG91" s="6"/>
      <c r="FH91" s="6"/>
      <c r="FI91" s="6"/>
      <c r="FJ91" s="6"/>
      <c r="FK91" s="6"/>
      <c r="FL91" s="6"/>
      <c r="FM91" s="6"/>
      <c r="FN91" s="6"/>
      <c r="FO91" s="6"/>
      <c r="FP91" s="6"/>
      <c r="FQ91" s="6"/>
      <c r="FR91" s="6"/>
      <c r="FS91" s="6"/>
      <c r="FT91" s="6"/>
      <c r="FU91" s="6"/>
      <c r="FV91" s="6"/>
      <c r="FW91" s="6"/>
      <c r="FX91" s="6"/>
      <c r="FY91" s="6"/>
      <c r="FZ91" s="6"/>
      <c r="GA91" s="6"/>
      <c r="GB91" s="6"/>
      <c r="GC91" s="6"/>
      <c r="GD91" s="6"/>
      <c r="GE91" s="6"/>
      <c r="GF91" s="6"/>
      <c r="GG91" s="6"/>
      <c r="GH91" s="6"/>
    </row>
    <row r="92" spans="1:190" s="4" customFormat="1" ht="108" customHeight="1">
      <c r="A92" s="27" t="s">
        <v>492</v>
      </c>
      <c r="B92" s="28" t="s">
        <v>493</v>
      </c>
      <c r="C92" s="29" t="s">
        <v>494</v>
      </c>
      <c r="D92" s="30">
        <v>1</v>
      </c>
      <c r="E92" s="88">
        <v>328</v>
      </c>
      <c r="F92" s="88">
        <v>340</v>
      </c>
      <c r="G92" s="32" t="s">
        <v>495</v>
      </c>
      <c r="H92" s="33">
        <f t="shared" ref="H92:H95" si="15">1.13*0.62*0.31</f>
        <v>0.21718599999999999</v>
      </c>
      <c r="I92" s="34" t="s">
        <v>496</v>
      </c>
      <c r="J92" s="72" t="s">
        <v>497</v>
      </c>
      <c r="K92" s="36" t="s">
        <v>317</v>
      </c>
      <c r="L92" s="25" t="s">
        <v>308</v>
      </c>
      <c r="M92" s="89" t="s">
        <v>498</v>
      </c>
      <c r="N92" s="89"/>
    </row>
    <row r="93" spans="1:190" s="4" customFormat="1" ht="111" customHeight="1">
      <c r="A93" s="27" t="s">
        <v>492</v>
      </c>
      <c r="B93" s="28" t="s">
        <v>493</v>
      </c>
      <c r="C93" s="29" t="s">
        <v>494</v>
      </c>
      <c r="D93" s="30">
        <v>1</v>
      </c>
      <c r="E93" s="88">
        <v>328</v>
      </c>
      <c r="F93" s="88">
        <v>340</v>
      </c>
      <c r="G93" s="32" t="s">
        <v>495</v>
      </c>
      <c r="H93" s="33">
        <f t="shared" si="15"/>
        <v>0.21718599999999999</v>
      </c>
      <c r="I93" s="34" t="s">
        <v>496</v>
      </c>
      <c r="J93" s="72" t="s">
        <v>497</v>
      </c>
      <c r="K93" s="36" t="s">
        <v>317</v>
      </c>
      <c r="L93" s="25" t="s">
        <v>308</v>
      </c>
      <c r="M93" s="89" t="s">
        <v>498</v>
      </c>
      <c r="N93" s="89"/>
    </row>
    <row r="94" spans="1:190" s="4" customFormat="1" ht="108.95" customHeight="1">
      <c r="A94" s="27" t="s">
        <v>492</v>
      </c>
      <c r="B94" s="28" t="s">
        <v>499</v>
      </c>
      <c r="C94" s="29" t="s">
        <v>494</v>
      </c>
      <c r="D94" s="30">
        <v>1</v>
      </c>
      <c r="E94" s="88">
        <v>339</v>
      </c>
      <c r="F94" s="88">
        <v>351</v>
      </c>
      <c r="G94" s="32" t="s">
        <v>495</v>
      </c>
      <c r="H94" s="33">
        <f t="shared" si="15"/>
        <v>0.21718599999999999</v>
      </c>
      <c r="I94" s="34" t="s">
        <v>496</v>
      </c>
      <c r="J94" s="72" t="s">
        <v>497</v>
      </c>
      <c r="K94" s="36" t="s">
        <v>317</v>
      </c>
      <c r="L94" s="25" t="s">
        <v>308</v>
      </c>
      <c r="M94" s="89" t="s">
        <v>498</v>
      </c>
      <c r="N94" s="89"/>
    </row>
    <row r="95" spans="1:190" s="4" customFormat="1" ht="105.95" customHeight="1">
      <c r="A95" s="27" t="s">
        <v>492</v>
      </c>
      <c r="B95" s="28" t="s">
        <v>499</v>
      </c>
      <c r="C95" s="29" t="s">
        <v>494</v>
      </c>
      <c r="D95" s="30">
        <v>1</v>
      </c>
      <c r="E95" s="88">
        <v>339</v>
      </c>
      <c r="F95" s="88">
        <v>351</v>
      </c>
      <c r="G95" s="32" t="s">
        <v>495</v>
      </c>
      <c r="H95" s="33">
        <f t="shared" si="15"/>
        <v>0.21718599999999999</v>
      </c>
      <c r="I95" s="34" t="s">
        <v>496</v>
      </c>
      <c r="J95" s="72" t="s">
        <v>497</v>
      </c>
      <c r="K95" s="36" t="s">
        <v>317</v>
      </c>
      <c r="L95" s="25" t="s">
        <v>308</v>
      </c>
      <c r="M95" s="89" t="s">
        <v>498</v>
      </c>
      <c r="N95" s="89"/>
    </row>
    <row r="96" spans="1:190" s="4" customFormat="1" ht="120.95" customHeight="1">
      <c r="A96" s="27" t="s">
        <v>500</v>
      </c>
      <c r="B96" s="28" t="s">
        <v>501</v>
      </c>
      <c r="C96" s="29" t="s">
        <v>502</v>
      </c>
      <c r="D96" s="30">
        <v>1</v>
      </c>
      <c r="E96" s="88">
        <v>345</v>
      </c>
      <c r="F96" s="88">
        <v>358</v>
      </c>
      <c r="G96" s="32" t="s">
        <v>503</v>
      </c>
      <c r="H96" s="33">
        <f t="shared" ref="H96:H100" si="16">1.17*0.63*0.29</f>
        <v>0.213759</v>
      </c>
      <c r="I96" s="34" t="s">
        <v>504</v>
      </c>
      <c r="J96" s="59" t="s">
        <v>505</v>
      </c>
      <c r="K96" s="36" t="s">
        <v>317</v>
      </c>
      <c r="L96" s="25" t="s">
        <v>308</v>
      </c>
      <c r="M96" s="89" t="s">
        <v>498</v>
      </c>
      <c r="N96" s="89"/>
    </row>
    <row r="97" spans="1:14" s="4" customFormat="1" ht="122.1" customHeight="1">
      <c r="A97" s="27" t="s">
        <v>500</v>
      </c>
      <c r="B97" s="28" t="s">
        <v>501</v>
      </c>
      <c r="C97" s="29" t="s">
        <v>502</v>
      </c>
      <c r="D97" s="30">
        <v>1</v>
      </c>
      <c r="E97" s="88">
        <v>345</v>
      </c>
      <c r="F97" s="88">
        <v>358</v>
      </c>
      <c r="G97" s="32" t="s">
        <v>503</v>
      </c>
      <c r="H97" s="33">
        <f t="shared" si="16"/>
        <v>0.213759</v>
      </c>
      <c r="I97" s="34" t="s">
        <v>504</v>
      </c>
      <c r="J97" s="59" t="s">
        <v>505</v>
      </c>
      <c r="K97" s="36" t="s">
        <v>317</v>
      </c>
      <c r="L97" s="25" t="s">
        <v>308</v>
      </c>
      <c r="M97" s="89" t="s">
        <v>498</v>
      </c>
      <c r="N97" s="89"/>
    </row>
    <row r="98" spans="1:14" s="4" customFormat="1" ht="129.94999999999999" customHeight="1">
      <c r="A98" s="27" t="s">
        <v>500</v>
      </c>
      <c r="B98" s="28" t="s">
        <v>506</v>
      </c>
      <c r="C98" s="29" t="s">
        <v>507</v>
      </c>
      <c r="D98" s="30">
        <v>1</v>
      </c>
      <c r="E98" s="88">
        <v>390</v>
      </c>
      <c r="F98" s="88">
        <v>402</v>
      </c>
      <c r="G98" s="32" t="s">
        <v>503</v>
      </c>
      <c r="H98" s="33">
        <f t="shared" si="16"/>
        <v>0.213759</v>
      </c>
      <c r="I98" s="34" t="s">
        <v>504</v>
      </c>
      <c r="J98" s="59" t="s">
        <v>505</v>
      </c>
      <c r="K98" s="36" t="s">
        <v>317</v>
      </c>
      <c r="L98" s="25" t="s">
        <v>308</v>
      </c>
      <c r="M98" s="89" t="s">
        <v>498</v>
      </c>
      <c r="N98" s="89"/>
    </row>
    <row r="99" spans="1:14" s="4" customFormat="1" ht="129" customHeight="1">
      <c r="A99" s="27" t="s">
        <v>500</v>
      </c>
      <c r="B99" s="28" t="s">
        <v>506</v>
      </c>
      <c r="C99" s="29" t="s">
        <v>507</v>
      </c>
      <c r="D99" s="30">
        <v>1</v>
      </c>
      <c r="E99" s="88">
        <v>390</v>
      </c>
      <c r="F99" s="88">
        <v>402</v>
      </c>
      <c r="G99" s="32" t="s">
        <v>503</v>
      </c>
      <c r="H99" s="33">
        <f t="shared" si="16"/>
        <v>0.213759</v>
      </c>
      <c r="I99" s="34" t="s">
        <v>504</v>
      </c>
      <c r="J99" s="59" t="s">
        <v>505</v>
      </c>
      <c r="K99" s="36" t="s">
        <v>317</v>
      </c>
      <c r="L99" s="25" t="s">
        <v>308</v>
      </c>
      <c r="M99" s="89" t="s">
        <v>498</v>
      </c>
      <c r="N99" s="89"/>
    </row>
    <row r="100" spans="1:14" s="4" customFormat="1" ht="125.1" customHeight="1">
      <c r="A100" s="27" t="s">
        <v>500</v>
      </c>
      <c r="B100" s="28" t="s">
        <v>506</v>
      </c>
      <c r="C100" s="29" t="s">
        <v>507</v>
      </c>
      <c r="D100" s="30">
        <v>1</v>
      </c>
      <c r="E100" s="88">
        <v>390</v>
      </c>
      <c r="F100" s="88">
        <v>402</v>
      </c>
      <c r="G100" s="32" t="s">
        <v>503</v>
      </c>
      <c r="H100" s="33">
        <f t="shared" si="16"/>
        <v>0.213759</v>
      </c>
      <c r="I100" s="34" t="s">
        <v>504</v>
      </c>
      <c r="J100" s="59" t="s">
        <v>505</v>
      </c>
      <c r="K100" s="36" t="s">
        <v>317</v>
      </c>
      <c r="L100" s="25" t="s">
        <v>308</v>
      </c>
      <c r="M100" s="89" t="s">
        <v>498</v>
      </c>
      <c r="N100" s="89"/>
    </row>
    <row r="101" spans="1:14" s="4" customFormat="1" ht="150" customHeight="1">
      <c r="A101" s="27" t="s">
        <v>508</v>
      </c>
      <c r="B101" s="28" t="s">
        <v>509</v>
      </c>
      <c r="C101" s="29" t="s">
        <v>510</v>
      </c>
      <c r="D101" s="30">
        <v>1</v>
      </c>
      <c r="E101" s="88">
        <v>190</v>
      </c>
      <c r="F101" s="88">
        <v>200</v>
      </c>
      <c r="G101" s="32" t="s">
        <v>511</v>
      </c>
      <c r="H101" s="33">
        <f t="shared" ref="H101:H110" si="17">0.95*0.53*0.31</f>
        <v>0.156085</v>
      </c>
      <c r="I101" s="34" t="s">
        <v>512</v>
      </c>
      <c r="J101" s="59" t="s">
        <v>513</v>
      </c>
      <c r="K101" s="36" t="s">
        <v>317</v>
      </c>
      <c r="L101" s="25" t="s">
        <v>308</v>
      </c>
      <c r="M101" s="89" t="s">
        <v>514</v>
      </c>
      <c r="N101" s="89" t="s">
        <v>515</v>
      </c>
    </row>
    <row r="102" spans="1:14" s="4" customFormat="1" ht="150" customHeight="1">
      <c r="A102" s="27" t="s">
        <v>508</v>
      </c>
      <c r="B102" s="28" t="s">
        <v>516</v>
      </c>
      <c r="C102" s="29" t="s">
        <v>510</v>
      </c>
      <c r="D102" s="30">
        <v>1</v>
      </c>
      <c r="E102" s="88">
        <v>205</v>
      </c>
      <c r="F102" s="88">
        <v>215</v>
      </c>
      <c r="G102" s="32" t="s">
        <v>511</v>
      </c>
      <c r="H102" s="33">
        <f t="shared" si="17"/>
        <v>0.156085</v>
      </c>
      <c r="I102" s="34" t="s">
        <v>512</v>
      </c>
      <c r="J102" s="59" t="s">
        <v>517</v>
      </c>
      <c r="K102" s="36" t="s">
        <v>317</v>
      </c>
      <c r="L102" s="25" t="s">
        <v>308</v>
      </c>
      <c r="M102" s="89" t="s">
        <v>514</v>
      </c>
      <c r="N102" s="89" t="s">
        <v>515</v>
      </c>
    </row>
    <row r="103" spans="1:14" s="4" customFormat="1" ht="150" customHeight="1">
      <c r="A103" s="27" t="s">
        <v>508</v>
      </c>
      <c r="B103" s="28" t="s">
        <v>518</v>
      </c>
      <c r="C103" s="29" t="s">
        <v>510</v>
      </c>
      <c r="D103" s="30">
        <v>1</v>
      </c>
      <c r="E103" s="88">
        <v>218</v>
      </c>
      <c r="F103" s="88">
        <v>228</v>
      </c>
      <c r="G103" s="32" t="s">
        <v>511</v>
      </c>
      <c r="H103" s="33">
        <f t="shared" si="17"/>
        <v>0.156085</v>
      </c>
      <c r="I103" s="34" t="s">
        <v>512</v>
      </c>
      <c r="J103" s="59" t="s">
        <v>519</v>
      </c>
      <c r="K103" s="36" t="s">
        <v>317</v>
      </c>
      <c r="L103" s="25" t="s">
        <v>308</v>
      </c>
      <c r="M103" s="89" t="s">
        <v>514</v>
      </c>
      <c r="N103" s="89" t="s">
        <v>515</v>
      </c>
    </row>
    <row r="104" spans="1:14" s="4" customFormat="1" ht="150" customHeight="1">
      <c r="A104" s="27" t="s">
        <v>508</v>
      </c>
      <c r="B104" s="28" t="s">
        <v>520</v>
      </c>
      <c r="C104" s="29" t="s">
        <v>521</v>
      </c>
      <c r="D104" s="30">
        <v>1</v>
      </c>
      <c r="E104" s="88">
        <v>245</v>
      </c>
      <c r="F104" s="88">
        <v>255</v>
      </c>
      <c r="G104" s="32" t="s">
        <v>511</v>
      </c>
      <c r="H104" s="33">
        <f t="shared" si="17"/>
        <v>0.156085</v>
      </c>
      <c r="I104" s="34" t="s">
        <v>512</v>
      </c>
      <c r="J104" s="59" t="s">
        <v>517</v>
      </c>
      <c r="K104" s="36" t="s">
        <v>317</v>
      </c>
      <c r="L104" s="25" t="s">
        <v>308</v>
      </c>
      <c r="M104" s="89" t="s">
        <v>514</v>
      </c>
      <c r="N104" s="89" t="s">
        <v>515</v>
      </c>
    </row>
    <row r="105" spans="1:14" s="4" customFormat="1" ht="150" customHeight="1">
      <c r="A105" s="27" t="s">
        <v>508</v>
      </c>
      <c r="B105" s="28" t="s">
        <v>522</v>
      </c>
      <c r="C105" s="29" t="s">
        <v>521</v>
      </c>
      <c r="D105" s="30">
        <v>1</v>
      </c>
      <c r="E105" s="88">
        <v>258</v>
      </c>
      <c r="F105" s="88">
        <v>268</v>
      </c>
      <c r="G105" s="32" t="s">
        <v>511</v>
      </c>
      <c r="H105" s="33">
        <f t="shared" si="17"/>
        <v>0.156085</v>
      </c>
      <c r="I105" s="34" t="s">
        <v>512</v>
      </c>
      <c r="J105" s="59" t="s">
        <v>519</v>
      </c>
      <c r="K105" s="36" t="s">
        <v>317</v>
      </c>
      <c r="L105" s="25" t="s">
        <v>308</v>
      </c>
      <c r="M105" s="89" t="s">
        <v>514</v>
      </c>
      <c r="N105" s="89" t="s">
        <v>515</v>
      </c>
    </row>
    <row r="106" spans="1:14" s="4" customFormat="1" ht="150" customHeight="1">
      <c r="A106" s="27" t="s">
        <v>508</v>
      </c>
      <c r="B106" s="28" t="s">
        <v>523</v>
      </c>
      <c r="C106" s="29" t="s">
        <v>524</v>
      </c>
      <c r="D106" s="30">
        <v>1</v>
      </c>
      <c r="E106" s="88">
        <v>209</v>
      </c>
      <c r="F106" s="88">
        <v>219</v>
      </c>
      <c r="G106" s="32" t="s">
        <v>511</v>
      </c>
      <c r="H106" s="33">
        <f t="shared" si="17"/>
        <v>0.156085</v>
      </c>
      <c r="I106" s="34" t="s">
        <v>512</v>
      </c>
      <c r="J106" s="59" t="s">
        <v>513</v>
      </c>
      <c r="K106" s="36" t="s">
        <v>317</v>
      </c>
      <c r="L106" s="25" t="s">
        <v>308</v>
      </c>
      <c r="M106" s="89" t="s">
        <v>514</v>
      </c>
      <c r="N106" s="89" t="s">
        <v>515</v>
      </c>
    </row>
    <row r="107" spans="1:14" s="4" customFormat="1" ht="150" customHeight="1">
      <c r="A107" s="27" t="s">
        <v>508</v>
      </c>
      <c r="B107" s="28" t="s">
        <v>525</v>
      </c>
      <c r="C107" s="29" t="s">
        <v>524</v>
      </c>
      <c r="D107" s="30">
        <v>1</v>
      </c>
      <c r="E107" s="88">
        <v>226</v>
      </c>
      <c r="F107" s="88">
        <v>236</v>
      </c>
      <c r="G107" s="32" t="s">
        <v>511</v>
      </c>
      <c r="H107" s="33">
        <f t="shared" si="17"/>
        <v>0.156085</v>
      </c>
      <c r="I107" s="34" t="s">
        <v>512</v>
      </c>
      <c r="J107" s="59" t="s">
        <v>517</v>
      </c>
      <c r="K107" s="36" t="s">
        <v>317</v>
      </c>
      <c r="L107" s="25" t="s">
        <v>308</v>
      </c>
      <c r="M107" s="89" t="s">
        <v>514</v>
      </c>
      <c r="N107" s="89" t="s">
        <v>515</v>
      </c>
    </row>
    <row r="108" spans="1:14" s="4" customFormat="1" ht="150" customHeight="1">
      <c r="A108" s="27" t="s">
        <v>508</v>
      </c>
      <c r="B108" s="28" t="s">
        <v>526</v>
      </c>
      <c r="C108" s="29" t="s">
        <v>524</v>
      </c>
      <c r="D108" s="30">
        <v>1</v>
      </c>
      <c r="E108" s="88">
        <v>253</v>
      </c>
      <c r="F108" s="88">
        <v>263</v>
      </c>
      <c r="G108" s="32" t="s">
        <v>511</v>
      </c>
      <c r="H108" s="33">
        <f t="shared" si="17"/>
        <v>0.156085</v>
      </c>
      <c r="I108" s="34" t="s">
        <v>512</v>
      </c>
      <c r="J108" s="59" t="s">
        <v>519</v>
      </c>
      <c r="K108" s="36" t="s">
        <v>317</v>
      </c>
      <c r="L108" s="25" t="s">
        <v>308</v>
      </c>
      <c r="M108" s="89" t="s">
        <v>514</v>
      </c>
      <c r="N108" s="89" t="s">
        <v>515</v>
      </c>
    </row>
    <row r="109" spans="1:14" s="4" customFormat="1" ht="150" customHeight="1">
      <c r="A109" s="27" t="s">
        <v>508</v>
      </c>
      <c r="B109" s="28" t="s">
        <v>527</v>
      </c>
      <c r="C109" s="29" t="s">
        <v>521</v>
      </c>
      <c r="D109" s="30">
        <v>1</v>
      </c>
      <c r="E109" s="88">
        <v>266</v>
      </c>
      <c r="F109" s="88">
        <v>276</v>
      </c>
      <c r="G109" s="32" t="s">
        <v>511</v>
      </c>
      <c r="H109" s="33">
        <f t="shared" si="17"/>
        <v>0.156085</v>
      </c>
      <c r="I109" s="34" t="s">
        <v>512</v>
      </c>
      <c r="J109" s="59" t="s">
        <v>517</v>
      </c>
      <c r="K109" s="36" t="s">
        <v>317</v>
      </c>
      <c r="L109" s="25" t="s">
        <v>308</v>
      </c>
      <c r="M109" s="89" t="s">
        <v>514</v>
      </c>
      <c r="N109" s="89" t="s">
        <v>515</v>
      </c>
    </row>
    <row r="110" spans="1:14" s="4" customFormat="1" ht="150" customHeight="1">
      <c r="A110" s="27" t="s">
        <v>508</v>
      </c>
      <c r="B110" s="28" t="s">
        <v>528</v>
      </c>
      <c r="C110" s="29" t="s">
        <v>521</v>
      </c>
      <c r="D110" s="30">
        <v>1</v>
      </c>
      <c r="E110" s="88">
        <v>293</v>
      </c>
      <c r="F110" s="88">
        <v>303</v>
      </c>
      <c r="G110" s="32" t="s">
        <v>511</v>
      </c>
      <c r="H110" s="33">
        <f t="shared" si="17"/>
        <v>0.156085</v>
      </c>
      <c r="I110" s="34" t="s">
        <v>512</v>
      </c>
      <c r="J110" s="59" t="s">
        <v>519</v>
      </c>
      <c r="K110" s="36" t="s">
        <v>317</v>
      </c>
      <c r="L110" s="25" t="s">
        <v>308</v>
      </c>
      <c r="M110" s="89" t="s">
        <v>514</v>
      </c>
      <c r="N110" s="89" t="s">
        <v>515</v>
      </c>
    </row>
    <row r="111" spans="1:14" s="4" customFormat="1" ht="150" customHeight="1">
      <c r="A111" s="27" t="s">
        <v>432</v>
      </c>
      <c r="B111" s="28" t="s">
        <v>529</v>
      </c>
      <c r="C111" s="29" t="s">
        <v>530</v>
      </c>
      <c r="D111" s="30">
        <v>1</v>
      </c>
      <c r="E111" s="88">
        <v>355</v>
      </c>
      <c r="F111" s="88">
        <v>370</v>
      </c>
      <c r="G111" s="32" t="s">
        <v>531</v>
      </c>
      <c r="H111" s="33">
        <f>1.18*0.6*0.3</f>
        <v>0.21240000000000001</v>
      </c>
      <c r="I111" s="34" t="s">
        <v>532</v>
      </c>
      <c r="J111" s="59" t="s">
        <v>533</v>
      </c>
      <c r="K111" s="36" t="s">
        <v>317</v>
      </c>
      <c r="L111" s="25" t="s">
        <v>308</v>
      </c>
      <c r="M111" s="89" t="s">
        <v>534</v>
      </c>
      <c r="N111" s="37"/>
    </row>
    <row r="112" spans="1:14" s="4" customFormat="1" ht="150" customHeight="1">
      <c r="A112" s="27" t="s">
        <v>432</v>
      </c>
      <c r="B112" s="28" t="s">
        <v>529</v>
      </c>
      <c r="C112" s="29" t="s">
        <v>530</v>
      </c>
      <c r="D112" s="30">
        <v>1</v>
      </c>
      <c r="E112" s="88">
        <v>355</v>
      </c>
      <c r="F112" s="88">
        <v>370</v>
      </c>
      <c r="G112" s="32" t="s">
        <v>531</v>
      </c>
      <c r="H112" s="33">
        <f>1.18*0.6*0.3</f>
        <v>0.21240000000000001</v>
      </c>
      <c r="I112" s="34" t="s">
        <v>532</v>
      </c>
      <c r="J112" s="59" t="s">
        <v>533</v>
      </c>
      <c r="K112" s="36" t="s">
        <v>317</v>
      </c>
      <c r="L112" s="25" t="s">
        <v>308</v>
      </c>
      <c r="M112" s="89" t="s">
        <v>534</v>
      </c>
      <c r="N112" s="37"/>
    </row>
    <row r="113" spans="1:14" s="4" customFormat="1" ht="150" customHeight="1">
      <c r="A113" s="27" t="s">
        <v>432</v>
      </c>
      <c r="B113" s="28" t="s">
        <v>535</v>
      </c>
      <c r="C113" s="29" t="s">
        <v>530</v>
      </c>
      <c r="D113" s="30">
        <v>1</v>
      </c>
      <c r="E113" s="88">
        <v>355</v>
      </c>
      <c r="F113" s="88">
        <v>370</v>
      </c>
      <c r="G113" s="32" t="s">
        <v>531</v>
      </c>
      <c r="H113" s="33">
        <f>1.18*0.6*0.3</f>
        <v>0.21240000000000001</v>
      </c>
      <c r="I113" s="34" t="s">
        <v>532</v>
      </c>
      <c r="J113" s="59" t="s">
        <v>533</v>
      </c>
      <c r="K113" s="36" t="s">
        <v>317</v>
      </c>
      <c r="L113" s="25" t="s">
        <v>308</v>
      </c>
      <c r="M113" s="89" t="s">
        <v>534</v>
      </c>
      <c r="N113" s="37"/>
    </row>
    <row r="114" spans="1:14" s="4" customFormat="1" ht="150" customHeight="1">
      <c r="A114" s="27" t="s">
        <v>432</v>
      </c>
      <c r="B114" s="28" t="s">
        <v>536</v>
      </c>
      <c r="C114" s="41" t="s">
        <v>537</v>
      </c>
      <c r="D114" s="30">
        <v>1</v>
      </c>
      <c r="E114" s="88">
        <v>395</v>
      </c>
      <c r="F114" s="88">
        <v>410</v>
      </c>
      <c r="G114" s="32" t="s">
        <v>531</v>
      </c>
      <c r="H114" s="33">
        <f>1.18*0.6*0.3</f>
        <v>0.21240000000000001</v>
      </c>
      <c r="I114" s="34" t="s">
        <v>532</v>
      </c>
      <c r="J114" s="59" t="s">
        <v>533</v>
      </c>
      <c r="K114" s="36" t="s">
        <v>317</v>
      </c>
      <c r="L114" s="25" t="s">
        <v>308</v>
      </c>
      <c r="M114" s="89" t="s">
        <v>534</v>
      </c>
      <c r="N114" s="37"/>
    </row>
    <row r="115" spans="1:14" s="4" customFormat="1" ht="150" customHeight="1">
      <c r="A115" s="27" t="s">
        <v>432</v>
      </c>
      <c r="B115" s="28" t="s">
        <v>538</v>
      </c>
      <c r="C115" s="29" t="s">
        <v>539</v>
      </c>
      <c r="D115" s="30">
        <v>1</v>
      </c>
      <c r="E115" s="88">
        <v>285</v>
      </c>
      <c r="F115" s="88">
        <v>300</v>
      </c>
      <c r="G115" s="32" t="s">
        <v>540</v>
      </c>
      <c r="H115" s="33">
        <f t="shared" ref="H115:H119" si="18">1.1*0.61*0.34</f>
        <v>0.22814000000000001</v>
      </c>
      <c r="I115" s="34" t="s">
        <v>436</v>
      </c>
      <c r="J115" s="59" t="s">
        <v>541</v>
      </c>
      <c r="K115" s="36" t="s">
        <v>317</v>
      </c>
      <c r="L115" s="25" t="s">
        <v>308</v>
      </c>
      <c r="M115" s="89" t="s">
        <v>534</v>
      </c>
      <c r="N115" s="37"/>
    </row>
    <row r="116" spans="1:14" s="4" customFormat="1" ht="150" customHeight="1">
      <c r="A116" s="27" t="s">
        <v>432</v>
      </c>
      <c r="B116" s="28" t="s">
        <v>538</v>
      </c>
      <c r="C116" s="29" t="s">
        <v>539</v>
      </c>
      <c r="D116" s="30">
        <v>1</v>
      </c>
      <c r="E116" s="88">
        <v>285</v>
      </c>
      <c r="F116" s="88">
        <v>300</v>
      </c>
      <c r="G116" s="32" t="s">
        <v>540</v>
      </c>
      <c r="H116" s="33">
        <f t="shared" si="18"/>
        <v>0.22814000000000001</v>
      </c>
      <c r="I116" s="34" t="s">
        <v>436</v>
      </c>
      <c r="J116" s="59" t="s">
        <v>541</v>
      </c>
      <c r="K116" s="36" t="s">
        <v>317</v>
      </c>
      <c r="L116" s="25" t="s">
        <v>308</v>
      </c>
      <c r="M116" s="89" t="s">
        <v>534</v>
      </c>
      <c r="N116" s="37"/>
    </row>
    <row r="117" spans="1:14" s="4" customFormat="1" ht="150" customHeight="1">
      <c r="A117" s="27" t="s">
        <v>432</v>
      </c>
      <c r="B117" s="28" t="s">
        <v>538</v>
      </c>
      <c r="C117" s="29" t="s">
        <v>539</v>
      </c>
      <c r="D117" s="30">
        <v>1</v>
      </c>
      <c r="E117" s="88">
        <v>285</v>
      </c>
      <c r="F117" s="88">
        <v>300</v>
      </c>
      <c r="G117" s="32" t="s">
        <v>540</v>
      </c>
      <c r="H117" s="33">
        <f t="shared" si="18"/>
        <v>0.22814000000000001</v>
      </c>
      <c r="I117" s="34" t="s">
        <v>436</v>
      </c>
      <c r="J117" s="59" t="s">
        <v>541</v>
      </c>
      <c r="K117" s="36" t="s">
        <v>317</v>
      </c>
      <c r="L117" s="25" t="s">
        <v>308</v>
      </c>
      <c r="M117" s="89" t="s">
        <v>534</v>
      </c>
      <c r="N117" s="37"/>
    </row>
    <row r="118" spans="1:14" s="4" customFormat="1" ht="150" customHeight="1">
      <c r="A118" s="27" t="s">
        <v>432</v>
      </c>
      <c r="B118" s="28" t="s">
        <v>538</v>
      </c>
      <c r="C118" s="29" t="s">
        <v>539</v>
      </c>
      <c r="D118" s="30">
        <v>1</v>
      </c>
      <c r="E118" s="88">
        <v>285</v>
      </c>
      <c r="F118" s="88">
        <v>300</v>
      </c>
      <c r="G118" s="32" t="s">
        <v>540</v>
      </c>
      <c r="H118" s="33">
        <f t="shared" si="18"/>
        <v>0.22814000000000001</v>
      </c>
      <c r="I118" s="34" t="s">
        <v>436</v>
      </c>
      <c r="J118" s="59" t="s">
        <v>541</v>
      </c>
      <c r="K118" s="36" t="s">
        <v>317</v>
      </c>
      <c r="L118" s="25" t="s">
        <v>308</v>
      </c>
      <c r="M118" s="89" t="s">
        <v>534</v>
      </c>
      <c r="N118" s="37"/>
    </row>
    <row r="119" spans="1:14" s="4" customFormat="1" ht="150" customHeight="1">
      <c r="A119" s="27" t="s">
        <v>432</v>
      </c>
      <c r="B119" s="28" t="s">
        <v>538</v>
      </c>
      <c r="C119" s="29" t="s">
        <v>542</v>
      </c>
      <c r="D119" s="30">
        <v>1</v>
      </c>
      <c r="E119" s="88">
        <v>285</v>
      </c>
      <c r="F119" s="88">
        <v>300</v>
      </c>
      <c r="G119" s="32" t="s">
        <v>540</v>
      </c>
      <c r="H119" s="33">
        <f t="shared" si="18"/>
        <v>0.22814000000000001</v>
      </c>
      <c r="I119" s="34" t="s">
        <v>436</v>
      </c>
      <c r="J119" s="59" t="s">
        <v>541</v>
      </c>
      <c r="K119" s="36" t="s">
        <v>317</v>
      </c>
      <c r="L119" s="25" t="s">
        <v>308</v>
      </c>
      <c r="M119" s="89" t="s">
        <v>534</v>
      </c>
      <c r="N119" s="37"/>
    </row>
    <row r="120" spans="1:14" s="4" customFormat="1" ht="150" customHeight="1">
      <c r="A120" s="27" t="s">
        <v>365</v>
      </c>
      <c r="B120" s="28" t="s">
        <v>543</v>
      </c>
      <c r="C120" s="29" t="s">
        <v>544</v>
      </c>
      <c r="D120" s="30">
        <v>1</v>
      </c>
      <c r="E120" s="88">
        <v>304</v>
      </c>
      <c r="F120" s="88">
        <v>314</v>
      </c>
      <c r="G120" s="32" t="s">
        <v>545</v>
      </c>
      <c r="H120" s="33">
        <f>0.69*0.465*0.44</f>
        <v>0.14117399999999999</v>
      </c>
      <c r="I120" s="34" t="s">
        <v>546</v>
      </c>
      <c r="J120" s="59" t="s">
        <v>547</v>
      </c>
      <c r="K120" s="36" t="s">
        <v>317</v>
      </c>
      <c r="L120" s="25" t="s">
        <v>308</v>
      </c>
      <c r="M120" s="89"/>
      <c r="N120" s="38"/>
    </row>
    <row r="121" spans="1:14" s="4" customFormat="1" ht="150" customHeight="1">
      <c r="A121" s="27" t="s">
        <v>365</v>
      </c>
      <c r="B121" s="28" t="s">
        <v>543</v>
      </c>
      <c r="C121" s="29" t="s">
        <v>544</v>
      </c>
      <c r="D121" s="30">
        <v>1</v>
      </c>
      <c r="E121" s="88">
        <v>304</v>
      </c>
      <c r="F121" s="88">
        <v>314</v>
      </c>
      <c r="G121" s="32" t="s">
        <v>545</v>
      </c>
      <c r="H121" s="33">
        <f>0.69*0.465*0.44</f>
        <v>0.14117399999999999</v>
      </c>
      <c r="I121" s="34" t="s">
        <v>546</v>
      </c>
      <c r="J121" s="59" t="s">
        <v>547</v>
      </c>
      <c r="K121" s="36" t="s">
        <v>317</v>
      </c>
      <c r="L121" s="25" t="s">
        <v>308</v>
      </c>
      <c r="M121" s="89"/>
      <c r="N121" s="38"/>
    </row>
    <row r="122" spans="1:14" s="4" customFormat="1" ht="150" customHeight="1">
      <c r="A122" s="27" t="s">
        <v>365</v>
      </c>
      <c r="B122" s="28" t="s">
        <v>543</v>
      </c>
      <c r="C122" s="29" t="s">
        <v>544</v>
      </c>
      <c r="D122" s="30">
        <v>1</v>
      </c>
      <c r="E122" s="88">
        <v>304</v>
      </c>
      <c r="F122" s="88">
        <v>314</v>
      </c>
      <c r="G122" s="32" t="s">
        <v>545</v>
      </c>
      <c r="H122" s="33">
        <f>0.69*0.465*0.44</f>
        <v>0.14117399999999999</v>
      </c>
      <c r="I122" s="34" t="s">
        <v>546</v>
      </c>
      <c r="J122" s="59" t="s">
        <v>547</v>
      </c>
      <c r="K122" s="36" t="s">
        <v>317</v>
      </c>
      <c r="L122" s="25" t="s">
        <v>308</v>
      </c>
      <c r="M122" s="89"/>
      <c r="N122" s="38"/>
    </row>
    <row r="123" spans="1:14" s="4" customFormat="1" ht="150" customHeight="1">
      <c r="A123" s="27" t="s">
        <v>365</v>
      </c>
      <c r="B123" s="28" t="s">
        <v>548</v>
      </c>
      <c r="C123" s="29" t="s">
        <v>549</v>
      </c>
      <c r="D123" s="30">
        <v>1</v>
      </c>
      <c r="E123" s="88">
        <v>341</v>
      </c>
      <c r="F123" s="88">
        <v>355</v>
      </c>
      <c r="G123" s="32" t="s">
        <v>550</v>
      </c>
      <c r="H123" s="33">
        <f t="shared" ref="H123:H125" si="19">1.12*0.59*0.335</f>
        <v>0.22136800000000001</v>
      </c>
      <c r="I123" s="34" t="s">
        <v>551</v>
      </c>
      <c r="J123" s="59" t="s">
        <v>552</v>
      </c>
      <c r="K123" s="36" t="s">
        <v>317</v>
      </c>
      <c r="L123" s="25" t="s">
        <v>308</v>
      </c>
      <c r="M123" s="89" t="s">
        <v>553</v>
      </c>
      <c r="N123" s="38"/>
    </row>
    <row r="124" spans="1:14" s="4" customFormat="1" ht="150" customHeight="1">
      <c r="A124" s="27" t="s">
        <v>365</v>
      </c>
      <c r="B124" s="28" t="s">
        <v>548</v>
      </c>
      <c r="C124" s="29" t="s">
        <v>549</v>
      </c>
      <c r="D124" s="30">
        <v>1</v>
      </c>
      <c r="E124" s="88">
        <v>341</v>
      </c>
      <c r="F124" s="88">
        <v>355</v>
      </c>
      <c r="G124" s="32" t="s">
        <v>550</v>
      </c>
      <c r="H124" s="33">
        <f t="shared" si="19"/>
        <v>0.22136800000000001</v>
      </c>
      <c r="I124" s="34" t="s">
        <v>551</v>
      </c>
      <c r="J124" s="59" t="s">
        <v>552</v>
      </c>
      <c r="K124" s="36" t="s">
        <v>317</v>
      </c>
      <c r="L124" s="25" t="s">
        <v>308</v>
      </c>
      <c r="M124" s="89"/>
      <c r="N124" s="38"/>
    </row>
    <row r="125" spans="1:14" s="4" customFormat="1" ht="150" customHeight="1">
      <c r="A125" s="27" t="s">
        <v>365</v>
      </c>
      <c r="B125" s="28" t="s">
        <v>548</v>
      </c>
      <c r="C125" s="29" t="s">
        <v>549</v>
      </c>
      <c r="D125" s="30">
        <v>1</v>
      </c>
      <c r="E125" s="88">
        <v>341</v>
      </c>
      <c r="F125" s="88">
        <v>355</v>
      </c>
      <c r="G125" s="32" t="s">
        <v>550</v>
      </c>
      <c r="H125" s="33">
        <f t="shared" si="19"/>
        <v>0.22136800000000001</v>
      </c>
      <c r="I125" s="34" t="s">
        <v>551</v>
      </c>
      <c r="J125" s="59" t="s">
        <v>552</v>
      </c>
      <c r="K125" s="36" t="s">
        <v>317</v>
      </c>
      <c r="L125" s="25" t="s">
        <v>308</v>
      </c>
      <c r="M125" s="89"/>
      <c r="N125" s="38"/>
    </row>
    <row r="126" spans="1:14" s="4" customFormat="1" ht="150" customHeight="1">
      <c r="A126" s="70" t="s">
        <v>554</v>
      </c>
      <c r="B126" s="28" t="s">
        <v>555</v>
      </c>
      <c r="C126" s="29" t="s">
        <v>556</v>
      </c>
      <c r="D126" s="30">
        <v>1</v>
      </c>
      <c r="E126" s="31">
        <v>328</v>
      </c>
      <c r="F126" s="31">
        <v>343</v>
      </c>
      <c r="G126" s="32" t="s">
        <v>557</v>
      </c>
      <c r="H126" s="33">
        <f>1.18*0.6*0.32</f>
        <v>0.22656000000000001</v>
      </c>
      <c r="I126" s="34" t="s">
        <v>558</v>
      </c>
      <c r="J126" s="59" t="s">
        <v>559</v>
      </c>
      <c r="K126" s="36" t="s">
        <v>317</v>
      </c>
      <c r="L126" s="25" t="s">
        <v>308</v>
      </c>
      <c r="M126" s="37" t="s">
        <v>560</v>
      </c>
      <c r="N126" s="90"/>
    </row>
    <row r="127" spans="1:14" s="4" customFormat="1" ht="150" customHeight="1">
      <c r="A127" s="70" t="s">
        <v>554</v>
      </c>
      <c r="B127" s="28" t="s">
        <v>561</v>
      </c>
      <c r="C127" s="29" t="s">
        <v>556</v>
      </c>
      <c r="D127" s="30">
        <v>1</v>
      </c>
      <c r="E127" s="31">
        <v>363</v>
      </c>
      <c r="F127" s="31">
        <v>378</v>
      </c>
      <c r="G127" s="32" t="s">
        <v>557</v>
      </c>
      <c r="H127" s="33">
        <f>1.18*0.6*0.32</f>
        <v>0.22656000000000001</v>
      </c>
      <c r="I127" s="34" t="s">
        <v>558</v>
      </c>
      <c r="J127" s="59" t="s">
        <v>562</v>
      </c>
      <c r="K127" s="36" t="s">
        <v>317</v>
      </c>
      <c r="L127" s="25" t="s">
        <v>308</v>
      </c>
      <c r="M127" s="37" t="s">
        <v>560</v>
      </c>
      <c r="N127" s="91"/>
    </row>
    <row r="128" spans="1:14" s="4" customFormat="1" ht="150" customHeight="1">
      <c r="A128" s="70" t="s">
        <v>554</v>
      </c>
      <c r="B128" s="28" t="s">
        <v>561</v>
      </c>
      <c r="C128" s="29" t="s">
        <v>556</v>
      </c>
      <c r="D128" s="30">
        <v>1</v>
      </c>
      <c r="E128" s="31">
        <v>363</v>
      </c>
      <c r="F128" s="31">
        <v>378</v>
      </c>
      <c r="G128" s="32" t="s">
        <v>557</v>
      </c>
      <c r="H128" s="33">
        <f>1.18*0.6*0.32</f>
        <v>0.22656000000000001</v>
      </c>
      <c r="I128" s="34" t="s">
        <v>558</v>
      </c>
      <c r="J128" s="59" t="s">
        <v>562</v>
      </c>
      <c r="K128" s="36" t="s">
        <v>317</v>
      </c>
      <c r="L128" s="25" t="s">
        <v>308</v>
      </c>
      <c r="M128" s="37" t="s">
        <v>560</v>
      </c>
      <c r="N128" s="91"/>
    </row>
    <row r="129" spans="1:14" s="4" customFormat="1" ht="150" customHeight="1">
      <c r="A129" s="70" t="s">
        <v>554</v>
      </c>
      <c r="B129" s="28" t="s">
        <v>563</v>
      </c>
      <c r="C129" s="29" t="s">
        <v>564</v>
      </c>
      <c r="D129" s="30">
        <v>1</v>
      </c>
      <c r="E129" s="31">
        <v>373</v>
      </c>
      <c r="F129" s="31">
        <v>388</v>
      </c>
      <c r="G129" s="32" t="s">
        <v>557</v>
      </c>
      <c r="H129" s="33">
        <f t="shared" ref="H129:H136" si="20">1.18*0.6*0.32</f>
        <v>0.22656000000000001</v>
      </c>
      <c r="I129" s="34" t="s">
        <v>558</v>
      </c>
      <c r="J129" s="59" t="s">
        <v>559</v>
      </c>
      <c r="K129" s="36" t="s">
        <v>317</v>
      </c>
      <c r="L129" s="25" t="s">
        <v>308</v>
      </c>
      <c r="M129" s="37" t="s">
        <v>560</v>
      </c>
      <c r="N129" s="91"/>
    </row>
    <row r="130" spans="1:14" s="4" customFormat="1" ht="150" customHeight="1">
      <c r="A130" s="70" t="s">
        <v>554</v>
      </c>
      <c r="B130" s="28" t="s">
        <v>563</v>
      </c>
      <c r="C130" s="29" t="s">
        <v>564</v>
      </c>
      <c r="D130" s="30">
        <v>1</v>
      </c>
      <c r="E130" s="31">
        <v>373</v>
      </c>
      <c r="F130" s="31">
        <v>388</v>
      </c>
      <c r="G130" s="32" t="s">
        <v>557</v>
      </c>
      <c r="H130" s="33">
        <f t="shared" si="20"/>
        <v>0.22656000000000001</v>
      </c>
      <c r="I130" s="34" t="s">
        <v>558</v>
      </c>
      <c r="J130" s="59" t="s">
        <v>559</v>
      </c>
      <c r="K130" s="36" t="s">
        <v>317</v>
      </c>
      <c r="L130" s="25" t="s">
        <v>308</v>
      </c>
      <c r="M130" s="37" t="s">
        <v>560</v>
      </c>
      <c r="N130" s="91"/>
    </row>
    <row r="131" spans="1:14" s="4" customFormat="1" ht="150" customHeight="1">
      <c r="A131" s="70" t="s">
        <v>554</v>
      </c>
      <c r="B131" s="28" t="s">
        <v>565</v>
      </c>
      <c r="C131" s="29" t="s">
        <v>564</v>
      </c>
      <c r="D131" s="30">
        <v>1</v>
      </c>
      <c r="E131" s="31">
        <v>408</v>
      </c>
      <c r="F131" s="31">
        <v>423</v>
      </c>
      <c r="G131" s="32" t="s">
        <v>557</v>
      </c>
      <c r="H131" s="33">
        <f t="shared" si="20"/>
        <v>0.22656000000000001</v>
      </c>
      <c r="I131" s="34" t="s">
        <v>558</v>
      </c>
      <c r="J131" s="59" t="s">
        <v>562</v>
      </c>
      <c r="K131" s="36" t="s">
        <v>317</v>
      </c>
      <c r="L131" s="25" t="s">
        <v>308</v>
      </c>
      <c r="M131" s="37" t="s">
        <v>560</v>
      </c>
      <c r="N131" s="91"/>
    </row>
    <row r="132" spans="1:14" s="4" customFormat="1" ht="150" customHeight="1">
      <c r="A132" s="70" t="s">
        <v>554</v>
      </c>
      <c r="B132" s="28" t="s">
        <v>565</v>
      </c>
      <c r="C132" s="29" t="s">
        <v>564</v>
      </c>
      <c r="D132" s="30">
        <v>1</v>
      </c>
      <c r="E132" s="31">
        <v>408</v>
      </c>
      <c r="F132" s="31">
        <v>423</v>
      </c>
      <c r="G132" s="32" t="s">
        <v>557</v>
      </c>
      <c r="H132" s="33">
        <f t="shared" si="20"/>
        <v>0.22656000000000001</v>
      </c>
      <c r="I132" s="34" t="s">
        <v>558</v>
      </c>
      <c r="J132" s="59" t="s">
        <v>562</v>
      </c>
      <c r="K132" s="36" t="s">
        <v>317</v>
      </c>
      <c r="L132" s="25" t="s">
        <v>308</v>
      </c>
      <c r="M132" s="37" t="s">
        <v>560</v>
      </c>
      <c r="N132" s="91"/>
    </row>
    <row r="133" spans="1:14" s="4" customFormat="1" ht="150" customHeight="1">
      <c r="A133" s="70" t="s">
        <v>554</v>
      </c>
      <c r="B133" s="28" t="s">
        <v>566</v>
      </c>
      <c r="C133" s="29" t="s">
        <v>567</v>
      </c>
      <c r="D133" s="30">
        <v>1</v>
      </c>
      <c r="E133" s="31">
        <v>340</v>
      </c>
      <c r="F133" s="31">
        <v>355</v>
      </c>
      <c r="G133" s="32" t="s">
        <v>557</v>
      </c>
      <c r="H133" s="33">
        <f t="shared" si="20"/>
        <v>0.22656000000000001</v>
      </c>
      <c r="I133" s="34" t="s">
        <v>558</v>
      </c>
      <c r="J133" s="59" t="s">
        <v>559</v>
      </c>
      <c r="K133" s="36" t="s">
        <v>317</v>
      </c>
      <c r="L133" s="25" t="s">
        <v>308</v>
      </c>
      <c r="M133" s="37" t="s">
        <v>568</v>
      </c>
      <c r="N133" s="90"/>
    </row>
    <row r="134" spans="1:14" s="4" customFormat="1" ht="150" customHeight="1">
      <c r="A134" s="70" t="s">
        <v>554</v>
      </c>
      <c r="B134" s="28" t="s">
        <v>566</v>
      </c>
      <c r="C134" s="29" t="s">
        <v>567</v>
      </c>
      <c r="D134" s="30">
        <v>1</v>
      </c>
      <c r="E134" s="31">
        <v>340</v>
      </c>
      <c r="F134" s="31">
        <v>355</v>
      </c>
      <c r="G134" s="32" t="s">
        <v>557</v>
      </c>
      <c r="H134" s="33">
        <f t="shared" si="20"/>
        <v>0.22656000000000001</v>
      </c>
      <c r="I134" s="34" t="s">
        <v>558</v>
      </c>
      <c r="J134" s="59" t="s">
        <v>559</v>
      </c>
      <c r="K134" s="36" t="s">
        <v>317</v>
      </c>
      <c r="L134" s="25" t="s">
        <v>308</v>
      </c>
      <c r="M134" s="37" t="s">
        <v>568</v>
      </c>
      <c r="N134" s="90"/>
    </row>
    <row r="135" spans="1:14" s="4" customFormat="1" ht="150" customHeight="1">
      <c r="A135" s="70" t="s">
        <v>554</v>
      </c>
      <c r="B135" s="28" t="s">
        <v>569</v>
      </c>
      <c r="C135" s="29" t="s">
        <v>567</v>
      </c>
      <c r="D135" s="30">
        <v>1</v>
      </c>
      <c r="E135" s="31">
        <v>375</v>
      </c>
      <c r="F135" s="31">
        <v>390</v>
      </c>
      <c r="G135" s="32" t="s">
        <v>557</v>
      </c>
      <c r="H135" s="33">
        <f t="shared" si="20"/>
        <v>0.22656000000000001</v>
      </c>
      <c r="I135" s="34" t="s">
        <v>558</v>
      </c>
      <c r="J135" s="59" t="s">
        <v>562</v>
      </c>
      <c r="K135" s="36" t="s">
        <v>317</v>
      </c>
      <c r="L135" s="25" t="s">
        <v>308</v>
      </c>
      <c r="M135" s="37" t="s">
        <v>568</v>
      </c>
      <c r="N135" s="91"/>
    </row>
    <row r="136" spans="1:14" s="4" customFormat="1" ht="150" customHeight="1">
      <c r="A136" s="70" t="s">
        <v>554</v>
      </c>
      <c r="B136" s="28" t="s">
        <v>569</v>
      </c>
      <c r="C136" s="29" t="s">
        <v>567</v>
      </c>
      <c r="D136" s="30">
        <v>1</v>
      </c>
      <c r="E136" s="31">
        <v>375</v>
      </c>
      <c r="F136" s="31">
        <v>390</v>
      </c>
      <c r="G136" s="32" t="s">
        <v>557</v>
      </c>
      <c r="H136" s="33">
        <f t="shared" si="20"/>
        <v>0.22656000000000001</v>
      </c>
      <c r="I136" s="34" t="s">
        <v>558</v>
      </c>
      <c r="J136" s="59" t="s">
        <v>562</v>
      </c>
      <c r="K136" s="36" t="s">
        <v>317</v>
      </c>
      <c r="L136" s="25" t="s">
        <v>308</v>
      </c>
      <c r="M136" s="37" t="s">
        <v>568</v>
      </c>
      <c r="N136" s="91"/>
    </row>
    <row r="137" spans="1:14" s="4" customFormat="1" ht="150" customHeight="1">
      <c r="A137" s="70" t="s">
        <v>554</v>
      </c>
      <c r="B137" s="28" t="s">
        <v>570</v>
      </c>
      <c r="C137" s="29" t="s">
        <v>571</v>
      </c>
      <c r="D137" s="30">
        <v>1</v>
      </c>
      <c r="E137" s="31">
        <v>405</v>
      </c>
      <c r="F137" s="31">
        <v>420</v>
      </c>
      <c r="G137" s="32" t="s">
        <v>572</v>
      </c>
      <c r="H137" s="33">
        <f t="shared" ref="H137:H144" si="21">1.2*0.63*0.32</f>
        <v>0.24192</v>
      </c>
      <c r="I137" s="34" t="s">
        <v>573</v>
      </c>
      <c r="J137" s="59" t="s">
        <v>574</v>
      </c>
      <c r="K137" s="36" t="s">
        <v>317</v>
      </c>
      <c r="L137" s="25" t="s">
        <v>308</v>
      </c>
      <c r="M137" s="37" t="s">
        <v>575</v>
      </c>
      <c r="N137" s="91"/>
    </row>
    <row r="138" spans="1:14" s="4" customFormat="1" ht="150" customHeight="1">
      <c r="A138" s="70" t="s">
        <v>554</v>
      </c>
      <c r="B138" s="28" t="s">
        <v>570</v>
      </c>
      <c r="C138" s="29" t="s">
        <v>571</v>
      </c>
      <c r="D138" s="30">
        <v>1</v>
      </c>
      <c r="E138" s="31">
        <v>405</v>
      </c>
      <c r="F138" s="31">
        <v>420</v>
      </c>
      <c r="G138" s="32" t="s">
        <v>572</v>
      </c>
      <c r="H138" s="33">
        <f t="shared" si="21"/>
        <v>0.24192</v>
      </c>
      <c r="I138" s="34" t="s">
        <v>573</v>
      </c>
      <c r="J138" s="59" t="s">
        <v>574</v>
      </c>
      <c r="K138" s="36" t="s">
        <v>317</v>
      </c>
      <c r="L138" s="25" t="s">
        <v>308</v>
      </c>
      <c r="M138" s="37" t="s">
        <v>575</v>
      </c>
      <c r="N138" s="91"/>
    </row>
    <row r="139" spans="1:14" s="4" customFormat="1" ht="150" customHeight="1">
      <c r="A139" s="70" t="s">
        <v>554</v>
      </c>
      <c r="B139" s="28" t="s">
        <v>576</v>
      </c>
      <c r="C139" s="29" t="s">
        <v>571</v>
      </c>
      <c r="D139" s="30">
        <v>1</v>
      </c>
      <c r="E139" s="31">
        <v>440</v>
      </c>
      <c r="F139" s="31">
        <v>455</v>
      </c>
      <c r="G139" s="32" t="s">
        <v>572</v>
      </c>
      <c r="H139" s="33">
        <f t="shared" si="21"/>
        <v>0.24192</v>
      </c>
      <c r="I139" s="34" t="s">
        <v>573</v>
      </c>
      <c r="J139" s="59" t="s">
        <v>577</v>
      </c>
      <c r="K139" s="36" t="s">
        <v>317</v>
      </c>
      <c r="L139" s="25" t="s">
        <v>308</v>
      </c>
      <c r="M139" s="37" t="s">
        <v>575</v>
      </c>
      <c r="N139" s="91"/>
    </row>
    <row r="140" spans="1:14" s="4" customFormat="1" ht="150" customHeight="1">
      <c r="A140" s="70" t="s">
        <v>554</v>
      </c>
      <c r="B140" s="28" t="s">
        <v>578</v>
      </c>
      <c r="C140" s="29" t="s">
        <v>571</v>
      </c>
      <c r="D140" s="30">
        <v>1</v>
      </c>
      <c r="E140" s="31">
        <v>580</v>
      </c>
      <c r="F140" s="31">
        <v>595</v>
      </c>
      <c r="G140" s="32" t="s">
        <v>572</v>
      </c>
      <c r="H140" s="33">
        <f t="shared" si="21"/>
        <v>0.24192</v>
      </c>
      <c r="I140" s="34" t="s">
        <v>573</v>
      </c>
      <c r="J140" s="59" t="s">
        <v>579</v>
      </c>
      <c r="K140" s="36" t="s">
        <v>317</v>
      </c>
      <c r="L140" s="25" t="s">
        <v>308</v>
      </c>
      <c r="M140" s="37" t="s">
        <v>575</v>
      </c>
      <c r="N140" s="91"/>
    </row>
    <row r="141" spans="1:14" s="4" customFormat="1" ht="150" customHeight="1">
      <c r="A141" s="70" t="s">
        <v>554</v>
      </c>
      <c r="B141" s="28" t="s">
        <v>570</v>
      </c>
      <c r="C141" s="29" t="s">
        <v>580</v>
      </c>
      <c r="D141" s="30">
        <v>1</v>
      </c>
      <c r="E141" s="31">
        <v>460</v>
      </c>
      <c r="F141" s="31">
        <v>475</v>
      </c>
      <c r="G141" s="32" t="s">
        <v>572</v>
      </c>
      <c r="H141" s="33">
        <f t="shared" si="21"/>
        <v>0.24192</v>
      </c>
      <c r="I141" s="34" t="s">
        <v>573</v>
      </c>
      <c r="J141" s="59" t="s">
        <v>574</v>
      </c>
      <c r="K141" s="36" t="s">
        <v>317</v>
      </c>
      <c r="L141" s="25" t="s">
        <v>308</v>
      </c>
      <c r="M141" s="37" t="s">
        <v>575</v>
      </c>
      <c r="N141" s="91"/>
    </row>
    <row r="142" spans="1:14" s="4" customFormat="1" ht="150" customHeight="1">
      <c r="A142" s="70" t="s">
        <v>554</v>
      </c>
      <c r="B142" s="28" t="s">
        <v>570</v>
      </c>
      <c r="C142" s="29" t="s">
        <v>580</v>
      </c>
      <c r="D142" s="30">
        <v>1</v>
      </c>
      <c r="E142" s="31">
        <v>460</v>
      </c>
      <c r="F142" s="31">
        <v>475</v>
      </c>
      <c r="G142" s="32" t="s">
        <v>572</v>
      </c>
      <c r="H142" s="33">
        <f t="shared" si="21"/>
        <v>0.24192</v>
      </c>
      <c r="I142" s="34" t="s">
        <v>573</v>
      </c>
      <c r="J142" s="59" t="s">
        <v>574</v>
      </c>
      <c r="K142" s="36" t="s">
        <v>317</v>
      </c>
      <c r="L142" s="25" t="s">
        <v>308</v>
      </c>
      <c r="M142" s="37" t="s">
        <v>575</v>
      </c>
      <c r="N142" s="91"/>
    </row>
    <row r="143" spans="1:14" s="4" customFormat="1" ht="150" customHeight="1">
      <c r="A143" s="70" t="s">
        <v>554</v>
      </c>
      <c r="B143" s="28" t="s">
        <v>576</v>
      </c>
      <c r="C143" s="29" t="s">
        <v>580</v>
      </c>
      <c r="D143" s="30">
        <v>1</v>
      </c>
      <c r="E143" s="31">
        <v>495</v>
      </c>
      <c r="F143" s="31">
        <v>510</v>
      </c>
      <c r="G143" s="32" t="s">
        <v>572</v>
      </c>
      <c r="H143" s="33">
        <f t="shared" si="21"/>
        <v>0.24192</v>
      </c>
      <c r="I143" s="34" t="s">
        <v>573</v>
      </c>
      <c r="J143" s="59" t="s">
        <v>577</v>
      </c>
      <c r="K143" s="36" t="s">
        <v>317</v>
      </c>
      <c r="L143" s="25" t="s">
        <v>308</v>
      </c>
      <c r="M143" s="37" t="s">
        <v>575</v>
      </c>
      <c r="N143" s="91"/>
    </row>
    <row r="144" spans="1:14" s="4" customFormat="1" ht="150" customHeight="1">
      <c r="A144" s="70" t="s">
        <v>554</v>
      </c>
      <c r="B144" s="28" t="s">
        <v>581</v>
      </c>
      <c r="C144" s="29" t="s">
        <v>580</v>
      </c>
      <c r="D144" s="30">
        <v>1</v>
      </c>
      <c r="E144" s="31">
        <v>625</v>
      </c>
      <c r="F144" s="31">
        <v>640</v>
      </c>
      <c r="G144" s="32" t="s">
        <v>572</v>
      </c>
      <c r="H144" s="33">
        <f t="shared" si="21"/>
        <v>0.24192</v>
      </c>
      <c r="I144" s="34" t="s">
        <v>573</v>
      </c>
      <c r="J144" s="59" t="s">
        <v>579</v>
      </c>
      <c r="K144" s="36" t="s">
        <v>317</v>
      </c>
      <c r="L144" s="25" t="s">
        <v>308</v>
      </c>
      <c r="M144" s="37" t="s">
        <v>575</v>
      </c>
      <c r="N144" s="91"/>
    </row>
    <row r="145" spans="1:14" s="4" customFormat="1" ht="150" customHeight="1">
      <c r="A145" s="27" t="s">
        <v>582</v>
      </c>
      <c r="B145" s="28" t="s">
        <v>583</v>
      </c>
      <c r="C145" s="29" t="s">
        <v>584</v>
      </c>
      <c r="D145" s="30">
        <v>1</v>
      </c>
      <c r="E145" s="31">
        <v>310</v>
      </c>
      <c r="F145" s="31">
        <v>320</v>
      </c>
      <c r="G145" s="32" t="s">
        <v>585</v>
      </c>
      <c r="H145" s="33">
        <f t="shared" ref="H145:H167" si="22">1.08*0.56*0.31</f>
        <v>0.18748799999999999</v>
      </c>
      <c r="I145" s="34" t="s">
        <v>586</v>
      </c>
      <c r="J145" s="59" t="s">
        <v>587</v>
      </c>
      <c r="K145" s="36" t="s">
        <v>317</v>
      </c>
      <c r="L145" s="25" t="s">
        <v>308</v>
      </c>
      <c r="M145" s="37" t="s">
        <v>431</v>
      </c>
      <c r="N145" s="38"/>
    </row>
    <row r="146" spans="1:14" s="4" customFormat="1" ht="150" customHeight="1">
      <c r="A146" s="27" t="s">
        <v>582</v>
      </c>
      <c r="B146" s="28" t="s">
        <v>588</v>
      </c>
      <c r="C146" s="29" t="s">
        <v>584</v>
      </c>
      <c r="D146" s="30">
        <v>1</v>
      </c>
      <c r="E146" s="31">
        <v>345</v>
      </c>
      <c r="F146" s="31">
        <v>355</v>
      </c>
      <c r="G146" s="32" t="s">
        <v>585</v>
      </c>
      <c r="H146" s="33">
        <f t="shared" si="22"/>
        <v>0.18748799999999999</v>
      </c>
      <c r="I146" s="34" t="s">
        <v>586</v>
      </c>
      <c r="J146" s="59" t="s">
        <v>589</v>
      </c>
      <c r="K146" s="36" t="s">
        <v>317</v>
      </c>
      <c r="L146" s="25" t="s">
        <v>308</v>
      </c>
      <c r="M146" s="37" t="s">
        <v>431</v>
      </c>
      <c r="N146" s="38"/>
    </row>
    <row r="147" spans="1:14" s="4" customFormat="1" ht="150" customHeight="1">
      <c r="A147" s="27" t="s">
        <v>582</v>
      </c>
      <c r="B147" s="28" t="s">
        <v>590</v>
      </c>
      <c r="C147" s="29" t="s">
        <v>584</v>
      </c>
      <c r="D147" s="30">
        <v>1</v>
      </c>
      <c r="E147" s="31">
        <v>370</v>
      </c>
      <c r="F147" s="31">
        <v>380</v>
      </c>
      <c r="G147" s="32" t="s">
        <v>585</v>
      </c>
      <c r="H147" s="33">
        <f t="shared" si="22"/>
        <v>0.18748799999999999</v>
      </c>
      <c r="I147" s="34" t="s">
        <v>586</v>
      </c>
      <c r="J147" s="59" t="s">
        <v>591</v>
      </c>
      <c r="K147" s="36" t="s">
        <v>317</v>
      </c>
      <c r="L147" s="25" t="s">
        <v>308</v>
      </c>
      <c r="M147" s="37" t="s">
        <v>431</v>
      </c>
      <c r="N147" s="38"/>
    </row>
    <row r="148" spans="1:14" s="4" customFormat="1" ht="150" customHeight="1">
      <c r="A148" s="27" t="s">
        <v>582</v>
      </c>
      <c r="B148" s="28" t="s">
        <v>588</v>
      </c>
      <c r="C148" s="29" t="s">
        <v>592</v>
      </c>
      <c r="D148" s="30">
        <v>1</v>
      </c>
      <c r="E148" s="31">
        <v>398</v>
      </c>
      <c r="F148" s="31">
        <v>408</v>
      </c>
      <c r="G148" s="32" t="s">
        <v>585</v>
      </c>
      <c r="H148" s="33">
        <f t="shared" si="22"/>
        <v>0.18748799999999999</v>
      </c>
      <c r="I148" s="34" t="s">
        <v>586</v>
      </c>
      <c r="J148" s="59" t="s">
        <v>589</v>
      </c>
      <c r="K148" s="36" t="s">
        <v>317</v>
      </c>
      <c r="L148" s="25" t="s">
        <v>308</v>
      </c>
      <c r="M148" s="37" t="s">
        <v>431</v>
      </c>
      <c r="N148" s="38"/>
    </row>
    <row r="149" spans="1:14" s="4" customFormat="1" ht="150" customHeight="1">
      <c r="A149" s="27" t="s">
        <v>582</v>
      </c>
      <c r="B149" s="28" t="s">
        <v>590</v>
      </c>
      <c r="C149" s="29" t="s">
        <v>592</v>
      </c>
      <c r="D149" s="30">
        <v>1</v>
      </c>
      <c r="E149" s="31">
        <v>415</v>
      </c>
      <c r="F149" s="31">
        <v>425</v>
      </c>
      <c r="G149" s="32" t="s">
        <v>585</v>
      </c>
      <c r="H149" s="33">
        <f t="shared" si="22"/>
        <v>0.18748799999999999</v>
      </c>
      <c r="I149" s="34" t="s">
        <v>586</v>
      </c>
      <c r="J149" s="59" t="s">
        <v>591</v>
      </c>
      <c r="K149" s="36" t="s">
        <v>317</v>
      </c>
      <c r="L149" s="25" t="s">
        <v>308</v>
      </c>
      <c r="M149" s="37" t="s">
        <v>431</v>
      </c>
      <c r="N149" s="38"/>
    </row>
    <row r="150" spans="1:14" s="4" customFormat="1" ht="150" customHeight="1">
      <c r="A150" s="27" t="s">
        <v>582</v>
      </c>
      <c r="B150" s="28" t="s">
        <v>590</v>
      </c>
      <c r="C150" s="29" t="s">
        <v>592</v>
      </c>
      <c r="D150" s="30">
        <v>1</v>
      </c>
      <c r="E150" s="31">
        <v>415</v>
      </c>
      <c r="F150" s="31">
        <v>425</v>
      </c>
      <c r="G150" s="32" t="s">
        <v>585</v>
      </c>
      <c r="H150" s="33">
        <f t="shared" si="22"/>
        <v>0.18748799999999999</v>
      </c>
      <c r="I150" s="34" t="s">
        <v>586</v>
      </c>
      <c r="J150" s="59" t="s">
        <v>591</v>
      </c>
      <c r="K150" s="36" t="s">
        <v>317</v>
      </c>
      <c r="L150" s="25" t="s">
        <v>308</v>
      </c>
      <c r="M150" s="37" t="s">
        <v>431</v>
      </c>
      <c r="N150" s="38"/>
    </row>
    <row r="151" spans="1:14" s="4" customFormat="1" ht="150" customHeight="1">
      <c r="A151" s="27" t="s">
        <v>582</v>
      </c>
      <c r="B151" s="28" t="s">
        <v>593</v>
      </c>
      <c r="C151" s="29" t="s">
        <v>594</v>
      </c>
      <c r="D151" s="30">
        <v>1</v>
      </c>
      <c r="E151" s="31">
        <v>320</v>
      </c>
      <c r="F151" s="31">
        <v>330</v>
      </c>
      <c r="G151" s="32" t="s">
        <v>585</v>
      </c>
      <c r="H151" s="33">
        <f t="shared" si="22"/>
        <v>0.18748799999999999</v>
      </c>
      <c r="I151" s="34" t="s">
        <v>586</v>
      </c>
      <c r="J151" s="59" t="s">
        <v>589</v>
      </c>
      <c r="K151" s="36" t="s">
        <v>317</v>
      </c>
      <c r="L151" s="25" t="s">
        <v>308</v>
      </c>
      <c r="M151" s="37" t="s">
        <v>431</v>
      </c>
      <c r="N151" s="38"/>
    </row>
    <row r="152" spans="1:14" s="4" customFormat="1" ht="150" customHeight="1">
      <c r="A152" s="27" t="s">
        <v>582</v>
      </c>
      <c r="B152" s="28" t="s">
        <v>595</v>
      </c>
      <c r="C152" s="29" t="s">
        <v>594</v>
      </c>
      <c r="D152" s="30">
        <v>1</v>
      </c>
      <c r="E152" s="31">
        <v>358</v>
      </c>
      <c r="F152" s="31">
        <v>368</v>
      </c>
      <c r="G152" s="32" t="s">
        <v>585</v>
      </c>
      <c r="H152" s="33">
        <f t="shared" si="22"/>
        <v>0.18748799999999999</v>
      </c>
      <c r="I152" s="34" t="s">
        <v>586</v>
      </c>
      <c r="J152" s="59" t="s">
        <v>591</v>
      </c>
      <c r="K152" s="36" t="s">
        <v>317</v>
      </c>
      <c r="L152" s="25" t="s">
        <v>308</v>
      </c>
      <c r="M152" s="37" t="s">
        <v>431</v>
      </c>
      <c r="N152" s="38"/>
    </row>
    <row r="153" spans="1:14" s="4" customFormat="1" ht="150" customHeight="1">
      <c r="A153" s="27" t="s">
        <v>582</v>
      </c>
      <c r="B153" s="28" t="s">
        <v>596</v>
      </c>
      <c r="C153" s="29" t="s">
        <v>597</v>
      </c>
      <c r="D153" s="30">
        <v>1</v>
      </c>
      <c r="E153" s="31">
        <v>370</v>
      </c>
      <c r="F153" s="31">
        <v>380</v>
      </c>
      <c r="G153" s="32" t="s">
        <v>585</v>
      </c>
      <c r="H153" s="33">
        <f t="shared" si="22"/>
        <v>0.18748799999999999</v>
      </c>
      <c r="I153" s="34" t="s">
        <v>586</v>
      </c>
      <c r="J153" s="59" t="s">
        <v>589</v>
      </c>
      <c r="K153" s="36" t="s">
        <v>317</v>
      </c>
      <c r="L153" s="25" t="s">
        <v>308</v>
      </c>
      <c r="M153" s="37" t="s">
        <v>431</v>
      </c>
      <c r="N153" s="38"/>
    </row>
    <row r="154" spans="1:14" s="4" customFormat="1" ht="150" customHeight="1">
      <c r="A154" s="27" t="s">
        <v>582</v>
      </c>
      <c r="B154" s="28" t="s">
        <v>596</v>
      </c>
      <c r="C154" s="29" t="s">
        <v>597</v>
      </c>
      <c r="D154" s="30">
        <v>1</v>
      </c>
      <c r="E154" s="31">
        <v>370</v>
      </c>
      <c r="F154" s="31">
        <v>380</v>
      </c>
      <c r="G154" s="32" t="s">
        <v>585</v>
      </c>
      <c r="H154" s="33">
        <f t="shared" si="22"/>
        <v>0.18748799999999999</v>
      </c>
      <c r="I154" s="34" t="s">
        <v>586</v>
      </c>
      <c r="J154" s="59" t="s">
        <v>589</v>
      </c>
      <c r="K154" s="36" t="s">
        <v>317</v>
      </c>
      <c r="L154" s="25" t="s">
        <v>308</v>
      </c>
      <c r="M154" s="37" t="s">
        <v>431</v>
      </c>
      <c r="N154" s="38"/>
    </row>
    <row r="155" spans="1:14" s="4" customFormat="1" ht="150" customHeight="1">
      <c r="A155" s="27" t="s">
        <v>582</v>
      </c>
      <c r="B155" s="28" t="s">
        <v>598</v>
      </c>
      <c r="C155" s="29" t="s">
        <v>597</v>
      </c>
      <c r="D155" s="30">
        <v>1</v>
      </c>
      <c r="E155" s="31">
        <v>405</v>
      </c>
      <c r="F155" s="31">
        <v>415</v>
      </c>
      <c r="G155" s="32" t="s">
        <v>585</v>
      </c>
      <c r="H155" s="33">
        <f t="shared" si="22"/>
        <v>0.18748799999999999</v>
      </c>
      <c r="I155" s="34" t="s">
        <v>586</v>
      </c>
      <c r="J155" s="59" t="s">
        <v>591</v>
      </c>
      <c r="K155" s="36" t="s">
        <v>317</v>
      </c>
      <c r="L155" s="25" t="s">
        <v>308</v>
      </c>
      <c r="M155" s="37" t="s">
        <v>431</v>
      </c>
      <c r="N155" s="38"/>
    </row>
    <row r="156" spans="1:14" s="4" customFormat="1" ht="150" customHeight="1">
      <c r="A156" s="27" t="s">
        <v>582</v>
      </c>
      <c r="B156" s="28" t="s">
        <v>599</v>
      </c>
      <c r="C156" s="29" t="s">
        <v>597</v>
      </c>
      <c r="D156" s="30">
        <v>1</v>
      </c>
      <c r="E156" s="31">
        <v>405</v>
      </c>
      <c r="F156" s="31">
        <v>415</v>
      </c>
      <c r="G156" s="32" t="s">
        <v>585</v>
      </c>
      <c r="H156" s="33">
        <f t="shared" si="22"/>
        <v>0.18748799999999999</v>
      </c>
      <c r="I156" s="34" t="s">
        <v>586</v>
      </c>
      <c r="J156" s="59" t="s">
        <v>591</v>
      </c>
      <c r="K156" s="36" t="s">
        <v>317</v>
      </c>
      <c r="L156" s="25" t="s">
        <v>308</v>
      </c>
      <c r="M156" s="37" t="s">
        <v>431</v>
      </c>
      <c r="N156" s="38"/>
    </row>
    <row r="157" spans="1:14" s="4" customFormat="1" ht="150" customHeight="1">
      <c r="A157" s="27" t="s">
        <v>582</v>
      </c>
      <c r="B157" s="28" t="s">
        <v>600</v>
      </c>
      <c r="C157" s="29" t="s">
        <v>601</v>
      </c>
      <c r="D157" s="30">
        <v>1</v>
      </c>
      <c r="E157" s="31">
        <v>310</v>
      </c>
      <c r="F157" s="31">
        <v>322</v>
      </c>
      <c r="G157" s="32" t="s">
        <v>585</v>
      </c>
      <c r="H157" s="33">
        <f t="shared" si="22"/>
        <v>0.18748799999999999</v>
      </c>
      <c r="I157" s="34" t="s">
        <v>586</v>
      </c>
      <c r="J157" s="59" t="s">
        <v>602</v>
      </c>
      <c r="K157" s="36" t="s">
        <v>317</v>
      </c>
      <c r="L157" s="25" t="s">
        <v>308</v>
      </c>
      <c r="M157" s="37" t="s">
        <v>603</v>
      </c>
      <c r="N157" s="38"/>
    </row>
    <row r="158" spans="1:14" s="4" customFormat="1" ht="150" customHeight="1">
      <c r="A158" s="27" t="s">
        <v>582</v>
      </c>
      <c r="B158" s="28" t="s">
        <v>604</v>
      </c>
      <c r="C158" s="29" t="s">
        <v>601</v>
      </c>
      <c r="D158" s="30">
        <v>1</v>
      </c>
      <c r="E158" s="31">
        <v>330</v>
      </c>
      <c r="F158" s="31">
        <v>342</v>
      </c>
      <c r="G158" s="32" t="s">
        <v>585</v>
      </c>
      <c r="H158" s="33">
        <f t="shared" si="22"/>
        <v>0.18748799999999999</v>
      </c>
      <c r="I158" s="34" t="s">
        <v>586</v>
      </c>
      <c r="J158" s="59" t="s">
        <v>591</v>
      </c>
      <c r="K158" s="36" t="s">
        <v>317</v>
      </c>
      <c r="L158" s="25" t="s">
        <v>308</v>
      </c>
      <c r="M158" s="37" t="s">
        <v>603</v>
      </c>
      <c r="N158" s="38"/>
    </row>
    <row r="159" spans="1:14" s="4" customFormat="1" ht="150" customHeight="1">
      <c r="A159" s="27" t="s">
        <v>582</v>
      </c>
      <c r="B159" s="28" t="s">
        <v>605</v>
      </c>
      <c r="C159" s="29" t="s">
        <v>601</v>
      </c>
      <c r="D159" s="30">
        <v>1</v>
      </c>
      <c r="E159" s="31">
        <v>350</v>
      </c>
      <c r="F159" s="31">
        <v>362</v>
      </c>
      <c r="G159" s="32" t="s">
        <v>585</v>
      </c>
      <c r="H159" s="33">
        <f t="shared" si="22"/>
        <v>0.18748799999999999</v>
      </c>
      <c r="I159" s="34" t="s">
        <v>586</v>
      </c>
      <c r="J159" s="59" t="s">
        <v>591</v>
      </c>
      <c r="K159" s="36" t="s">
        <v>317</v>
      </c>
      <c r="L159" s="25" t="s">
        <v>308</v>
      </c>
      <c r="M159" s="37" t="s">
        <v>603</v>
      </c>
      <c r="N159" s="38"/>
    </row>
    <row r="160" spans="1:14" s="4" customFormat="1" ht="150" customHeight="1">
      <c r="A160" s="27" t="s">
        <v>582</v>
      </c>
      <c r="B160" s="28" t="s">
        <v>606</v>
      </c>
      <c r="C160" s="29" t="s">
        <v>607</v>
      </c>
      <c r="D160" s="30">
        <v>1</v>
      </c>
      <c r="E160" s="31">
        <v>352</v>
      </c>
      <c r="F160" s="31">
        <v>364</v>
      </c>
      <c r="G160" s="32" t="s">
        <v>585</v>
      </c>
      <c r="H160" s="33">
        <f t="shared" si="22"/>
        <v>0.18748799999999999</v>
      </c>
      <c r="I160" s="34" t="s">
        <v>586</v>
      </c>
      <c r="J160" s="59" t="s">
        <v>591</v>
      </c>
      <c r="K160" s="36" t="s">
        <v>317</v>
      </c>
      <c r="L160" s="25" t="s">
        <v>308</v>
      </c>
      <c r="M160" s="37" t="s">
        <v>603</v>
      </c>
      <c r="N160" s="38"/>
    </row>
    <row r="161" spans="1:14" s="4" customFormat="1" ht="150" customHeight="1">
      <c r="A161" s="27" t="s">
        <v>582</v>
      </c>
      <c r="B161" s="28" t="s">
        <v>608</v>
      </c>
      <c r="C161" s="29" t="s">
        <v>607</v>
      </c>
      <c r="D161" s="30">
        <v>1</v>
      </c>
      <c r="E161" s="31">
        <v>374</v>
      </c>
      <c r="F161" s="31">
        <v>386</v>
      </c>
      <c r="G161" s="32" t="s">
        <v>585</v>
      </c>
      <c r="H161" s="33">
        <f t="shared" si="22"/>
        <v>0.18748799999999999</v>
      </c>
      <c r="I161" s="34" t="s">
        <v>586</v>
      </c>
      <c r="J161" s="59" t="s">
        <v>591</v>
      </c>
      <c r="K161" s="36" t="s">
        <v>317</v>
      </c>
      <c r="L161" s="25" t="s">
        <v>308</v>
      </c>
      <c r="M161" s="37" t="s">
        <v>603</v>
      </c>
      <c r="N161" s="38"/>
    </row>
    <row r="162" spans="1:14" s="4" customFormat="1" ht="150" customHeight="1">
      <c r="A162" s="27" t="s">
        <v>582</v>
      </c>
      <c r="B162" s="28" t="s">
        <v>608</v>
      </c>
      <c r="C162" s="29" t="s">
        <v>607</v>
      </c>
      <c r="D162" s="30">
        <v>1</v>
      </c>
      <c r="E162" s="31">
        <v>374</v>
      </c>
      <c r="F162" s="31">
        <v>386</v>
      </c>
      <c r="G162" s="32" t="s">
        <v>585</v>
      </c>
      <c r="H162" s="33">
        <f t="shared" si="22"/>
        <v>0.18748799999999999</v>
      </c>
      <c r="I162" s="34" t="s">
        <v>586</v>
      </c>
      <c r="J162" s="59" t="s">
        <v>591</v>
      </c>
      <c r="K162" s="36" t="s">
        <v>317</v>
      </c>
      <c r="L162" s="25" t="s">
        <v>308</v>
      </c>
      <c r="M162" s="37" t="s">
        <v>603</v>
      </c>
      <c r="N162" s="38"/>
    </row>
    <row r="163" spans="1:14" s="4" customFormat="1" ht="150" customHeight="1">
      <c r="A163" s="27" t="s">
        <v>582</v>
      </c>
      <c r="B163" s="28" t="s">
        <v>609</v>
      </c>
      <c r="C163" s="29" t="s">
        <v>594</v>
      </c>
      <c r="D163" s="30">
        <v>1</v>
      </c>
      <c r="E163" s="31">
        <v>320</v>
      </c>
      <c r="F163" s="31">
        <v>330</v>
      </c>
      <c r="G163" s="32" t="s">
        <v>585</v>
      </c>
      <c r="H163" s="33">
        <f t="shared" si="22"/>
        <v>0.18748799999999999</v>
      </c>
      <c r="I163" s="34" t="s">
        <v>586</v>
      </c>
      <c r="J163" s="59" t="s">
        <v>591</v>
      </c>
      <c r="K163" s="36" t="s">
        <v>317</v>
      </c>
      <c r="L163" s="25" t="s">
        <v>308</v>
      </c>
      <c r="M163" s="37" t="s">
        <v>431</v>
      </c>
      <c r="N163" s="38"/>
    </row>
    <row r="164" spans="1:14" s="4" customFormat="1" ht="150" customHeight="1">
      <c r="A164" s="27" t="s">
        <v>582</v>
      </c>
      <c r="B164" s="28" t="s">
        <v>610</v>
      </c>
      <c r="C164" s="29" t="s">
        <v>594</v>
      </c>
      <c r="D164" s="30">
        <v>1</v>
      </c>
      <c r="E164" s="31">
        <v>360</v>
      </c>
      <c r="F164" s="31">
        <v>370</v>
      </c>
      <c r="G164" s="32" t="s">
        <v>585</v>
      </c>
      <c r="H164" s="33">
        <f t="shared" si="22"/>
        <v>0.18748799999999999</v>
      </c>
      <c r="I164" s="34" t="s">
        <v>586</v>
      </c>
      <c r="J164" s="59" t="s">
        <v>591</v>
      </c>
      <c r="K164" s="36" t="s">
        <v>317</v>
      </c>
      <c r="L164" s="25" t="s">
        <v>308</v>
      </c>
      <c r="M164" s="37" t="s">
        <v>431</v>
      </c>
      <c r="N164" s="38"/>
    </row>
    <row r="165" spans="1:14" s="4" customFormat="1" ht="150" customHeight="1">
      <c r="A165" s="27" t="s">
        <v>582</v>
      </c>
      <c r="B165" s="28" t="s">
        <v>611</v>
      </c>
      <c r="C165" s="29" t="s">
        <v>507</v>
      </c>
      <c r="D165" s="30">
        <v>1</v>
      </c>
      <c r="E165" s="31">
        <v>370</v>
      </c>
      <c r="F165" s="31">
        <v>380</v>
      </c>
      <c r="G165" s="32" t="s">
        <v>585</v>
      </c>
      <c r="H165" s="33">
        <f t="shared" si="22"/>
        <v>0.18748799999999999</v>
      </c>
      <c r="I165" s="34" t="s">
        <v>586</v>
      </c>
      <c r="J165" s="59" t="s">
        <v>591</v>
      </c>
      <c r="K165" s="36" t="s">
        <v>317</v>
      </c>
      <c r="L165" s="25" t="s">
        <v>308</v>
      </c>
      <c r="M165" s="37" t="s">
        <v>612</v>
      </c>
      <c r="N165" s="38"/>
    </row>
    <row r="166" spans="1:14" s="4" customFormat="1" ht="150" customHeight="1">
      <c r="A166" s="27" t="s">
        <v>582</v>
      </c>
      <c r="B166" s="28" t="s">
        <v>610</v>
      </c>
      <c r="C166" s="29" t="s">
        <v>507</v>
      </c>
      <c r="D166" s="30">
        <v>1</v>
      </c>
      <c r="E166" s="31">
        <v>405</v>
      </c>
      <c r="F166" s="31">
        <v>415</v>
      </c>
      <c r="G166" s="32" t="s">
        <v>585</v>
      </c>
      <c r="H166" s="33">
        <f t="shared" si="22"/>
        <v>0.18748799999999999</v>
      </c>
      <c r="I166" s="34" t="s">
        <v>586</v>
      </c>
      <c r="J166" s="59" t="s">
        <v>591</v>
      </c>
      <c r="K166" s="36" t="s">
        <v>317</v>
      </c>
      <c r="L166" s="25" t="s">
        <v>308</v>
      </c>
      <c r="M166" s="37" t="s">
        <v>612</v>
      </c>
      <c r="N166" s="38"/>
    </row>
    <row r="167" spans="1:14" s="4" customFormat="1" ht="150" customHeight="1">
      <c r="A167" s="27" t="s">
        <v>582</v>
      </c>
      <c r="B167" s="28" t="s">
        <v>610</v>
      </c>
      <c r="C167" s="29" t="s">
        <v>507</v>
      </c>
      <c r="D167" s="30">
        <v>1</v>
      </c>
      <c r="E167" s="31">
        <v>405</v>
      </c>
      <c r="F167" s="31">
        <v>415</v>
      </c>
      <c r="G167" s="32" t="s">
        <v>585</v>
      </c>
      <c r="H167" s="33">
        <f t="shared" si="22"/>
        <v>0.18748799999999999</v>
      </c>
      <c r="I167" s="34" t="s">
        <v>586</v>
      </c>
      <c r="J167" s="59" t="s">
        <v>591</v>
      </c>
      <c r="K167" s="36" t="s">
        <v>317</v>
      </c>
      <c r="L167" s="25" t="s">
        <v>308</v>
      </c>
      <c r="M167" s="37" t="s">
        <v>612</v>
      </c>
      <c r="N167" s="38"/>
    </row>
    <row r="168" spans="1:14" s="4" customFormat="1" ht="150" customHeight="1">
      <c r="A168" s="27" t="s">
        <v>582</v>
      </c>
      <c r="B168" s="28" t="s">
        <v>613</v>
      </c>
      <c r="C168" s="29" t="s">
        <v>594</v>
      </c>
      <c r="D168" s="30">
        <v>1</v>
      </c>
      <c r="E168" s="31">
        <v>220</v>
      </c>
      <c r="F168" s="31">
        <v>230</v>
      </c>
      <c r="G168" s="32" t="s">
        <v>585</v>
      </c>
      <c r="H168" s="33">
        <f>1.03*0.53*0.3</f>
        <v>0.16377</v>
      </c>
      <c r="I168" s="34" t="s">
        <v>614</v>
      </c>
      <c r="J168" s="59" t="s">
        <v>615</v>
      </c>
      <c r="K168" s="36" t="s">
        <v>317</v>
      </c>
      <c r="L168" s="25" t="s">
        <v>308</v>
      </c>
      <c r="M168" s="89" t="s">
        <v>616</v>
      </c>
      <c r="N168" s="37"/>
    </row>
    <row r="169" spans="1:14" s="4" customFormat="1" ht="150" customHeight="1">
      <c r="A169" s="27" t="s">
        <v>582</v>
      </c>
      <c r="B169" s="28" t="s">
        <v>617</v>
      </c>
      <c r="C169" s="29" t="s">
        <v>594</v>
      </c>
      <c r="D169" s="30">
        <v>1</v>
      </c>
      <c r="E169" s="31">
        <v>245</v>
      </c>
      <c r="F169" s="31">
        <v>255</v>
      </c>
      <c r="G169" s="32" t="s">
        <v>585</v>
      </c>
      <c r="H169" s="33">
        <f>1.05*0.54*0.31</f>
        <v>0.17577000000000001</v>
      </c>
      <c r="I169" s="34" t="s">
        <v>614</v>
      </c>
      <c r="J169" s="59" t="s">
        <v>618</v>
      </c>
      <c r="K169" s="36" t="s">
        <v>317</v>
      </c>
      <c r="L169" s="25" t="s">
        <v>308</v>
      </c>
      <c r="M169" s="89" t="s">
        <v>616</v>
      </c>
      <c r="N169" s="37"/>
    </row>
    <row r="170" spans="1:14" s="4" customFormat="1" ht="150" customHeight="1">
      <c r="A170" s="27" t="s">
        <v>582</v>
      </c>
      <c r="B170" s="28" t="s">
        <v>619</v>
      </c>
      <c r="C170" s="29" t="s">
        <v>594</v>
      </c>
      <c r="D170" s="30">
        <v>1</v>
      </c>
      <c r="E170" s="31">
        <v>265</v>
      </c>
      <c r="F170" s="31">
        <v>275</v>
      </c>
      <c r="G170" s="32" t="s">
        <v>585</v>
      </c>
      <c r="H170" s="33">
        <f>1.05*0.54*0.31</f>
        <v>0.17577000000000001</v>
      </c>
      <c r="I170" s="34" t="s">
        <v>614</v>
      </c>
      <c r="J170" s="59" t="s">
        <v>620</v>
      </c>
      <c r="K170" s="36" t="s">
        <v>317</v>
      </c>
      <c r="L170" s="25" t="s">
        <v>308</v>
      </c>
      <c r="M170" s="89" t="s">
        <v>616</v>
      </c>
      <c r="N170" s="37"/>
    </row>
    <row r="171" spans="1:14" s="4" customFormat="1" ht="150" customHeight="1">
      <c r="A171" s="27" t="s">
        <v>582</v>
      </c>
      <c r="B171" s="28" t="s">
        <v>621</v>
      </c>
      <c r="C171" s="29" t="s">
        <v>622</v>
      </c>
      <c r="D171" s="30">
        <v>1</v>
      </c>
      <c r="E171" s="31">
        <v>290</v>
      </c>
      <c r="F171" s="31">
        <v>300</v>
      </c>
      <c r="G171" s="32" t="s">
        <v>585</v>
      </c>
      <c r="H171" s="33">
        <f>1.05*0.54*0.31</f>
        <v>0.17577000000000001</v>
      </c>
      <c r="I171" s="34" t="s">
        <v>614</v>
      </c>
      <c r="J171" s="59" t="s">
        <v>618</v>
      </c>
      <c r="K171" s="36" t="s">
        <v>317</v>
      </c>
      <c r="L171" s="25" t="s">
        <v>308</v>
      </c>
      <c r="M171" s="89" t="s">
        <v>616</v>
      </c>
      <c r="N171" s="37"/>
    </row>
    <row r="172" spans="1:14" s="4" customFormat="1" ht="150" customHeight="1">
      <c r="A172" s="27" t="s">
        <v>582</v>
      </c>
      <c r="B172" s="28" t="s">
        <v>623</v>
      </c>
      <c r="C172" s="29" t="s">
        <v>622</v>
      </c>
      <c r="D172" s="30">
        <v>1</v>
      </c>
      <c r="E172" s="31">
        <v>310</v>
      </c>
      <c r="F172" s="31">
        <v>320</v>
      </c>
      <c r="G172" s="32" t="s">
        <v>585</v>
      </c>
      <c r="H172" s="33">
        <f t="shared" ref="H172:H180" si="23">1.05*0.54*0.31</f>
        <v>0.17577000000000001</v>
      </c>
      <c r="I172" s="34" t="s">
        <v>614</v>
      </c>
      <c r="J172" s="59" t="s">
        <v>620</v>
      </c>
      <c r="K172" s="36" t="s">
        <v>317</v>
      </c>
      <c r="L172" s="25" t="s">
        <v>308</v>
      </c>
      <c r="M172" s="89" t="s">
        <v>616</v>
      </c>
      <c r="N172" s="37"/>
    </row>
    <row r="173" spans="1:14" s="4" customFormat="1" ht="150" customHeight="1">
      <c r="A173" s="27" t="s">
        <v>582</v>
      </c>
      <c r="B173" s="28" t="s">
        <v>624</v>
      </c>
      <c r="C173" s="29" t="s">
        <v>594</v>
      </c>
      <c r="D173" s="30">
        <v>1</v>
      </c>
      <c r="E173" s="31">
        <v>215</v>
      </c>
      <c r="F173" s="31">
        <v>225</v>
      </c>
      <c r="G173" s="32" t="s">
        <v>585</v>
      </c>
      <c r="H173" s="33">
        <f t="shared" si="23"/>
        <v>0.17577000000000001</v>
      </c>
      <c r="I173" s="34" t="s">
        <v>614</v>
      </c>
      <c r="J173" s="59" t="s">
        <v>615</v>
      </c>
      <c r="K173" s="36" t="s">
        <v>317</v>
      </c>
      <c r="L173" s="25" t="s">
        <v>308</v>
      </c>
      <c r="M173" s="89" t="s">
        <v>616</v>
      </c>
      <c r="N173" s="37"/>
    </row>
    <row r="174" spans="1:14" s="4" customFormat="1" ht="150" customHeight="1">
      <c r="A174" s="27" t="s">
        <v>582</v>
      </c>
      <c r="B174" s="28" t="s">
        <v>625</v>
      </c>
      <c r="C174" s="29" t="s">
        <v>594</v>
      </c>
      <c r="D174" s="30">
        <v>1</v>
      </c>
      <c r="E174" s="31">
        <v>245</v>
      </c>
      <c r="F174" s="31">
        <v>255</v>
      </c>
      <c r="G174" s="32" t="s">
        <v>585</v>
      </c>
      <c r="H174" s="33">
        <f t="shared" si="23"/>
        <v>0.17577000000000001</v>
      </c>
      <c r="I174" s="34" t="s">
        <v>614</v>
      </c>
      <c r="J174" s="59" t="s">
        <v>618</v>
      </c>
      <c r="K174" s="36" t="s">
        <v>317</v>
      </c>
      <c r="L174" s="25" t="s">
        <v>308</v>
      </c>
      <c r="M174" s="89" t="s">
        <v>616</v>
      </c>
      <c r="N174" s="37"/>
    </row>
    <row r="175" spans="1:14" s="4" customFormat="1" ht="150" customHeight="1">
      <c r="A175" s="27" t="s">
        <v>582</v>
      </c>
      <c r="B175" s="28" t="s">
        <v>626</v>
      </c>
      <c r="C175" s="29" t="s">
        <v>594</v>
      </c>
      <c r="D175" s="30">
        <v>1</v>
      </c>
      <c r="E175" s="31">
        <v>265</v>
      </c>
      <c r="F175" s="31">
        <v>275</v>
      </c>
      <c r="G175" s="32" t="s">
        <v>585</v>
      </c>
      <c r="H175" s="33">
        <f t="shared" si="23"/>
        <v>0.17577000000000001</v>
      </c>
      <c r="I175" s="34" t="s">
        <v>614</v>
      </c>
      <c r="J175" s="59" t="s">
        <v>620</v>
      </c>
      <c r="K175" s="36" t="s">
        <v>317</v>
      </c>
      <c r="L175" s="25" t="s">
        <v>308</v>
      </c>
      <c r="M175" s="89" t="s">
        <v>616</v>
      </c>
      <c r="N175" s="37"/>
    </row>
    <row r="176" spans="1:14" s="4" customFormat="1" ht="150" customHeight="1">
      <c r="A176" s="27" t="s">
        <v>582</v>
      </c>
      <c r="B176" s="28" t="s">
        <v>627</v>
      </c>
      <c r="C176" s="29" t="s">
        <v>622</v>
      </c>
      <c r="D176" s="30">
        <v>1</v>
      </c>
      <c r="E176" s="31">
        <v>275</v>
      </c>
      <c r="F176" s="31">
        <v>285</v>
      </c>
      <c r="G176" s="32" t="s">
        <v>585</v>
      </c>
      <c r="H176" s="33">
        <f t="shared" si="23"/>
        <v>0.17577000000000001</v>
      </c>
      <c r="I176" s="34" t="s">
        <v>614</v>
      </c>
      <c r="J176" s="59" t="s">
        <v>618</v>
      </c>
      <c r="K176" s="36" t="s">
        <v>317</v>
      </c>
      <c r="L176" s="25" t="s">
        <v>308</v>
      </c>
      <c r="M176" s="89" t="s">
        <v>616</v>
      </c>
      <c r="N176" s="37"/>
    </row>
    <row r="177" spans="1:14" s="4" customFormat="1" ht="150" customHeight="1">
      <c r="A177" s="27" t="s">
        <v>582</v>
      </c>
      <c r="B177" s="28" t="s">
        <v>628</v>
      </c>
      <c r="C177" s="29" t="s">
        <v>622</v>
      </c>
      <c r="D177" s="30">
        <v>1</v>
      </c>
      <c r="E177" s="31">
        <v>298</v>
      </c>
      <c r="F177" s="31">
        <v>308</v>
      </c>
      <c r="G177" s="32" t="s">
        <v>585</v>
      </c>
      <c r="H177" s="33">
        <f t="shared" si="23"/>
        <v>0.17577000000000001</v>
      </c>
      <c r="I177" s="34" t="s">
        <v>614</v>
      </c>
      <c r="J177" s="59" t="s">
        <v>620</v>
      </c>
      <c r="K177" s="36" t="s">
        <v>317</v>
      </c>
      <c r="L177" s="25" t="s">
        <v>308</v>
      </c>
      <c r="M177" s="89" t="s">
        <v>616</v>
      </c>
      <c r="N177" s="37"/>
    </row>
    <row r="178" spans="1:14" s="4" customFormat="1" ht="150" customHeight="1">
      <c r="A178" s="27" t="s">
        <v>582</v>
      </c>
      <c r="B178" s="28" t="s">
        <v>629</v>
      </c>
      <c r="C178" s="29" t="s">
        <v>630</v>
      </c>
      <c r="D178" s="30">
        <v>1</v>
      </c>
      <c r="E178" s="31">
        <v>215</v>
      </c>
      <c r="F178" s="31">
        <v>225</v>
      </c>
      <c r="G178" s="32" t="s">
        <v>585</v>
      </c>
      <c r="H178" s="33">
        <f t="shared" si="23"/>
        <v>0.17577000000000001</v>
      </c>
      <c r="I178" s="34" t="s">
        <v>614</v>
      </c>
      <c r="J178" s="59" t="s">
        <v>615</v>
      </c>
      <c r="K178" s="36" t="s">
        <v>317</v>
      </c>
      <c r="L178" s="25" t="s">
        <v>308</v>
      </c>
      <c r="M178" s="89" t="s">
        <v>616</v>
      </c>
      <c r="N178" s="37"/>
    </row>
    <row r="179" spans="1:14" s="4" customFormat="1" ht="150" customHeight="1">
      <c r="A179" s="27" t="s">
        <v>582</v>
      </c>
      <c r="B179" s="28" t="s">
        <v>631</v>
      </c>
      <c r="C179" s="29" t="s">
        <v>630</v>
      </c>
      <c r="D179" s="30">
        <v>1</v>
      </c>
      <c r="E179" s="31">
        <v>245</v>
      </c>
      <c r="F179" s="31">
        <v>255</v>
      </c>
      <c r="G179" s="32" t="s">
        <v>585</v>
      </c>
      <c r="H179" s="33">
        <f t="shared" si="23"/>
        <v>0.17577000000000001</v>
      </c>
      <c r="I179" s="34" t="s">
        <v>614</v>
      </c>
      <c r="J179" s="59" t="s">
        <v>618</v>
      </c>
      <c r="K179" s="36" t="s">
        <v>317</v>
      </c>
      <c r="L179" s="25" t="s">
        <v>308</v>
      </c>
      <c r="M179" s="89" t="s">
        <v>616</v>
      </c>
      <c r="N179" s="37"/>
    </row>
    <row r="180" spans="1:14" s="4" customFormat="1" ht="150" customHeight="1">
      <c r="A180" s="27" t="s">
        <v>582</v>
      </c>
      <c r="B180" s="28" t="s">
        <v>631</v>
      </c>
      <c r="C180" s="29" t="s">
        <v>630</v>
      </c>
      <c r="D180" s="30">
        <v>1</v>
      </c>
      <c r="E180" s="31">
        <v>245</v>
      </c>
      <c r="F180" s="31">
        <v>255</v>
      </c>
      <c r="G180" s="32" t="s">
        <v>585</v>
      </c>
      <c r="H180" s="33">
        <f t="shared" si="23"/>
        <v>0.17577000000000001</v>
      </c>
      <c r="I180" s="34" t="s">
        <v>614</v>
      </c>
      <c r="J180" s="59" t="s">
        <v>618</v>
      </c>
      <c r="K180" s="36" t="s">
        <v>317</v>
      </c>
      <c r="L180" s="25" t="s">
        <v>308</v>
      </c>
      <c r="M180" s="89" t="s">
        <v>616</v>
      </c>
      <c r="N180" s="37"/>
    </row>
    <row r="181" spans="1:14" s="4" customFormat="1" ht="150" customHeight="1">
      <c r="A181" s="27" t="s">
        <v>632</v>
      </c>
      <c r="B181" s="28" t="s">
        <v>633</v>
      </c>
      <c r="C181" s="29" t="s">
        <v>634</v>
      </c>
      <c r="D181" s="30">
        <v>1</v>
      </c>
      <c r="E181" s="31">
        <v>286</v>
      </c>
      <c r="F181" s="31">
        <v>298</v>
      </c>
      <c r="G181" s="32" t="s">
        <v>635</v>
      </c>
      <c r="H181" s="33">
        <f>1.06*0.56*0.315</f>
        <v>0.18698400000000001</v>
      </c>
      <c r="I181" s="34" t="s">
        <v>636</v>
      </c>
      <c r="J181" s="72" t="s">
        <v>637</v>
      </c>
      <c r="K181" s="36" t="s">
        <v>317</v>
      </c>
      <c r="L181" s="25" t="s">
        <v>308</v>
      </c>
      <c r="M181" s="89" t="s">
        <v>638</v>
      </c>
      <c r="N181" s="37" t="s">
        <v>639</v>
      </c>
    </row>
    <row r="182" spans="1:14" s="4" customFormat="1" ht="150" customHeight="1">
      <c r="A182" s="27" t="s">
        <v>632</v>
      </c>
      <c r="B182" s="28" t="s">
        <v>633</v>
      </c>
      <c r="C182" s="29" t="s">
        <v>634</v>
      </c>
      <c r="D182" s="30">
        <v>1</v>
      </c>
      <c r="E182" s="31">
        <v>286</v>
      </c>
      <c r="F182" s="31">
        <v>298</v>
      </c>
      <c r="G182" s="32" t="s">
        <v>635</v>
      </c>
      <c r="H182" s="33">
        <f>1.06*0.56*0.315</f>
        <v>0.18698400000000001</v>
      </c>
      <c r="I182" s="34" t="s">
        <v>636</v>
      </c>
      <c r="J182" s="72" t="s">
        <v>637</v>
      </c>
      <c r="K182" s="36" t="s">
        <v>317</v>
      </c>
      <c r="L182" s="25" t="s">
        <v>308</v>
      </c>
      <c r="M182" s="89" t="s">
        <v>638</v>
      </c>
      <c r="N182" s="37" t="s">
        <v>639</v>
      </c>
    </row>
    <row r="183" spans="1:14" s="4" customFormat="1" ht="150" customHeight="1">
      <c r="A183" s="27" t="s">
        <v>632</v>
      </c>
      <c r="B183" s="28" t="s">
        <v>633</v>
      </c>
      <c r="C183" s="29" t="s">
        <v>634</v>
      </c>
      <c r="D183" s="30">
        <v>1</v>
      </c>
      <c r="E183" s="31">
        <v>286</v>
      </c>
      <c r="F183" s="31">
        <v>298</v>
      </c>
      <c r="G183" s="32" t="s">
        <v>635</v>
      </c>
      <c r="H183" s="33">
        <f>1.06*0.56*0.315</f>
        <v>0.18698400000000001</v>
      </c>
      <c r="I183" s="34" t="s">
        <v>636</v>
      </c>
      <c r="J183" s="72" t="s">
        <v>637</v>
      </c>
      <c r="K183" s="36" t="s">
        <v>317</v>
      </c>
      <c r="L183" s="25" t="s">
        <v>308</v>
      </c>
      <c r="M183" s="89" t="s">
        <v>638</v>
      </c>
      <c r="N183" s="37" t="s">
        <v>639</v>
      </c>
    </row>
    <row r="184" spans="1:14" s="4" customFormat="1" ht="150" customHeight="1">
      <c r="A184" s="27" t="s">
        <v>632</v>
      </c>
      <c r="B184" s="28" t="s">
        <v>640</v>
      </c>
      <c r="C184" s="29" t="s">
        <v>641</v>
      </c>
      <c r="D184" s="30">
        <v>1</v>
      </c>
      <c r="E184" s="31">
        <v>325</v>
      </c>
      <c r="F184" s="31">
        <v>337</v>
      </c>
      <c r="G184" s="32" t="s">
        <v>635</v>
      </c>
      <c r="H184" s="33">
        <f>1.06*0.56*0.315</f>
        <v>0.18698400000000001</v>
      </c>
      <c r="I184" s="34" t="s">
        <v>636</v>
      </c>
      <c r="J184" s="92" t="s">
        <v>642</v>
      </c>
      <c r="K184" s="36" t="s">
        <v>317</v>
      </c>
      <c r="L184" s="25" t="s">
        <v>308</v>
      </c>
      <c r="M184" s="89" t="s">
        <v>638</v>
      </c>
      <c r="N184" s="37" t="s">
        <v>639</v>
      </c>
    </row>
    <row r="185" spans="1:14" s="4" customFormat="1" ht="150" customHeight="1">
      <c r="A185" s="27" t="s">
        <v>632</v>
      </c>
      <c r="B185" s="28" t="s">
        <v>640</v>
      </c>
      <c r="C185" s="29" t="s">
        <v>641</v>
      </c>
      <c r="D185" s="30">
        <v>1</v>
      </c>
      <c r="E185" s="31">
        <v>325</v>
      </c>
      <c r="F185" s="31">
        <v>337</v>
      </c>
      <c r="G185" s="32" t="s">
        <v>635</v>
      </c>
      <c r="H185" s="33">
        <f t="shared" ref="H185:H190" si="24">1.06*0.56*0.315</f>
        <v>0.18698400000000001</v>
      </c>
      <c r="I185" s="34" t="s">
        <v>636</v>
      </c>
      <c r="J185" s="92" t="s">
        <v>642</v>
      </c>
      <c r="K185" s="36" t="s">
        <v>317</v>
      </c>
      <c r="L185" s="25" t="s">
        <v>308</v>
      </c>
      <c r="M185" s="89" t="s">
        <v>638</v>
      </c>
      <c r="N185" s="37" t="s">
        <v>639</v>
      </c>
    </row>
    <row r="186" spans="1:14" s="4" customFormat="1" ht="150" customHeight="1">
      <c r="A186" s="27" t="s">
        <v>632</v>
      </c>
      <c r="B186" s="28" t="s">
        <v>643</v>
      </c>
      <c r="C186" s="29" t="s">
        <v>634</v>
      </c>
      <c r="D186" s="30">
        <v>1</v>
      </c>
      <c r="E186" s="31">
        <v>286</v>
      </c>
      <c r="F186" s="31">
        <v>298</v>
      </c>
      <c r="G186" s="32" t="s">
        <v>635</v>
      </c>
      <c r="H186" s="33">
        <f t="shared" si="24"/>
        <v>0.18698400000000001</v>
      </c>
      <c r="I186" s="34" t="s">
        <v>636</v>
      </c>
      <c r="J186" s="72" t="s">
        <v>637</v>
      </c>
      <c r="K186" s="36" t="s">
        <v>317</v>
      </c>
      <c r="L186" s="25" t="s">
        <v>308</v>
      </c>
      <c r="M186" s="89" t="s">
        <v>638</v>
      </c>
      <c r="N186" s="37" t="s">
        <v>639</v>
      </c>
    </row>
    <row r="187" spans="1:14" s="4" customFormat="1" ht="150" customHeight="1">
      <c r="A187" s="27" t="s">
        <v>632</v>
      </c>
      <c r="B187" s="28" t="s">
        <v>643</v>
      </c>
      <c r="C187" s="29" t="s">
        <v>634</v>
      </c>
      <c r="D187" s="30">
        <v>1</v>
      </c>
      <c r="E187" s="31">
        <v>286</v>
      </c>
      <c r="F187" s="31">
        <v>298</v>
      </c>
      <c r="G187" s="32" t="s">
        <v>635</v>
      </c>
      <c r="H187" s="33">
        <f t="shared" si="24"/>
        <v>0.18698400000000001</v>
      </c>
      <c r="I187" s="34" t="s">
        <v>636</v>
      </c>
      <c r="J187" s="72" t="s">
        <v>637</v>
      </c>
      <c r="K187" s="36" t="s">
        <v>317</v>
      </c>
      <c r="L187" s="25" t="s">
        <v>308</v>
      </c>
      <c r="M187" s="89" t="s">
        <v>638</v>
      </c>
      <c r="N187" s="37" t="s">
        <v>639</v>
      </c>
    </row>
    <row r="188" spans="1:14" s="4" customFormat="1" ht="150" customHeight="1">
      <c r="A188" s="27" t="s">
        <v>632</v>
      </c>
      <c r="B188" s="28" t="s">
        <v>643</v>
      </c>
      <c r="C188" s="29" t="s">
        <v>634</v>
      </c>
      <c r="D188" s="30">
        <v>1</v>
      </c>
      <c r="E188" s="31">
        <v>286</v>
      </c>
      <c r="F188" s="31">
        <v>298</v>
      </c>
      <c r="G188" s="32" t="s">
        <v>635</v>
      </c>
      <c r="H188" s="33">
        <f t="shared" si="24"/>
        <v>0.18698400000000001</v>
      </c>
      <c r="I188" s="34" t="s">
        <v>636</v>
      </c>
      <c r="J188" s="72" t="s">
        <v>637</v>
      </c>
      <c r="K188" s="36" t="s">
        <v>317</v>
      </c>
      <c r="L188" s="25" t="s">
        <v>308</v>
      </c>
      <c r="M188" s="89" t="s">
        <v>638</v>
      </c>
      <c r="N188" s="37" t="s">
        <v>639</v>
      </c>
    </row>
    <row r="189" spans="1:14" s="4" customFormat="1" ht="150" customHeight="1">
      <c r="A189" s="27" t="s">
        <v>632</v>
      </c>
      <c r="B189" s="28" t="s">
        <v>644</v>
      </c>
      <c r="C189" s="29" t="s">
        <v>641</v>
      </c>
      <c r="D189" s="30">
        <v>1</v>
      </c>
      <c r="E189" s="31">
        <v>325</v>
      </c>
      <c r="F189" s="31">
        <v>337</v>
      </c>
      <c r="G189" s="32" t="s">
        <v>635</v>
      </c>
      <c r="H189" s="33">
        <f t="shared" si="24"/>
        <v>0.18698400000000001</v>
      </c>
      <c r="I189" s="34" t="s">
        <v>636</v>
      </c>
      <c r="J189" s="92" t="s">
        <v>642</v>
      </c>
      <c r="K189" s="36" t="s">
        <v>317</v>
      </c>
      <c r="L189" s="25" t="s">
        <v>308</v>
      </c>
      <c r="M189" s="89" t="s">
        <v>638</v>
      </c>
      <c r="N189" s="37" t="s">
        <v>639</v>
      </c>
    </row>
    <row r="190" spans="1:14" s="4" customFormat="1" ht="150" customHeight="1">
      <c r="A190" s="27" t="s">
        <v>632</v>
      </c>
      <c r="B190" s="28" t="s">
        <v>644</v>
      </c>
      <c r="C190" s="29" t="s">
        <v>641</v>
      </c>
      <c r="D190" s="30">
        <v>1</v>
      </c>
      <c r="E190" s="31">
        <v>325</v>
      </c>
      <c r="F190" s="31">
        <v>337</v>
      </c>
      <c r="G190" s="32" t="s">
        <v>635</v>
      </c>
      <c r="H190" s="33">
        <f t="shared" si="24"/>
        <v>0.18698400000000001</v>
      </c>
      <c r="I190" s="34" t="s">
        <v>636</v>
      </c>
      <c r="J190" s="92" t="s">
        <v>642</v>
      </c>
      <c r="K190" s="36" t="s">
        <v>317</v>
      </c>
      <c r="L190" s="25" t="s">
        <v>308</v>
      </c>
      <c r="M190" s="89" t="s">
        <v>638</v>
      </c>
      <c r="N190" s="37" t="s">
        <v>639</v>
      </c>
    </row>
    <row r="191" spans="1:14" s="4" customFormat="1" ht="150" customHeight="1">
      <c r="A191" s="27" t="s">
        <v>632</v>
      </c>
      <c r="B191" s="28" t="s">
        <v>645</v>
      </c>
      <c r="C191" s="29" t="s">
        <v>634</v>
      </c>
      <c r="D191" s="30">
        <v>1</v>
      </c>
      <c r="E191" s="31">
        <v>286</v>
      </c>
      <c r="F191" s="31">
        <v>296</v>
      </c>
      <c r="G191" s="32" t="s">
        <v>635</v>
      </c>
      <c r="H191" s="33">
        <f t="shared" ref="H191:H196" si="25">1.06*0.56*0.28</f>
        <v>0.16620799999999999</v>
      </c>
      <c r="I191" s="34" t="s">
        <v>636</v>
      </c>
      <c r="J191" s="72" t="s">
        <v>637</v>
      </c>
      <c r="K191" s="36" t="s">
        <v>317</v>
      </c>
      <c r="L191" s="25" t="s">
        <v>308</v>
      </c>
      <c r="M191" s="89" t="s">
        <v>638</v>
      </c>
      <c r="N191" s="37" t="s">
        <v>639</v>
      </c>
    </row>
    <row r="192" spans="1:14" s="4" customFormat="1" ht="150" customHeight="1">
      <c r="A192" s="27" t="s">
        <v>632</v>
      </c>
      <c r="B192" s="28" t="s">
        <v>645</v>
      </c>
      <c r="C192" s="29" t="s">
        <v>634</v>
      </c>
      <c r="D192" s="30">
        <v>1</v>
      </c>
      <c r="E192" s="31">
        <v>286</v>
      </c>
      <c r="F192" s="31">
        <v>296</v>
      </c>
      <c r="G192" s="32" t="s">
        <v>635</v>
      </c>
      <c r="H192" s="33">
        <f t="shared" si="25"/>
        <v>0.16620799999999999</v>
      </c>
      <c r="I192" s="34" t="s">
        <v>636</v>
      </c>
      <c r="J192" s="72" t="s">
        <v>637</v>
      </c>
      <c r="K192" s="36" t="s">
        <v>317</v>
      </c>
      <c r="L192" s="25" t="s">
        <v>308</v>
      </c>
      <c r="M192" s="89" t="s">
        <v>638</v>
      </c>
      <c r="N192" s="37" t="s">
        <v>639</v>
      </c>
    </row>
    <row r="193" spans="1:14" s="4" customFormat="1" ht="150" customHeight="1">
      <c r="A193" s="27" t="s">
        <v>632</v>
      </c>
      <c r="B193" s="28" t="s">
        <v>645</v>
      </c>
      <c r="C193" s="29" t="s">
        <v>634</v>
      </c>
      <c r="D193" s="30">
        <v>1</v>
      </c>
      <c r="E193" s="31">
        <v>286</v>
      </c>
      <c r="F193" s="31">
        <v>296</v>
      </c>
      <c r="G193" s="32" t="s">
        <v>635</v>
      </c>
      <c r="H193" s="33">
        <f t="shared" si="25"/>
        <v>0.16620799999999999</v>
      </c>
      <c r="I193" s="34" t="s">
        <v>636</v>
      </c>
      <c r="J193" s="72" t="s">
        <v>637</v>
      </c>
      <c r="K193" s="36" t="s">
        <v>317</v>
      </c>
      <c r="L193" s="25" t="s">
        <v>308</v>
      </c>
      <c r="M193" s="89" t="s">
        <v>638</v>
      </c>
      <c r="N193" s="37" t="s">
        <v>639</v>
      </c>
    </row>
    <row r="194" spans="1:14" s="4" customFormat="1" ht="150" customHeight="1">
      <c r="A194" s="27" t="s">
        <v>632</v>
      </c>
      <c r="B194" s="28" t="s">
        <v>646</v>
      </c>
      <c r="C194" s="29" t="s">
        <v>647</v>
      </c>
      <c r="D194" s="30">
        <v>1</v>
      </c>
      <c r="E194" s="31">
        <v>326</v>
      </c>
      <c r="F194" s="31">
        <v>336</v>
      </c>
      <c r="G194" s="32" t="s">
        <v>635</v>
      </c>
      <c r="H194" s="33">
        <f t="shared" si="25"/>
        <v>0.16620799999999999</v>
      </c>
      <c r="I194" s="34" t="s">
        <v>636</v>
      </c>
      <c r="J194" s="92" t="s">
        <v>642</v>
      </c>
      <c r="K194" s="36" t="s">
        <v>317</v>
      </c>
      <c r="L194" s="25" t="s">
        <v>308</v>
      </c>
      <c r="M194" s="89" t="s">
        <v>638</v>
      </c>
      <c r="N194" s="37" t="s">
        <v>639</v>
      </c>
    </row>
    <row r="195" spans="1:14" s="4" customFormat="1" ht="150" customHeight="1">
      <c r="A195" s="27" t="s">
        <v>632</v>
      </c>
      <c r="B195" s="28" t="s">
        <v>646</v>
      </c>
      <c r="C195" s="29" t="s">
        <v>647</v>
      </c>
      <c r="D195" s="30">
        <v>1</v>
      </c>
      <c r="E195" s="31">
        <v>326</v>
      </c>
      <c r="F195" s="31">
        <v>336</v>
      </c>
      <c r="G195" s="32" t="s">
        <v>635</v>
      </c>
      <c r="H195" s="33">
        <f t="shared" si="25"/>
        <v>0.16620799999999999</v>
      </c>
      <c r="I195" s="34" t="s">
        <v>636</v>
      </c>
      <c r="J195" s="92" t="s">
        <v>642</v>
      </c>
      <c r="K195" s="36" t="s">
        <v>317</v>
      </c>
      <c r="L195" s="25" t="s">
        <v>308</v>
      </c>
      <c r="M195" s="89" t="s">
        <v>638</v>
      </c>
      <c r="N195" s="37" t="s">
        <v>639</v>
      </c>
    </row>
    <row r="196" spans="1:14" s="4" customFormat="1" ht="150" customHeight="1">
      <c r="A196" s="27" t="s">
        <v>632</v>
      </c>
      <c r="B196" s="28" t="s">
        <v>646</v>
      </c>
      <c r="C196" s="29" t="s">
        <v>647</v>
      </c>
      <c r="D196" s="30">
        <v>1</v>
      </c>
      <c r="E196" s="31">
        <v>326</v>
      </c>
      <c r="F196" s="31">
        <v>336</v>
      </c>
      <c r="G196" s="32" t="s">
        <v>635</v>
      </c>
      <c r="H196" s="33">
        <f t="shared" si="25"/>
        <v>0.16620799999999999</v>
      </c>
      <c r="I196" s="34" t="s">
        <v>636</v>
      </c>
      <c r="J196" s="92" t="s">
        <v>642</v>
      </c>
      <c r="K196" s="36" t="s">
        <v>317</v>
      </c>
      <c r="L196" s="25" t="s">
        <v>308</v>
      </c>
      <c r="M196" s="89" t="s">
        <v>638</v>
      </c>
      <c r="N196" s="37" t="s">
        <v>639</v>
      </c>
    </row>
    <row r="197" spans="1:14" s="4" customFormat="1" ht="150" customHeight="1">
      <c r="A197" s="70" t="s">
        <v>632</v>
      </c>
      <c r="B197" s="28" t="s">
        <v>648</v>
      </c>
      <c r="C197" s="29" t="s">
        <v>649</v>
      </c>
      <c r="D197" s="30">
        <v>1</v>
      </c>
      <c r="E197" s="31">
        <v>286</v>
      </c>
      <c r="F197" s="31">
        <v>299</v>
      </c>
      <c r="G197" s="32" t="s">
        <v>650</v>
      </c>
      <c r="H197" s="33">
        <f t="shared" ref="H197:H210" si="26">1.02*0.54*0.38</f>
        <v>0.20930399999999999</v>
      </c>
      <c r="I197" s="93" t="s">
        <v>651</v>
      </c>
      <c r="J197" s="94" t="s">
        <v>652</v>
      </c>
      <c r="K197" s="36" t="s">
        <v>317</v>
      </c>
      <c r="L197" s="25" t="s">
        <v>308</v>
      </c>
      <c r="M197" s="95" t="s">
        <v>653</v>
      </c>
      <c r="N197" s="91" t="s">
        <v>639</v>
      </c>
    </row>
    <row r="198" spans="1:14" s="4" customFormat="1" ht="150" customHeight="1">
      <c r="A198" s="70" t="s">
        <v>632</v>
      </c>
      <c r="B198" s="28" t="s">
        <v>648</v>
      </c>
      <c r="C198" s="29" t="s">
        <v>649</v>
      </c>
      <c r="D198" s="30">
        <v>1</v>
      </c>
      <c r="E198" s="31">
        <v>286</v>
      </c>
      <c r="F198" s="31">
        <v>299</v>
      </c>
      <c r="G198" s="32" t="s">
        <v>650</v>
      </c>
      <c r="H198" s="33">
        <f t="shared" si="26"/>
        <v>0.20930399999999999</v>
      </c>
      <c r="I198" s="93" t="s">
        <v>651</v>
      </c>
      <c r="J198" s="94" t="s">
        <v>652</v>
      </c>
      <c r="K198" s="36" t="s">
        <v>317</v>
      </c>
      <c r="L198" s="25" t="s">
        <v>308</v>
      </c>
      <c r="M198" s="95" t="s">
        <v>653</v>
      </c>
      <c r="N198" s="91" t="s">
        <v>639</v>
      </c>
    </row>
    <row r="199" spans="1:14" s="4" customFormat="1" ht="150" customHeight="1">
      <c r="A199" s="70" t="s">
        <v>632</v>
      </c>
      <c r="B199" s="28" t="s">
        <v>648</v>
      </c>
      <c r="C199" s="29" t="s">
        <v>649</v>
      </c>
      <c r="D199" s="30">
        <v>1</v>
      </c>
      <c r="E199" s="31">
        <v>286</v>
      </c>
      <c r="F199" s="31">
        <v>299</v>
      </c>
      <c r="G199" s="32" t="s">
        <v>650</v>
      </c>
      <c r="H199" s="33">
        <f t="shared" si="26"/>
        <v>0.20930399999999999</v>
      </c>
      <c r="I199" s="93" t="s">
        <v>651</v>
      </c>
      <c r="J199" s="94" t="s">
        <v>652</v>
      </c>
      <c r="K199" s="36" t="s">
        <v>317</v>
      </c>
      <c r="L199" s="25" t="s">
        <v>308</v>
      </c>
      <c r="M199" s="95" t="s">
        <v>653</v>
      </c>
      <c r="N199" s="91" t="s">
        <v>639</v>
      </c>
    </row>
    <row r="200" spans="1:14" s="4" customFormat="1" ht="150" customHeight="1">
      <c r="A200" s="70" t="s">
        <v>632</v>
      </c>
      <c r="B200" s="28" t="s">
        <v>648</v>
      </c>
      <c r="C200" s="29" t="s">
        <v>649</v>
      </c>
      <c r="D200" s="30">
        <v>1</v>
      </c>
      <c r="E200" s="31">
        <v>286</v>
      </c>
      <c r="F200" s="31">
        <v>299</v>
      </c>
      <c r="G200" s="32" t="s">
        <v>650</v>
      </c>
      <c r="H200" s="33">
        <f t="shared" si="26"/>
        <v>0.20930399999999999</v>
      </c>
      <c r="I200" s="93" t="s">
        <v>654</v>
      </c>
      <c r="J200" s="94" t="s">
        <v>652</v>
      </c>
      <c r="K200" s="36" t="s">
        <v>317</v>
      </c>
      <c r="L200" s="25" t="s">
        <v>308</v>
      </c>
      <c r="M200" s="95" t="s">
        <v>653</v>
      </c>
      <c r="N200" s="91" t="s">
        <v>639</v>
      </c>
    </row>
    <row r="201" spans="1:14" s="4" customFormat="1" ht="150" customHeight="1">
      <c r="A201" s="70" t="s">
        <v>632</v>
      </c>
      <c r="B201" s="28" t="s">
        <v>655</v>
      </c>
      <c r="C201" s="29" t="s">
        <v>656</v>
      </c>
      <c r="D201" s="30">
        <v>1</v>
      </c>
      <c r="E201" s="31">
        <v>330</v>
      </c>
      <c r="F201" s="31">
        <v>343</v>
      </c>
      <c r="G201" s="32" t="s">
        <v>650</v>
      </c>
      <c r="H201" s="33">
        <f t="shared" si="26"/>
        <v>0.20930399999999999</v>
      </c>
      <c r="I201" s="93" t="s">
        <v>654</v>
      </c>
      <c r="J201" s="94" t="s">
        <v>657</v>
      </c>
      <c r="K201" s="36" t="s">
        <v>317</v>
      </c>
      <c r="L201" s="25" t="s">
        <v>308</v>
      </c>
      <c r="M201" s="95" t="s">
        <v>653</v>
      </c>
      <c r="N201" s="91" t="s">
        <v>639</v>
      </c>
    </row>
    <row r="202" spans="1:14" s="4" customFormat="1" ht="150" customHeight="1">
      <c r="A202" s="70" t="s">
        <v>632</v>
      </c>
      <c r="B202" s="28" t="s">
        <v>655</v>
      </c>
      <c r="C202" s="29" t="s">
        <v>656</v>
      </c>
      <c r="D202" s="30">
        <v>1</v>
      </c>
      <c r="E202" s="31">
        <v>330</v>
      </c>
      <c r="F202" s="31">
        <v>343</v>
      </c>
      <c r="G202" s="32" t="s">
        <v>650</v>
      </c>
      <c r="H202" s="33">
        <f t="shared" si="26"/>
        <v>0.20930399999999999</v>
      </c>
      <c r="I202" s="93" t="s">
        <v>654</v>
      </c>
      <c r="J202" s="94" t="s">
        <v>657</v>
      </c>
      <c r="K202" s="36" t="s">
        <v>317</v>
      </c>
      <c r="L202" s="25" t="s">
        <v>308</v>
      </c>
      <c r="M202" s="95" t="s">
        <v>653</v>
      </c>
      <c r="N202" s="91" t="s">
        <v>639</v>
      </c>
    </row>
    <row r="203" spans="1:14" s="4" customFormat="1" ht="150" customHeight="1">
      <c r="A203" s="70" t="s">
        <v>632</v>
      </c>
      <c r="B203" s="28" t="s">
        <v>655</v>
      </c>
      <c r="C203" s="29" t="s">
        <v>656</v>
      </c>
      <c r="D203" s="30">
        <v>1</v>
      </c>
      <c r="E203" s="31">
        <v>330</v>
      </c>
      <c r="F203" s="31">
        <v>343</v>
      </c>
      <c r="G203" s="32" t="s">
        <v>650</v>
      </c>
      <c r="H203" s="33">
        <f t="shared" si="26"/>
        <v>0.20930399999999999</v>
      </c>
      <c r="I203" s="93" t="s">
        <v>654</v>
      </c>
      <c r="J203" s="94" t="s">
        <v>657</v>
      </c>
      <c r="K203" s="36" t="s">
        <v>317</v>
      </c>
      <c r="L203" s="25" t="s">
        <v>308</v>
      </c>
      <c r="M203" s="95" t="s">
        <v>653</v>
      </c>
      <c r="N203" s="91" t="s">
        <v>639</v>
      </c>
    </row>
    <row r="204" spans="1:14" s="4" customFormat="1" ht="150" customHeight="1">
      <c r="A204" s="70" t="s">
        <v>632</v>
      </c>
      <c r="B204" s="28" t="s">
        <v>655</v>
      </c>
      <c r="C204" s="29" t="s">
        <v>656</v>
      </c>
      <c r="D204" s="30">
        <v>1</v>
      </c>
      <c r="E204" s="31">
        <v>330</v>
      </c>
      <c r="F204" s="31">
        <v>343</v>
      </c>
      <c r="G204" s="32" t="s">
        <v>650</v>
      </c>
      <c r="H204" s="33">
        <f t="shared" si="26"/>
        <v>0.20930399999999999</v>
      </c>
      <c r="I204" s="93" t="s">
        <v>654</v>
      </c>
      <c r="J204" s="94" t="s">
        <v>657</v>
      </c>
      <c r="K204" s="36" t="s">
        <v>317</v>
      </c>
      <c r="L204" s="25" t="s">
        <v>308</v>
      </c>
      <c r="M204" s="95" t="s">
        <v>653</v>
      </c>
      <c r="N204" s="91" t="s">
        <v>639</v>
      </c>
    </row>
    <row r="205" spans="1:14" s="4" customFormat="1" ht="150" customHeight="1">
      <c r="A205" s="70" t="s">
        <v>632</v>
      </c>
      <c r="B205" s="28" t="s">
        <v>658</v>
      </c>
      <c r="C205" s="29" t="s">
        <v>634</v>
      </c>
      <c r="D205" s="30">
        <v>1</v>
      </c>
      <c r="E205" s="31">
        <v>286</v>
      </c>
      <c r="F205" s="31">
        <v>299</v>
      </c>
      <c r="G205" s="32" t="s">
        <v>650</v>
      </c>
      <c r="H205" s="33">
        <f t="shared" si="26"/>
        <v>0.20930399999999999</v>
      </c>
      <c r="I205" s="93" t="s">
        <v>659</v>
      </c>
      <c r="J205" s="94" t="s">
        <v>660</v>
      </c>
      <c r="K205" s="36" t="s">
        <v>317</v>
      </c>
      <c r="L205" s="25" t="s">
        <v>308</v>
      </c>
      <c r="M205" s="95" t="s">
        <v>653</v>
      </c>
      <c r="N205" s="91" t="s">
        <v>639</v>
      </c>
    </row>
    <row r="206" spans="1:14" s="4" customFormat="1" ht="150" customHeight="1">
      <c r="A206" s="70" t="s">
        <v>632</v>
      </c>
      <c r="B206" s="28" t="s">
        <v>658</v>
      </c>
      <c r="C206" s="29" t="s">
        <v>634</v>
      </c>
      <c r="D206" s="30">
        <v>1</v>
      </c>
      <c r="E206" s="31">
        <v>286</v>
      </c>
      <c r="F206" s="31">
        <v>299</v>
      </c>
      <c r="G206" s="32" t="s">
        <v>650</v>
      </c>
      <c r="H206" s="33">
        <f t="shared" si="26"/>
        <v>0.20930399999999999</v>
      </c>
      <c r="I206" s="93" t="s">
        <v>659</v>
      </c>
      <c r="J206" s="94" t="s">
        <v>660</v>
      </c>
      <c r="K206" s="36" t="s">
        <v>317</v>
      </c>
      <c r="L206" s="25" t="s">
        <v>308</v>
      </c>
      <c r="M206" s="95" t="s">
        <v>653</v>
      </c>
      <c r="N206" s="91" t="s">
        <v>639</v>
      </c>
    </row>
    <row r="207" spans="1:14" s="4" customFormat="1" ht="150" customHeight="1">
      <c r="A207" s="70" t="s">
        <v>632</v>
      </c>
      <c r="B207" s="28" t="s">
        <v>658</v>
      </c>
      <c r="C207" s="29" t="s">
        <v>634</v>
      </c>
      <c r="D207" s="30">
        <v>1</v>
      </c>
      <c r="E207" s="31">
        <v>286</v>
      </c>
      <c r="F207" s="31">
        <v>299</v>
      </c>
      <c r="G207" s="32" t="s">
        <v>650</v>
      </c>
      <c r="H207" s="33">
        <f t="shared" si="26"/>
        <v>0.20930399999999999</v>
      </c>
      <c r="I207" s="93" t="s">
        <v>659</v>
      </c>
      <c r="J207" s="94" t="s">
        <v>660</v>
      </c>
      <c r="K207" s="36" t="s">
        <v>317</v>
      </c>
      <c r="L207" s="25" t="s">
        <v>308</v>
      </c>
      <c r="M207" s="95" t="s">
        <v>653</v>
      </c>
      <c r="N207" s="91" t="s">
        <v>639</v>
      </c>
    </row>
    <row r="208" spans="1:14" s="4" customFormat="1" ht="150" customHeight="1">
      <c r="A208" s="70" t="s">
        <v>632</v>
      </c>
      <c r="B208" s="28" t="s">
        <v>661</v>
      </c>
      <c r="C208" s="29" t="s">
        <v>656</v>
      </c>
      <c r="D208" s="30">
        <v>1</v>
      </c>
      <c r="E208" s="31">
        <v>330</v>
      </c>
      <c r="F208" s="31">
        <v>343</v>
      </c>
      <c r="G208" s="32" t="s">
        <v>650</v>
      </c>
      <c r="H208" s="33">
        <f t="shared" si="26"/>
        <v>0.20930399999999999</v>
      </c>
      <c r="I208" s="93" t="s">
        <v>662</v>
      </c>
      <c r="J208" s="94" t="s">
        <v>657</v>
      </c>
      <c r="K208" s="36" t="s">
        <v>317</v>
      </c>
      <c r="L208" s="25" t="s">
        <v>308</v>
      </c>
      <c r="M208" s="95" t="s">
        <v>653</v>
      </c>
      <c r="N208" s="91" t="s">
        <v>639</v>
      </c>
    </row>
    <row r="209" spans="1:14" s="4" customFormat="1" ht="150" customHeight="1">
      <c r="A209" s="70" t="s">
        <v>632</v>
      </c>
      <c r="B209" s="28" t="s">
        <v>661</v>
      </c>
      <c r="C209" s="29" t="s">
        <v>656</v>
      </c>
      <c r="D209" s="30">
        <v>1</v>
      </c>
      <c r="E209" s="31">
        <v>330</v>
      </c>
      <c r="F209" s="31">
        <v>343</v>
      </c>
      <c r="G209" s="32" t="s">
        <v>650</v>
      </c>
      <c r="H209" s="33">
        <f t="shared" si="26"/>
        <v>0.20930399999999999</v>
      </c>
      <c r="I209" s="93" t="s">
        <v>662</v>
      </c>
      <c r="J209" s="94" t="s">
        <v>657</v>
      </c>
      <c r="K209" s="36" t="s">
        <v>317</v>
      </c>
      <c r="L209" s="25" t="s">
        <v>308</v>
      </c>
      <c r="M209" s="95" t="s">
        <v>653</v>
      </c>
      <c r="N209" s="91" t="s">
        <v>639</v>
      </c>
    </row>
    <row r="210" spans="1:14" s="4" customFormat="1" ht="150" customHeight="1">
      <c r="A210" s="70" t="s">
        <v>632</v>
      </c>
      <c r="B210" s="28" t="s">
        <v>661</v>
      </c>
      <c r="C210" s="29" t="s">
        <v>656</v>
      </c>
      <c r="D210" s="30">
        <v>1</v>
      </c>
      <c r="E210" s="31">
        <v>330</v>
      </c>
      <c r="F210" s="31">
        <v>343</v>
      </c>
      <c r="G210" s="32" t="s">
        <v>650</v>
      </c>
      <c r="H210" s="33">
        <f t="shared" si="26"/>
        <v>0.20930399999999999</v>
      </c>
      <c r="I210" s="93" t="s">
        <v>662</v>
      </c>
      <c r="J210" s="94" t="s">
        <v>657</v>
      </c>
      <c r="K210" s="36" t="s">
        <v>317</v>
      </c>
      <c r="L210" s="25" t="s">
        <v>308</v>
      </c>
      <c r="M210" s="95" t="s">
        <v>653</v>
      </c>
      <c r="N210" s="91" t="s">
        <v>639</v>
      </c>
    </row>
    <row r="211" spans="1:14" s="4" customFormat="1" ht="150" customHeight="1">
      <c r="A211" s="27" t="s">
        <v>663</v>
      </c>
      <c r="B211" s="28" t="s">
        <v>664</v>
      </c>
      <c r="C211" s="29" t="s">
        <v>630</v>
      </c>
      <c r="D211" s="30">
        <v>1</v>
      </c>
      <c r="E211" s="31">
        <v>295</v>
      </c>
      <c r="F211" s="31">
        <v>308</v>
      </c>
      <c r="G211" s="32" t="s">
        <v>665</v>
      </c>
      <c r="H211" s="33">
        <f t="shared" ref="H211:H225" si="27">1.12*0.595*0.315</f>
        <v>0.20991599999999999</v>
      </c>
      <c r="I211" s="34" t="s">
        <v>666</v>
      </c>
      <c r="J211" s="59" t="s">
        <v>667</v>
      </c>
      <c r="K211" s="36" t="s">
        <v>317</v>
      </c>
      <c r="L211" s="25" t="s">
        <v>308</v>
      </c>
      <c r="M211" s="89" t="s">
        <v>668</v>
      </c>
      <c r="N211" s="37"/>
    </row>
    <row r="212" spans="1:14" s="4" customFormat="1" ht="150" customHeight="1">
      <c r="A212" s="27" t="s">
        <v>663</v>
      </c>
      <c r="B212" s="28" t="s">
        <v>669</v>
      </c>
      <c r="C212" s="29" t="s">
        <v>630</v>
      </c>
      <c r="D212" s="30">
        <v>1</v>
      </c>
      <c r="E212" s="31">
        <v>325</v>
      </c>
      <c r="F212" s="31">
        <v>338</v>
      </c>
      <c r="G212" s="32" t="s">
        <v>665</v>
      </c>
      <c r="H212" s="33">
        <f t="shared" si="27"/>
        <v>0.20991599999999999</v>
      </c>
      <c r="I212" s="34" t="s">
        <v>666</v>
      </c>
      <c r="J212" s="59" t="s">
        <v>670</v>
      </c>
      <c r="K212" s="36" t="s">
        <v>317</v>
      </c>
      <c r="L212" s="25" t="s">
        <v>308</v>
      </c>
      <c r="M212" s="89" t="s">
        <v>668</v>
      </c>
      <c r="N212" s="37"/>
    </row>
    <row r="213" spans="1:14" s="4" customFormat="1" ht="150" customHeight="1">
      <c r="A213" s="27" t="s">
        <v>663</v>
      </c>
      <c r="B213" s="28" t="s">
        <v>669</v>
      </c>
      <c r="C213" s="29" t="s">
        <v>630</v>
      </c>
      <c r="D213" s="30">
        <v>1</v>
      </c>
      <c r="E213" s="31">
        <v>325</v>
      </c>
      <c r="F213" s="31">
        <v>338</v>
      </c>
      <c r="G213" s="32" t="s">
        <v>665</v>
      </c>
      <c r="H213" s="33">
        <f t="shared" si="27"/>
        <v>0.20991599999999999</v>
      </c>
      <c r="I213" s="34" t="s">
        <v>666</v>
      </c>
      <c r="J213" s="59" t="s">
        <v>670</v>
      </c>
      <c r="K213" s="36" t="s">
        <v>317</v>
      </c>
      <c r="L213" s="25" t="s">
        <v>308</v>
      </c>
      <c r="M213" s="89" t="s">
        <v>668</v>
      </c>
      <c r="N213" s="37"/>
    </row>
    <row r="214" spans="1:14" s="4" customFormat="1" ht="150" customHeight="1">
      <c r="A214" s="27" t="s">
        <v>663</v>
      </c>
      <c r="B214" s="28" t="s">
        <v>671</v>
      </c>
      <c r="C214" s="29" t="s">
        <v>672</v>
      </c>
      <c r="D214" s="30">
        <v>1</v>
      </c>
      <c r="E214" s="31">
        <v>340</v>
      </c>
      <c r="F214" s="31">
        <v>353</v>
      </c>
      <c r="G214" s="32" t="s">
        <v>665</v>
      </c>
      <c r="H214" s="33">
        <f t="shared" si="27"/>
        <v>0.20991599999999999</v>
      </c>
      <c r="I214" s="34" t="s">
        <v>666</v>
      </c>
      <c r="J214" s="59" t="s">
        <v>667</v>
      </c>
      <c r="K214" s="36" t="s">
        <v>317</v>
      </c>
      <c r="L214" s="25" t="s">
        <v>308</v>
      </c>
      <c r="M214" s="89" t="s">
        <v>668</v>
      </c>
      <c r="N214" s="37"/>
    </row>
    <row r="215" spans="1:14" s="4" customFormat="1" ht="150" customHeight="1">
      <c r="A215" s="27" t="s">
        <v>663</v>
      </c>
      <c r="B215" s="28" t="s">
        <v>671</v>
      </c>
      <c r="C215" s="29" t="s">
        <v>672</v>
      </c>
      <c r="D215" s="30">
        <v>1</v>
      </c>
      <c r="E215" s="31">
        <v>340</v>
      </c>
      <c r="F215" s="31">
        <v>353</v>
      </c>
      <c r="G215" s="32" t="s">
        <v>665</v>
      </c>
      <c r="H215" s="33">
        <f t="shared" si="27"/>
        <v>0.20991599999999999</v>
      </c>
      <c r="I215" s="34" t="s">
        <v>666</v>
      </c>
      <c r="J215" s="59" t="s">
        <v>667</v>
      </c>
      <c r="K215" s="36" t="s">
        <v>317</v>
      </c>
      <c r="L215" s="25" t="s">
        <v>308</v>
      </c>
      <c r="M215" s="89" t="s">
        <v>668</v>
      </c>
      <c r="N215" s="37"/>
    </row>
    <row r="216" spans="1:14" s="4" customFormat="1" ht="150" customHeight="1">
      <c r="A216" s="27" t="s">
        <v>663</v>
      </c>
      <c r="B216" s="28" t="s">
        <v>671</v>
      </c>
      <c r="C216" s="29" t="s">
        <v>672</v>
      </c>
      <c r="D216" s="30">
        <v>1</v>
      </c>
      <c r="E216" s="31">
        <v>340</v>
      </c>
      <c r="F216" s="31">
        <v>353</v>
      </c>
      <c r="G216" s="32" t="s">
        <v>665</v>
      </c>
      <c r="H216" s="33">
        <f t="shared" si="27"/>
        <v>0.20991599999999999</v>
      </c>
      <c r="I216" s="34" t="s">
        <v>666</v>
      </c>
      <c r="J216" s="59" t="s">
        <v>667</v>
      </c>
      <c r="K216" s="36" t="s">
        <v>317</v>
      </c>
      <c r="L216" s="25" t="s">
        <v>308</v>
      </c>
      <c r="M216" s="89" t="s">
        <v>668</v>
      </c>
      <c r="N216" s="37"/>
    </row>
    <row r="217" spans="1:14" s="4" customFormat="1" ht="150" customHeight="1">
      <c r="A217" s="27" t="s">
        <v>663</v>
      </c>
      <c r="B217" s="28" t="s">
        <v>673</v>
      </c>
      <c r="C217" s="29" t="s">
        <v>672</v>
      </c>
      <c r="D217" s="30">
        <v>1</v>
      </c>
      <c r="E217" s="31">
        <v>368</v>
      </c>
      <c r="F217" s="31">
        <v>380</v>
      </c>
      <c r="G217" s="32" t="s">
        <v>665</v>
      </c>
      <c r="H217" s="33">
        <f t="shared" si="27"/>
        <v>0.20991599999999999</v>
      </c>
      <c r="I217" s="34" t="s">
        <v>666</v>
      </c>
      <c r="J217" s="59" t="s">
        <v>670</v>
      </c>
      <c r="K217" s="36" t="s">
        <v>317</v>
      </c>
      <c r="L217" s="25" t="s">
        <v>308</v>
      </c>
      <c r="M217" s="89" t="s">
        <v>668</v>
      </c>
      <c r="N217" s="37"/>
    </row>
    <row r="218" spans="1:14" s="4" customFormat="1" ht="150" customHeight="1">
      <c r="A218" s="27" t="s">
        <v>663</v>
      </c>
      <c r="B218" s="28" t="s">
        <v>674</v>
      </c>
      <c r="C218" s="29" t="s">
        <v>672</v>
      </c>
      <c r="D218" s="30">
        <v>1</v>
      </c>
      <c r="E218" s="31">
        <v>368</v>
      </c>
      <c r="F218" s="31">
        <v>380</v>
      </c>
      <c r="G218" s="32" t="s">
        <v>665</v>
      </c>
      <c r="H218" s="33">
        <f t="shared" si="27"/>
        <v>0.20991599999999999</v>
      </c>
      <c r="I218" s="34" t="s">
        <v>666</v>
      </c>
      <c r="J218" s="59" t="s">
        <v>670</v>
      </c>
      <c r="K218" s="36" t="s">
        <v>317</v>
      </c>
      <c r="L218" s="25" t="s">
        <v>308</v>
      </c>
      <c r="M218" s="89" t="s">
        <v>668</v>
      </c>
      <c r="N218" s="37"/>
    </row>
    <row r="219" spans="1:14" s="4" customFormat="1" ht="150" customHeight="1">
      <c r="A219" s="27" t="s">
        <v>663</v>
      </c>
      <c r="B219" s="28" t="s">
        <v>664</v>
      </c>
      <c r="C219" s="29" t="s">
        <v>630</v>
      </c>
      <c r="D219" s="30">
        <v>1</v>
      </c>
      <c r="E219" s="31">
        <v>295</v>
      </c>
      <c r="F219" s="31">
        <v>308</v>
      </c>
      <c r="G219" s="32" t="s">
        <v>665</v>
      </c>
      <c r="H219" s="33">
        <f t="shared" si="27"/>
        <v>0.20991599999999999</v>
      </c>
      <c r="I219" s="34" t="s">
        <v>666</v>
      </c>
      <c r="J219" s="59" t="s">
        <v>667</v>
      </c>
      <c r="K219" s="36" t="s">
        <v>317</v>
      </c>
      <c r="L219" s="25" t="s">
        <v>308</v>
      </c>
      <c r="M219" s="89" t="s">
        <v>668</v>
      </c>
      <c r="N219" s="37"/>
    </row>
    <row r="220" spans="1:14" s="4" customFormat="1" ht="150" customHeight="1">
      <c r="A220" s="27" t="s">
        <v>663</v>
      </c>
      <c r="B220" s="28" t="s">
        <v>669</v>
      </c>
      <c r="C220" s="29" t="s">
        <v>630</v>
      </c>
      <c r="D220" s="30">
        <v>1</v>
      </c>
      <c r="E220" s="31">
        <v>325</v>
      </c>
      <c r="F220" s="31">
        <v>338</v>
      </c>
      <c r="G220" s="32" t="s">
        <v>665</v>
      </c>
      <c r="H220" s="33">
        <f t="shared" si="27"/>
        <v>0.20991599999999999</v>
      </c>
      <c r="I220" s="34" t="s">
        <v>666</v>
      </c>
      <c r="J220" s="59" t="s">
        <v>670</v>
      </c>
      <c r="K220" s="36" t="s">
        <v>317</v>
      </c>
      <c r="L220" s="25" t="s">
        <v>308</v>
      </c>
      <c r="M220" s="89" t="s">
        <v>668</v>
      </c>
      <c r="N220" s="37"/>
    </row>
    <row r="221" spans="1:14" s="4" customFormat="1" ht="150" customHeight="1">
      <c r="A221" s="27" t="s">
        <v>663</v>
      </c>
      <c r="B221" s="28" t="s">
        <v>669</v>
      </c>
      <c r="C221" s="29" t="s">
        <v>630</v>
      </c>
      <c r="D221" s="30">
        <v>1</v>
      </c>
      <c r="E221" s="31">
        <v>325</v>
      </c>
      <c r="F221" s="31">
        <v>338</v>
      </c>
      <c r="G221" s="32" t="s">
        <v>665</v>
      </c>
      <c r="H221" s="33">
        <f t="shared" si="27"/>
        <v>0.20991599999999999</v>
      </c>
      <c r="I221" s="34" t="s">
        <v>666</v>
      </c>
      <c r="J221" s="59" t="s">
        <v>670</v>
      </c>
      <c r="K221" s="36" t="s">
        <v>317</v>
      </c>
      <c r="L221" s="25" t="s">
        <v>308</v>
      </c>
      <c r="M221" s="89" t="s">
        <v>668</v>
      </c>
      <c r="N221" s="37"/>
    </row>
    <row r="222" spans="1:14" s="4" customFormat="1" ht="150" customHeight="1">
      <c r="A222" s="27" t="s">
        <v>663</v>
      </c>
      <c r="B222" s="28" t="s">
        <v>675</v>
      </c>
      <c r="C222" s="29" t="s">
        <v>676</v>
      </c>
      <c r="D222" s="30">
        <v>1</v>
      </c>
      <c r="E222" s="31">
        <v>340</v>
      </c>
      <c r="F222" s="31">
        <v>353</v>
      </c>
      <c r="G222" s="32" t="s">
        <v>665</v>
      </c>
      <c r="H222" s="33">
        <f t="shared" si="27"/>
        <v>0.20991599999999999</v>
      </c>
      <c r="I222" s="34" t="s">
        <v>666</v>
      </c>
      <c r="J222" s="59" t="s">
        <v>667</v>
      </c>
      <c r="K222" s="36" t="s">
        <v>317</v>
      </c>
      <c r="L222" s="25" t="s">
        <v>308</v>
      </c>
      <c r="M222" s="89" t="s">
        <v>668</v>
      </c>
      <c r="N222" s="37"/>
    </row>
    <row r="223" spans="1:14" s="4" customFormat="1" ht="150" customHeight="1">
      <c r="A223" s="27" t="s">
        <v>663</v>
      </c>
      <c r="B223" s="28" t="s">
        <v>675</v>
      </c>
      <c r="C223" s="29" t="s">
        <v>676</v>
      </c>
      <c r="D223" s="30">
        <v>1</v>
      </c>
      <c r="E223" s="31">
        <v>340</v>
      </c>
      <c r="F223" s="31">
        <v>353</v>
      </c>
      <c r="G223" s="32" t="s">
        <v>665</v>
      </c>
      <c r="H223" s="33">
        <f t="shared" si="27"/>
        <v>0.20991599999999999</v>
      </c>
      <c r="I223" s="34" t="s">
        <v>666</v>
      </c>
      <c r="J223" s="59" t="s">
        <v>667</v>
      </c>
      <c r="K223" s="36" t="s">
        <v>317</v>
      </c>
      <c r="L223" s="25" t="s">
        <v>308</v>
      </c>
      <c r="M223" s="89" t="s">
        <v>668</v>
      </c>
      <c r="N223" s="37"/>
    </row>
    <row r="224" spans="1:14" s="4" customFormat="1" ht="150" customHeight="1">
      <c r="A224" s="27" t="s">
        <v>663</v>
      </c>
      <c r="B224" s="28" t="s">
        <v>677</v>
      </c>
      <c r="C224" s="29" t="s">
        <v>676</v>
      </c>
      <c r="D224" s="30">
        <v>1</v>
      </c>
      <c r="E224" s="31">
        <v>368</v>
      </c>
      <c r="F224" s="31">
        <v>380</v>
      </c>
      <c r="G224" s="32" t="s">
        <v>665</v>
      </c>
      <c r="H224" s="33">
        <f t="shared" si="27"/>
        <v>0.20991599999999999</v>
      </c>
      <c r="I224" s="34" t="s">
        <v>666</v>
      </c>
      <c r="J224" s="59" t="s">
        <v>670</v>
      </c>
      <c r="K224" s="36" t="s">
        <v>317</v>
      </c>
      <c r="L224" s="25" t="s">
        <v>308</v>
      </c>
      <c r="M224" s="89" t="s">
        <v>668</v>
      </c>
      <c r="N224" s="37"/>
    </row>
    <row r="225" spans="1:14" s="4" customFormat="1" ht="150" customHeight="1">
      <c r="A225" s="27" t="s">
        <v>663</v>
      </c>
      <c r="B225" s="28" t="s">
        <v>678</v>
      </c>
      <c r="C225" s="29" t="s">
        <v>676</v>
      </c>
      <c r="D225" s="30">
        <v>1</v>
      </c>
      <c r="E225" s="31">
        <v>368</v>
      </c>
      <c r="F225" s="31">
        <v>380</v>
      </c>
      <c r="G225" s="32" t="s">
        <v>665</v>
      </c>
      <c r="H225" s="33">
        <f t="shared" si="27"/>
        <v>0.20991599999999999</v>
      </c>
      <c r="I225" s="34" t="s">
        <v>666</v>
      </c>
      <c r="J225" s="59" t="s">
        <v>670</v>
      </c>
      <c r="K225" s="36" t="s">
        <v>317</v>
      </c>
      <c r="L225" s="25" t="s">
        <v>308</v>
      </c>
      <c r="M225" s="89" t="s">
        <v>668</v>
      </c>
      <c r="N225" s="37"/>
    </row>
    <row r="226" spans="1:14" s="4" customFormat="1" ht="150" customHeight="1">
      <c r="A226" s="27" t="s">
        <v>679</v>
      </c>
      <c r="B226" s="28" t="s">
        <v>680</v>
      </c>
      <c r="C226" s="29" t="s">
        <v>681</v>
      </c>
      <c r="D226" s="30">
        <v>1</v>
      </c>
      <c r="E226" s="31">
        <v>210</v>
      </c>
      <c r="F226" s="31">
        <v>220</v>
      </c>
      <c r="G226" s="32" t="s">
        <v>682</v>
      </c>
      <c r="H226" s="33">
        <f t="shared" ref="H226:H230" si="28">0.97*0.56*0.28</f>
        <v>0.15209600000000001</v>
      </c>
      <c r="I226" s="34" t="s">
        <v>683</v>
      </c>
      <c r="J226" s="59" t="s">
        <v>684</v>
      </c>
      <c r="K226" s="36" t="s">
        <v>317</v>
      </c>
      <c r="L226" s="25" t="s">
        <v>308</v>
      </c>
      <c r="M226" s="89" t="s">
        <v>685</v>
      </c>
      <c r="N226" s="37" t="s">
        <v>686</v>
      </c>
    </row>
    <row r="227" spans="1:14" s="4" customFormat="1" ht="150" customHeight="1">
      <c r="A227" s="27" t="s">
        <v>679</v>
      </c>
      <c r="B227" s="28" t="s">
        <v>680</v>
      </c>
      <c r="C227" s="29" t="s">
        <v>681</v>
      </c>
      <c r="D227" s="30">
        <v>1</v>
      </c>
      <c r="E227" s="31">
        <v>210</v>
      </c>
      <c r="F227" s="31">
        <v>220</v>
      </c>
      <c r="G227" s="32" t="s">
        <v>682</v>
      </c>
      <c r="H227" s="33">
        <f t="shared" si="28"/>
        <v>0.15209600000000001</v>
      </c>
      <c r="I227" s="34" t="s">
        <v>683</v>
      </c>
      <c r="J227" s="59" t="s">
        <v>684</v>
      </c>
      <c r="K227" s="36" t="s">
        <v>317</v>
      </c>
      <c r="L227" s="25" t="s">
        <v>308</v>
      </c>
      <c r="M227" s="89" t="s">
        <v>685</v>
      </c>
      <c r="N227" s="37" t="s">
        <v>686</v>
      </c>
    </row>
    <row r="228" spans="1:14" s="4" customFormat="1" ht="150" customHeight="1">
      <c r="A228" s="27" t="s">
        <v>679</v>
      </c>
      <c r="B228" s="28" t="s">
        <v>687</v>
      </c>
      <c r="C228" s="29" t="s">
        <v>688</v>
      </c>
      <c r="D228" s="30">
        <v>1</v>
      </c>
      <c r="E228" s="31">
        <v>248</v>
      </c>
      <c r="F228" s="31">
        <v>258</v>
      </c>
      <c r="G228" s="32" t="s">
        <v>682</v>
      </c>
      <c r="H228" s="33">
        <f t="shared" si="28"/>
        <v>0.15209600000000001</v>
      </c>
      <c r="I228" s="34" t="s">
        <v>683</v>
      </c>
      <c r="J228" s="59" t="s">
        <v>684</v>
      </c>
      <c r="K228" s="36" t="s">
        <v>317</v>
      </c>
      <c r="L228" s="25" t="s">
        <v>308</v>
      </c>
      <c r="M228" s="89" t="s">
        <v>685</v>
      </c>
      <c r="N228" s="37" t="s">
        <v>686</v>
      </c>
    </row>
    <row r="229" spans="1:14" s="4" customFormat="1" ht="150" customHeight="1">
      <c r="A229" s="27" t="s">
        <v>679</v>
      </c>
      <c r="B229" s="28" t="s">
        <v>687</v>
      </c>
      <c r="C229" s="29" t="s">
        <v>688</v>
      </c>
      <c r="D229" s="30">
        <v>1</v>
      </c>
      <c r="E229" s="31">
        <v>248</v>
      </c>
      <c r="F229" s="31">
        <v>258</v>
      </c>
      <c r="G229" s="32" t="s">
        <v>682</v>
      </c>
      <c r="H229" s="33">
        <f t="shared" si="28"/>
        <v>0.15209600000000001</v>
      </c>
      <c r="I229" s="34" t="s">
        <v>683</v>
      </c>
      <c r="J229" s="59" t="s">
        <v>684</v>
      </c>
      <c r="K229" s="36" t="s">
        <v>317</v>
      </c>
      <c r="L229" s="25" t="s">
        <v>308</v>
      </c>
      <c r="M229" s="89" t="s">
        <v>685</v>
      </c>
      <c r="N229" s="37" t="s">
        <v>686</v>
      </c>
    </row>
    <row r="230" spans="1:14" s="4" customFormat="1" ht="150" customHeight="1">
      <c r="A230" s="27" t="s">
        <v>679</v>
      </c>
      <c r="B230" s="28" t="s">
        <v>687</v>
      </c>
      <c r="C230" s="29" t="s">
        <v>688</v>
      </c>
      <c r="D230" s="30">
        <v>1</v>
      </c>
      <c r="E230" s="31">
        <v>248</v>
      </c>
      <c r="F230" s="31">
        <v>258</v>
      </c>
      <c r="G230" s="32" t="s">
        <v>682</v>
      </c>
      <c r="H230" s="33">
        <f t="shared" si="28"/>
        <v>0.15209600000000001</v>
      </c>
      <c r="I230" s="34" t="s">
        <v>683</v>
      </c>
      <c r="J230" s="59" t="s">
        <v>684</v>
      </c>
      <c r="K230" s="36" t="s">
        <v>317</v>
      </c>
      <c r="L230" s="25" t="s">
        <v>308</v>
      </c>
      <c r="M230" s="89" t="s">
        <v>685</v>
      </c>
      <c r="N230" s="37" t="s">
        <v>686</v>
      </c>
    </row>
    <row r="231" spans="1:14" s="4" customFormat="1" ht="150" customHeight="1">
      <c r="A231" s="70" t="s">
        <v>679</v>
      </c>
      <c r="B231" s="96" t="s">
        <v>689</v>
      </c>
      <c r="C231" s="97" t="s">
        <v>690</v>
      </c>
      <c r="D231" s="98">
        <v>1</v>
      </c>
      <c r="E231" s="99">
        <v>365</v>
      </c>
      <c r="F231" s="100">
        <v>378</v>
      </c>
      <c r="G231" s="101" t="s">
        <v>691</v>
      </c>
      <c r="H231" s="102">
        <f>0.92*0.57*0.42</f>
        <v>0.220248</v>
      </c>
      <c r="I231" s="103" t="s">
        <v>692</v>
      </c>
      <c r="J231" s="104" t="s">
        <v>693</v>
      </c>
      <c r="K231" s="36" t="s">
        <v>317</v>
      </c>
      <c r="L231" s="25" t="s">
        <v>308</v>
      </c>
      <c r="M231" s="95"/>
      <c r="N231" s="105" t="s">
        <v>694</v>
      </c>
    </row>
    <row r="232" spans="1:14" s="4" customFormat="1" ht="150" customHeight="1">
      <c r="A232" s="70" t="s">
        <v>679</v>
      </c>
      <c r="B232" s="96" t="s">
        <v>689</v>
      </c>
      <c r="C232" s="97" t="s">
        <v>690</v>
      </c>
      <c r="D232" s="98">
        <v>1</v>
      </c>
      <c r="E232" s="99">
        <v>365</v>
      </c>
      <c r="F232" s="100">
        <v>378</v>
      </c>
      <c r="G232" s="101" t="s">
        <v>691</v>
      </c>
      <c r="H232" s="102">
        <f>0.92*0.57*0.42</f>
        <v>0.220248</v>
      </c>
      <c r="I232" s="103" t="s">
        <v>692</v>
      </c>
      <c r="J232" s="104" t="s">
        <v>693</v>
      </c>
      <c r="K232" s="36" t="s">
        <v>317</v>
      </c>
      <c r="L232" s="25" t="s">
        <v>308</v>
      </c>
      <c r="M232" s="95"/>
      <c r="N232" s="105" t="s">
        <v>694</v>
      </c>
    </row>
    <row r="233" spans="1:14" s="4" customFormat="1" ht="150" customHeight="1">
      <c r="A233" s="70" t="s">
        <v>679</v>
      </c>
      <c r="B233" s="96" t="s">
        <v>695</v>
      </c>
      <c r="C233" s="97" t="s">
        <v>690</v>
      </c>
      <c r="D233" s="98">
        <v>1</v>
      </c>
      <c r="E233" s="99">
        <v>405</v>
      </c>
      <c r="F233" s="100">
        <v>418</v>
      </c>
      <c r="G233" s="101" t="s">
        <v>691</v>
      </c>
      <c r="H233" s="102">
        <f>0.92*0.57*0.37</f>
        <v>0.19402800000000001</v>
      </c>
      <c r="I233" s="103" t="s">
        <v>692</v>
      </c>
      <c r="J233" s="104" t="s">
        <v>693</v>
      </c>
      <c r="K233" s="36" t="s">
        <v>317</v>
      </c>
      <c r="L233" s="25" t="s">
        <v>308</v>
      </c>
      <c r="M233" s="95"/>
      <c r="N233" s="105" t="s">
        <v>694</v>
      </c>
    </row>
    <row r="234" spans="1:14" s="4" customFormat="1" ht="150" customHeight="1">
      <c r="A234" s="70" t="s">
        <v>679</v>
      </c>
      <c r="B234" s="96" t="s">
        <v>695</v>
      </c>
      <c r="C234" s="97" t="s">
        <v>690</v>
      </c>
      <c r="D234" s="98">
        <v>1</v>
      </c>
      <c r="E234" s="99">
        <v>405</v>
      </c>
      <c r="F234" s="100">
        <v>418</v>
      </c>
      <c r="G234" s="101" t="s">
        <v>691</v>
      </c>
      <c r="H234" s="102">
        <f>0.92*0.57*0.37</f>
        <v>0.19402800000000001</v>
      </c>
      <c r="I234" s="103" t="s">
        <v>692</v>
      </c>
      <c r="J234" s="104" t="s">
        <v>693</v>
      </c>
      <c r="K234" s="36" t="s">
        <v>317</v>
      </c>
      <c r="L234" s="25" t="s">
        <v>308</v>
      </c>
      <c r="M234" s="95"/>
      <c r="N234" s="105" t="s">
        <v>694</v>
      </c>
    </row>
    <row r="235" spans="1:14" s="4" customFormat="1" ht="150" customHeight="1">
      <c r="A235" s="27" t="s">
        <v>696</v>
      </c>
      <c r="B235" s="28" t="s">
        <v>697</v>
      </c>
      <c r="C235" s="29" t="s">
        <v>698</v>
      </c>
      <c r="D235" s="30">
        <v>1</v>
      </c>
      <c r="E235" s="31">
        <v>270</v>
      </c>
      <c r="F235" s="31">
        <v>285</v>
      </c>
      <c r="G235" s="32" t="s">
        <v>699</v>
      </c>
      <c r="H235" s="33">
        <f t="shared" ref="H235:H239" si="29">1.02*0.54*0.34</f>
        <v>0.18727199999999999</v>
      </c>
      <c r="I235" s="34" t="s">
        <v>700</v>
      </c>
      <c r="J235" s="59" t="s">
        <v>701</v>
      </c>
      <c r="K235" s="36" t="s">
        <v>317</v>
      </c>
      <c r="L235" s="25" t="s">
        <v>308</v>
      </c>
      <c r="M235" s="89" t="s">
        <v>478</v>
      </c>
      <c r="N235" s="37"/>
    </row>
    <row r="236" spans="1:14" s="4" customFormat="1" ht="150" customHeight="1">
      <c r="A236" s="27" t="s">
        <v>696</v>
      </c>
      <c r="B236" s="28" t="s">
        <v>697</v>
      </c>
      <c r="C236" s="29" t="s">
        <v>698</v>
      </c>
      <c r="D236" s="30">
        <v>1</v>
      </c>
      <c r="E236" s="31">
        <v>270</v>
      </c>
      <c r="F236" s="31">
        <v>285</v>
      </c>
      <c r="G236" s="32" t="s">
        <v>699</v>
      </c>
      <c r="H236" s="33">
        <f t="shared" si="29"/>
        <v>0.18727199999999999</v>
      </c>
      <c r="I236" s="34" t="s">
        <v>700</v>
      </c>
      <c r="J236" s="59" t="s">
        <v>701</v>
      </c>
      <c r="K236" s="36" t="s">
        <v>317</v>
      </c>
      <c r="L236" s="25" t="s">
        <v>308</v>
      </c>
      <c r="M236" s="89" t="s">
        <v>478</v>
      </c>
      <c r="N236" s="37"/>
    </row>
    <row r="237" spans="1:14" s="4" customFormat="1" ht="150" customHeight="1">
      <c r="A237" s="27" t="s">
        <v>696</v>
      </c>
      <c r="B237" s="28" t="s">
        <v>697</v>
      </c>
      <c r="C237" s="29" t="s">
        <v>698</v>
      </c>
      <c r="D237" s="30">
        <v>1</v>
      </c>
      <c r="E237" s="31">
        <v>270</v>
      </c>
      <c r="F237" s="31">
        <v>285</v>
      </c>
      <c r="G237" s="32" t="s">
        <v>699</v>
      </c>
      <c r="H237" s="33">
        <f t="shared" si="29"/>
        <v>0.18727199999999999</v>
      </c>
      <c r="I237" s="34" t="s">
        <v>700</v>
      </c>
      <c r="J237" s="59" t="s">
        <v>701</v>
      </c>
      <c r="K237" s="36" t="s">
        <v>317</v>
      </c>
      <c r="L237" s="25" t="s">
        <v>308</v>
      </c>
      <c r="M237" s="89" t="s">
        <v>478</v>
      </c>
      <c r="N237" s="37"/>
    </row>
    <row r="238" spans="1:14" s="4" customFormat="1" ht="150" customHeight="1">
      <c r="A238" s="27" t="s">
        <v>696</v>
      </c>
      <c r="B238" s="28" t="s">
        <v>702</v>
      </c>
      <c r="C238" s="29" t="s">
        <v>521</v>
      </c>
      <c r="D238" s="30">
        <v>1</v>
      </c>
      <c r="E238" s="31">
        <v>305</v>
      </c>
      <c r="F238" s="31">
        <v>320</v>
      </c>
      <c r="G238" s="32" t="s">
        <v>699</v>
      </c>
      <c r="H238" s="33">
        <f t="shared" si="29"/>
        <v>0.18727199999999999</v>
      </c>
      <c r="I238" s="34" t="s">
        <v>700</v>
      </c>
      <c r="J238" s="59" t="s">
        <v>701</v>
      </c>
      <c r="K238" s="36" t="s">
        <v>317</v>
      </c>
      <c r="L238" s="25" t="s">
        <v>308</v>
      </c>
      <c r="M238" s="89" t="s">
        <v>478</v>
      </c>
      <c r="N238" s="37"/>
    </row>
    <row r="239" spans="1:14" s="4" customFormat="1" ht="150" customHeight="1">
      <c r="A239" s="27" t="s">
        <v>696</v>
      </c>
      <c r="B239" s="28" t="s">
        <v>702</v>
      </c>
      <c r="C239" s="29" t="s">
        <v>521</v>
      </c>
      <c r="D239" s="30">
        <v>1</v>
      </c>
      <c r="E239" s="31">
        <v>305</v>
      </c>
      <c r="F239" s="31">
        <v>320</v>
      </c>
      <c r="G239" s="32" t="s">
        <v>699</v>
      </c>
      <c r="H239" s="33">
        <f t="shared" si="29"/>
        <v>0.18727199999999999</v>
      </c>
      <c r="I239" s="34" t="s">
        <v>700</v>
      </c>
      <c r="J239" s="59" t="s">
        <v>701</v>
      </c>
      <c r="K239" s="36" t="s">
        <v>317</v>
      </c>
      <c r="L239" s="25" t="s">
        <v>308</v>
      </c>
      <c r="M239" s="89" t="s">
        <v>478</v>
      </c>
      <c r="N239" s="37"/>
    </row>
    <row r="240" spans="1:14" s="4" customFormat="1" ht="150" customHeight="1">
      <c r="A240" s="27" t="s">
        <v>696</v>
      </c>
      <c r="B240" s="28" t="s">
        <v>703</v>
      </c>
      <c r="C240" s="29" t="s">
        <v>681</v>
      </c>
      <c r="D240" s="30">
        <v>1</v>
      </c>
      <c r="E240" s="31">
        <v>255</v>
      </c>
      <c r="F240" s="31">
        <v>270</v>
      </c>
      <c r="G240" s="32" t="s">
        <v>704</v>
      </c>
      <c r="H240" s="33">
        <f t="shared" ref="H240:H247" si="30">1.15*0.58*0.31</f>
        <v>0.20677000000000001</v>
      </c>
      <c r="I240" s="34" t="s">
        <v>705</v>
      </c>
      <c r="J240" s="59" t="s">
        <v>706</v>
      </c>
      <c r="K240" s="36" t="s">
        <v>317</v>
      </c>
      <c r="L240" s="25" t="s">
        <v>308</v>
      </c>
      <c r="M240" s="89" t="s">
        <v>707</v>
      </c>
      <c r="N240" s="37"/>
    </row>
    <row r="241" spans="1:14" s="4" customFormat="1" ht="150" customHeight="1">
      <c r="A241" s="27" t="s">
        <v>696</v>
      </c>
      <c r="B241" s="28" t="s">
        <v>703</v>
      </c>
      <c r="C241" s="29" t="s">
        <v>681</v>
      </c>
      <c r="D241" s="30">
        <v>1</v>
      </c>
      <c r="E241" s="31">
        <v>255</v>
      </c>
      <c r="F241" s="31">
        <v>270</v>
      </c>
      <c r="G241" s="32" t="s">
        <v>704</v>
      </c>
      <c r="H241" s="33">
        <f t="shared" si="30"/>
        <v>0.20677000000000001</v>
      </c>
      <c r="I241" s="34" t="s">
        <v>705</v>
      </c>
      <c r="J241" s="59" t="s">
        <v>706</v>
      </c>
      <c r="K241" s="36" t="s">
        <v>317</v>
      </c>
      <c r="L241" s="25" t="s">
        <v>308</v>
      </c>
      <c r="M241" s="89" t="s">
        <v>707</v>
      </c>
      <c r="N241" s="37"/>
    </row>
    <row r="242" spans="1:14" s="4" customFormat="1" ht="150" customHeight="1">
      <c r="A242" s="27" t="s">
        <v>696</v>
      </c>
      <c r="B242" s="28" t="s">
        <v>708</v>
      </c>
      <c r="C242" s="29" t="s">
        <v>521</v>
      </c>
      <c r="D242" s="30">
        <v>1</v>
      </c>
      <c r="E242" s="31">
        <v>290</v>
      </c>
      <c r="F242" s="31">
        <v>305</v>
      </c>
      <c r="G242" s="32" t="s">
        <v>704</v>
      </c>
      <c r="H242" s="33">
        <f t="shared" si="30"/>
        <v>0.20677000000000001</v>
      </c>
      <c r="I242" s="34" t="s">
        <v>705</v>
      </c>
      <c r="J242" s="59" t="s">
        <v>706</v>
      </c>
      <c r="K242" s="36" t="s">
        <v>317</v>
      </c>
      <c r="L242" s="25" t="s">
        <v>308</v>
      </c>
      <c r="M242" s="89" t="s">
        <v>707</v>
      </c>
      <c r="N242" s="37"/>
    </row>
    <row r="243" spans="1:14" s="4" customFormat="1" ht="150" customHeight="1">
      <c r="A243" s="27" t="s">
        <v>696</v>
      </c>
      <c r="B243" s="28" t="s">
        <v>708</v>
      </c>
      <c r="C243" s="29" t="s">
        <v>521</v>
      </c>
      <c r="D243" s="30">
        <v>1</v>
      </c>
      <c r="E243" s="31">
        <v>290</v>
      </c>
      <c r="F243" s="31">
        <v>305</v>
      </c>
      <c r="G243" s="32" t="s">
        <v>704</v>
      </c>
      <c r="H243" s="33">
        <f t="shared" si="30"/>
        <v>0.20677000000000001</v>
      </c>
      <c r="I243" s="34" t="s">
        <v>705</v>
      </c>
      <c r="J243" s="59" t="s">
        <v>706</v>
      </c>
      <c r="K243" s="36" t="s">
        <v>317</v>
      </c>
      <c r="L243" s="25" t="s">
        <v>308</v>
      </c>
      <c r="M243" s="89" t="s">
        <v>707</v>
      </c>
      <c r="N243" s="37"/>
    </row>
    <row r="244" spans="1:14" s="4" customFormat="1" ht="150" customHeight="1">
      <c r="A244" s="27" t="s">
        <v>696</v>
      </c>
      <c r="B244" s="28" t="s">
        <v>709</v>
      </c>
      <c r="C244" s="29" t="s">
        <v>681</v>
      </c>
      <c r="D244" s="30">
        <v>1</v>
      </c>
      <c r="E244" s="31">
        <v>255</v>
      </c>
      <c r="F244" s="31">
        <v>270</v>
      </c>
      <c r="G244" s="32" t="s">
        <v>704</v>
      </c>
      <c r="H244" s="33">
        <f t="shared" si="30"/>
        <v>0.20677000000000001</v>
      </c>
      <c r="I244" s="34" t="s">
        <v>705</v>
      </c>
      <c r="J244" s="59" t="s">
        <v>706</v>
      </c>
      <c r="K244" s="36" t="s">
        <v>317</v>
      </c>
      <c r="L244" s="25" t="s">
        <v>308</v>
      </c>
      <c r="M244" s="89" t="s">
        <v>707</v>
      </c>
      <c r="N244" s="37"/>
    </row>
    <row r="245" spans="1:14" s="4" customFormat="1" ht="150" customHeight="1">
      <c r="A245" s="27" t="s">
        <v>696</v>
      </c>
      <c r="B245" s="28" t="s">
        <v>710</v>
      </c>
      <c r="C245" s="29" t="s">
        <v>681</v>
      </c>
      <c r="D245" s="30">
        <v>1</v>
      </c>
      <c r="E245" s="31">
        <v>255</v>
      </c>
      <c r="F245" s="31">
        <v>270</v>
      </c>
      <c r="G245" s="32" t="s">
        <v>704</v>
      </c>
      <c r="H245" s="33">
        <f t="shared" si="30"/>
        <v>0.20677000000000001</v>
      </c>
      <c r="I245" s="34" t="s">
        <v>705</v>
      </c>
      <c r="J245" s="59" t="s">
        <v>706</v>
      </c>
      <c r="K245" s="36" t="s">
        <v>317</v>
      </c>
      <c r="L245" s="25" t="s">
        <v>308</v>
      </c>
      <c r="M245" s="89" t="s">
        <v>707</v>
      </c>
      <c r="N245" s="37"/>
    </row>
    <row r="246" spans="1:14" s="4" customFormat="1" ht="150" customHeight="1">
      <c r="A246" s="27" t="s">
        <v>696</v>
      </c>
      <c r="B246" s="28" t="s">
        <v>711</v>
      </c>
      <c r="C246" s="29" t="s">
        <v>521</v>
      </c>
      <c r="D246" s="30">
        <v>1</v>
      </c>
      <c r="E246" s="31">
        <v>300</v>
      </c>
      <c r="F246" s="31">
        <v>315</v>
      </c>
      <c r="G246" s="32" t="s">
        <v>704</v>
      </c>
      <c r="H246" s="33">
        <f t="shared" si="30"/>
        <v>0.20677000000000001</v>
      </c>
      <c r="I246" s="34" t="s">
        <v>705</v>
      </c>
      <c r="J246" s="59" t="s">
        <v>706</v>
      </c>
      <c r="K246" s="36" t="s">
        <v>317</v>
      </c>
      <c r="L246" s="25" t="s">
        <v>308</v>
      </c>
      <c r="M246" s="89" t="s">
        <v>707</v>
      </c>
      <c r="N246" s="37"/>
    </row>
    <row r="247" spans="1:14" s="4" customFormat="1" ht="150" customHeight="1">
      <c r="A247" s="27" t="s">
        <v>696</v>
      </c>
      <c r="B247" s="28" t="s">
        <v>712</v>
      </c>
      <c r="C247" s="29" t="s">
        <v>521</v>
      </c>
      <c r="D247" s="30">
        <v>1</v>
      </c>
      <c r="E247" s="31">
        <v>300</v>
      </c>
      <c r="F247" s="31">
        <v>315</v>
      </c>
      <c r="G247" s="32" t="s">
        <v>704</v>
      </c>
      <c r="H247" s="33">
        <f t="shared" si="30"/>
        <v>0.20677000000000001</v>
      </c>
      <c r="I247" s="34" t="s">
        <v>705</v>
      </c>
      <c r="J247" s="59" t="s">
        <v>706</v>
      </c>
      <c r="K247" s="36" t="s">
        <v>317</v>
      </c>
      <c r="L247" s="25" t="s">
        <v>308</v>
      </c>
      <c r="M247" s="89" t="s">
        <v>707</v>
      </c>
      <c r="N247" s="37"/>
    </row>
    <row r="248" spans="1:14" s="4" customFormat="1" ht="150" customHeight="1">
      <c r="A248" s="27" t="s">
        <v>696</v>
      </c>
      <c r="B248" s="28" t="s">
        <v>713</v>
      </c>
      <c r="C248" s="29" t="s">
        <v>714</v>
      </c>
      <c r="D248" s="30">
        <v>1</v>
      </c>
      <c r="E248" s="31">
        <v>255</v>
      </c>
      <c r="F248" s="31">
        <v>270</v>
      </c>
      <c r="G248" s="32" t="s">
        <v>715</v>
      </c>
      <c r="H248" s="33">
        <f t="shared" ref="H248:H250" si="31">1.1*0.54*0.34</f>
        <v>0.20196</v>
      </c>
      <c r="I248" s="34" t="s">
        <v>436</v>
      </c>
      <c r="J248" s="59" t="s">
        <v>716</v>
      </c>
      <c r="K248" s="36" t="s">
        <v>317</v>
      </c>
      <c r="L248" s="25" t="s">
        <v>308</v>
      </c>
      <c r="M248" s="89" t="s">
        <v>707</v>
      </c>
      <c r="N248" s="37"/>
    </row>
    <row r="249" spans="1:14" s="4" customFormat="1" ht="150" customHeight="1">
      <c r="A249" s="27" t="s">
        <v>696</v>
      </c>
      <c r="B249" s="28" t="s">
        <v>713</v>
      </c>
      <c r="C249" s="29" t="s">
        <v>714</v>
      </c>
      <c r="D249" s="30">
        <v>1</v>
      </c>
      <c r="E249" s="31">
        <v>255</v>
      </c>
      <c r="F249" s="31">
        <v>270</v>
      </c>
      <c r="G249" s="32" t="s">
        <v>715</v>
      </c>
      <c r="H249" s="33">
        <f t="shared" si="31"/>
        <v>0.20196</v>
      </c>
      <c r="I249" s="34" t="s">
        <v>436</v>
      </c>
      <c r="J249" s="59" t="s">
        <v>716</v>
      </c>
      <c r="K249" s="36" t="s">
        <v>317</v>
      </c>
      <c r="L249" s="25" t="s">
        <v>308</v>
      </c>
      <c r="M249" s="89" t="s">
        <v>707</v>
      </c>
      <c r="N249" s="37"/>
    </row>
    <row r="250" spans="1:14" s="4" customFormat="1" ht="150" customHeight="1">
      <c r="A250" s="27" t="s">
        <v>696</v>
      </c>
      <c r="B250" s="28" t="s">
        <v>713</v>
      </c>
      <c r="C250" s="29" t="s">
        <v>714</v>
      </c>
      <c r="D250" s="30">
        <v>1</v>
      </c>
      <c r="E250" s="31">
        <v>255</v>
      </c>
      <c r="F250" s="31">
        <v>270</v>
      </c>
      <c r="G250" s="32" t="s">
        <v>715</v>
      </c>
      <c r="H250" s="33">
        <f t="shared" si="31"/>
        <v>0.20196</v>
      </c>
      <c r="I250" s="34" t="s">
        <v>436</v>
      </c>
      <c r="J250" s="59" t="s">
        <v>716</v>
      </c>
      <c r="K250" s="36" t="s">
        <v>317</v>
      </c>
      <c r="L250" s="25" t="s">
        <v>308</v>
      </c>
      <c r="M250" s="89" t="s">
        <v>707</v>
      </c>
      <c r="N250" s="37"/>
    </row>
    <row r="251" spans="1:14" s="4" customFormat="1" ht="150" customHeight="1">
      <c r="A251" s="27" t="s">
        <v>717</v>
      </c>
      <c r="B251" s="28" t="s">
        <v>718</v>
      </c>
      <c r="C251" s="29" t="s">
        <v>719</v>
      </c>
      <c r="D251" s="30">
        <v>1</v>
      </c>
      <c r="E251" s="88">
        <v>340</v>
      </c>
      <c r="F251" s="88">
        <v>352</v>
      </c>
      <c r="G251" s="32" t="s">
        <v>720</v>
      </c>
      <c r="H251" s="33">
        <f t="shared" ref="H251:H260" si="32">1.1*0.57*0.31</f>
        <v>0.19436999999999999</v>
      </c>
      <c r="I251" s="34" t="s">
        <v>721</v>
      </c>
      <c r="J251" s="59" t="s">
        <v>722</v>
      </c>
      <c r="K251" s="36" t="s">
        <v>317</v>
      </c>
      <c r="L251" s="25" t="s">
        <v>308</v>
      </c>
      <c r="M251" s="89" t="s">
        <v>723</v>
      </c>
      <c r="N251" s="37"/>
    </row>
    <row r="252" spans="1:14" s="4" customFormat="1" ht="150" customHeight="1">
      <c r="A252" s="27" t="s">
        <v>717</v>
      </c>
      <c r="B252" s="28" t="s">
        <v>718</v>
      </c>
      <c r="C252" s="29" t="s">
        <v>719</v>
      </c>
      <c r="D252" s="30">
        <v>1</v>
      </c>
      <c r="E252" s="88">
        <v>340</v>
      </c>
      <c r="F252" s="88">
        <v>352</v>
      </c>
      <c r="G252" s="32" t="s">
        <v>720</v>
      </c>
      <c r="H252" s="33">
        <f t="shared" si="32"/>
        <v>0.19436999999999999</v>
      </c>
      <c r="I252" s="34" t="s">
        <v>721</v>
      </c>
      <c r="J252" s="59" t="s">
        <v>722</v>
      </c>
      <c r="K252" s="36" t="s">
        <v>317</v>
      </c>
      <c r="L252" s="25" t="s">
        <v>308</v>
      </c>
      <c r="M252" s="89" t="s">
        <v>723</v>
      </c>
      <c r="N252" s="37"/>
    </row>
    <row r="253" spans="1:14" s="4" customFormat="1" ht="150" customHeight="1">
      <c r="A253" s="27" t="s">
        <v>717</v>
      </c>
      <c r="B253" s="28" t="s">
        <v>718</v>
      </c>
      <c r="C253" s="29" t="s">
        <v>719</v>
      </c>
      <c r="D253" s="30">
        <v>1</v>
      </c>
      <c r="E253" s="88">
        <v>340</v>
      </c>
      <c r="F253" s="88">
        <v>352</v>
      </c>
      <c r="G253" s="32" t="s">
        <v>720</v>
      </c>
      <c r="H253" s="33">
        <f t="shared" si="32"/>
        <v>0.19436999999999999</v>
      </c>
      <c r="I253" s="34" t="s">
        <v>721</v>
      </c>
      <c r="J253" s="59" t="s">
        <v>722</v>
      </c>
      <c r="K253" s="36" t="s">
        <v>317</v>
      </c>
      <c r="L253" s="25" t="s">
        <v>308</v>
      </c>
      <c r="M253" s="89" t="s">
        <v>723</v>
      </c>
      <c r="N253" s="37"/>
    </row>
    <row r="254" spans="1:14" s="4" customFormat="1" ht="150" customHeight="1">
      <c r="A254" s="27" t="s">
        <v>717</v>
      </c>
      <c r="B254" s="28" t="s">
        <v>724</v>
      </c>
      <c r="C254" s="29" t="s">
        <v>725</v>
      </c>
      <c r="D254" s="30">
        <v>1</v>
      </c>
      <c r="E254" s="88">
        <v>380</v>
      </c>
      <c r="F254" s="88">
        <v>392</v>
      </c>
      <c r="G254" s="32" t="s">
        <v>720</v>
      </c>
      <c r="H254" s="33">
        <f t="shared" si="32"/>
        <v>0.19436999999999999</v>
      </c>
      <c r="I254" s="34" t="s">
        <v>721</v>
      </c>
      <c r="J254" s="59" t="s">
        <v>722</v>
      </c>
      <c r="K254" s="36" t="s">
        <v>317</v>
      </c>
      <c r="L254" s="25" t="s">
        <v>308</v>
      </c>
      <c r="M254" s="89" t="s">
        <v>723</v>
      </c>
      <c r="N254" s="37"/>
    </row>
    <row r="255" spans="1:14" s="4" customFormat="1" ht="150" customHeight="1">
      <c r="A255" s="27" t="s">
        <v>717</v>
      </c>
      <c r="B255" s="28" t="s">
        <v>724</v>
      </c>
      <c r="C255" s="29" t="s">
        <v>725</v>
      </c>
      <c r="D255" s="30">
        <v>1</v>
      </c>
      <c r="E255" s="88">
        <v>380</v>
      </c>
      <c r="F255" s="88">
        <v>392</v>
      </c>
      <c r="G255" s="32" t="s">
        <v>720</v>
      </c>
      <c r="H255" s="33">
        <f t="shared" si="32"/>
        <v>0.19436999999999999</v>
      </c>
      <c r="I255" s="34" t="s">
        <v>721</v>
      </c>
      <c r="J255" s="59" t="s">
        <v>722</v>
      </c>
      <c r="K255" s="36" t="s">
        <v>317</v>
      </c>
      <c r="L255" s="25" t="s">
        <v>308</v>
      </c>
      <c r="M255" s="89" t="s">
        <v>723</v>
      </c>
      <c r="N255" s="37"/>
    </row>
    <row r="256" spans="1:14" s="4" customFormat="1" ht="150" customHeight="1">
      <c r="A256" s="27" t="s">
        <v>717</v>
      </c>
      <c r="B256" s="28" t="s">
        <v>726</v>
      </c>
      <c r="C256" s="29" t="s">
        <v>727</v>
      </c>
      <c r="D256" s="30">
        <v>1</v>
      </c>
      <c r="E256" s="88">
        <v>340</v>
      </c>
      <c r="F256" s="88">
        <v>352</v>
      </c>
      <c r="G256" s="32" t="s">
        <v>720</v>
      </c>
      <c r="H256" s="33">
        <f t="shared" si="32"/>
        <v>0.19436999999999999</v>
      </c>
      <c r="I256" s="34" t="s">
        <v>721</v>
      </c>
      <c r="J256" s="59" t="s">
        <v>722</v>
      </c>
      <c r="K256" s="36" t="s">
        <v>317</v>
      </c>
      <c r="L256" s="25" t="s">
        <v>308</v>
      </c>
      <c r="M256" s="89" t="s">
        <v>723</v>
      </c>
      <c r="N256" s="37"/>
    </row>
    <row r="257" spans="1:14" s="4" customFormat="1" ht="150" customHeight="1">
      <c r="A257" s="27" t="s">
        <v>717</v>
      </c>
      <c r="B257" s="28" t="s">
        <v>726</v>
      </c>
      <c r="C257" s="29" t="s">
        <v>727</v>
      </c>
      <c r="D257" s="30">
        <v>1</v>
      </c>
      <c r="E257" s="88">
        <v>340</v>
      </c>
      <c r="F257" s="88">
        <v>352</v>
      </c>
      <c r="G257" s="32" t="s">
        <v>720</v>
      </c>
      <c r="H257" s="33">
        <f t="shared" si="32"/>
        <v>0.19436999999999999</v>
      </c>
      <c r="I257" s="34" t="s">
        <v>721</v>
      </c>
      <c r="J257" s="59" t="s">
        <v>722</v>
      </c>
      <c r="K257" s="36" t="s">
        <v>317</v>
      </c>
      <c r="L257" s="25" t="s">
        <v>308</v>
      </c>
      <c r="M257" s="89" t="s">
        <v>723</v>
      </c>
      <c r="N257" s="37"/>
    </row>
    <row r="258" spans="1:14" s="4" customFormat="1" ht="150" customHeight="1">
      <c r="A258" s="27" t="s">
        <v>717</v>
      </c>
      <c r="B258" s="28" t="s">
        <v>728</v>
      </c>
      <c r="C258" s="29" t="s">
        <v>729</v>
      </c>
      <c r="D258" s="30">
        <v>1</v>
      </c>
      <c r="E258" s="88">
        <v>380</v>
      </c>
      <c r="F258" s="88">
        <v>392</v>
      </c>
      <c r="G258" s="32" t="s">
        <v>720</v>
      </c>
      <c r="H258" s="33">
        <f t="shared" si="32"/>
        <v>0.19436999999999999</v>
      </c>
      <c r="I258" s="34" t="s">
        <v>721</v>
      </c>
      <c r="J258" s="59" t="s">
        <v>722</v>
      </c>
      <c r="K258" s="36" t="s">
        <v>317</v>
      </c>
      <c r="L258" s="25" t="s">
        <v>308</v>
      </c>
      <c r="M258" s="89" t="s">
        <v>723</v>
      </c>
      <c r="N258" s="37"/>
    </row>
    <row r="259" spans="1:14" s="4" customFormat="1" ht="150" customHeight="1">
      <c r="A259" s="27" t="s">
        <v>717</v>
      </c>
      <c r="B259" s="28" t="s">
        <v>728</v>
      </c>
      <c r="C259" s="29" t="s">
        <v>729</v>
      </c>
      <c r="D259" s="30">
        <v>1</v>
      </c>
      <c r="E259" s="88">
        <v>380</v>
      </c>
      <c r="F259" s="88">
        <v>392</v>
      </c>
      <c r="G259" s="32" t="s">
        <v>720</v>
      </c>
      <c r="H259" s="33">
        <f t="shared" si="32"/>
        <v>0.19436999999999999</v>
      </c>
      <c r="I259" s="34" t="s">
        <v>721</v>
      </c>
      <c r="J259" s="59" t="s">
        <v>722</v>
      </c>
      <c r="K259" s="36" t="s">
        <v>317</v>
      </c>
      <c r="L259" s="25" t="s">
        <v>308</v>
      </c>
      <c r="M259" s="89" t="s">
        <v>723</v>
      </c>
      <c r="N259" s="37"/>
    </row>
    <row r="260" spans="1:14" s="4" customFormat="1" ht="150" customHeight="1">
      <c r="A260" s="27" t="s">
        <v>717</v>
      </c>
      <c r="B260" s="28" t="s">
        <v>728</v>
      </c>
      <c r="C260" s="29" t="s">
        <v>729</v>
      </c>
      <c r="D260" s="30">
        <v>1</v>
      </c>
      <c r="E260" s="88">
        <v>380</v>
      </c>
      <c r="F260" s="88">
        <v>392</v>
      </c>
      <c r="G260" s="32" t="s">
        <v>720</v>
      </c>
      <c r="H260" s="33">
        <f t="shared" si="32"/>
        <v>0.19436999999999999</v>
      </c>
      <c r="I260" s="34" t="s">
        <v>721</v>
      </c>
      <c r="J260" s="59" t="s">
        <v>722</v>
      </c>
      <c r="K260" s="36" t="s">
        <v>317</v>
      </c>
      <c r="L260" s="25" t="s">
        <v>308</v>
      </c>
      <c r="M260" s="89" t="s">
        <v>723</v>
      </c>
      <c r="N260" s="37"/>
    </row>
    <row r="261" spans="1:14" s="4" customFormat="1" ht="150" customHeight="1">
      <c r="A261" s="27" t="s">
        <v>717</v>
      </c>
      <c r="B261" s="28" t="s">
        <v>730</v>
      </c>
      <c r="C261" s="29" t="s">
        <v>731</v>
      </c>
      <c r="D261" s="30">
        <v>1</v>
      </c>
      <c r="E261" s="88">
        <v>405</v>
      </c>
      <c r="F261" s="88">
        <v>420</v>
      </c>
      <c r="G261" s="32" t="s">
        <v>732</v>
      </c>
      <c r="H261" s="33">
        <f t="shared" ref="H261:H268" si="33">1.16*0.57*0.34</f>
        <v>0.22480800000000001</v>
      </c>
      <c r="I261" s="34" t="s">
        <v>733</v>
      </c>
      <c r="J261" s="59" t="s">
        <v>734</v>
      </c>
      <c r="K261" s="36" t="s">
        <v>317</v>
      </c>
      <c r="L261" s="25" t="s">
        <v>308</v>
      </c>
      <c r="M261" s="89" t="s">
        <v>723</v>
      </c>
      <c r="N261" s="37"/>
    </row>
    <row r="262" spans="1:14" s="4" customFormat="1" ht="150" customHeight="1">
      <c r="A262" s="27" t="s">
        <v>717</v>
      </c>
      <c r="B262" s="28" t="s">
        <v>730</v>
      </c>
      <c r="C262" s="29" t="s">
        <v>731</v>
      </c>
      <c r="D262" s="30">
        <v>1</v>
      </c>
      <c r="E262" s="88">
        <v>405</v>
      </c>
      <c r="F262" s="88">
        <v>420</v>
      </c>
      <c r="G262" s="32" t="s">
        <v>732</v>
      </c>
      <c r="H262" s="33">
        <f t="shared" si="33"/>
        <v>0.22480800000000001</v>
      </c>
      <c r="I262" s="34" t="s">
        <v>733</v>
      </c>
      <c r="J262" s="59" t="s">
        <v>734</v>
      </c>
      <c r="K262" s="36" t="s">
        <v>317</v>
      </c>
      <c r="L262" s="25" t="s">
        <v>308</v>
      </c>
      <c r="M262" s="89" t="s">
        <v>723</v>
      </c>
      <c r="N262" s="37"/>
    </row>
    <row r="263" spans="1:14" s="4" customFormat="1" ht="150" customHeight="1">
      <c r="A263" s="27" t="s">
        <v>717</v>
      </c>
      <c r="B263" s="28" t="s">
        <v>730</v>
      </c>
      <c r="C263" s="29" t="s">
        <v>731</v>
      </c>
      <c r="D263" s="30">
        <v>1</v>
      </c>
      <c r="E263" s="88">
        <v>405</v>
      </c>
      <c r="F263" s="88">
        <v>420</v>
      </c>
      <c r="G263" s="32" t="s">
        <v>732</v>
      </c>
      <c r="H263" s="33">
        <f t="shared" si="33"/>
        <v>0.22480800000000001</v>
      </c>
      <c r="I263" s="34" t="s">
        <v>733</v>
      </c>
      <c r="J263" s="59" t="s">
        <v>734</v>
      </c>
      <c r="K263" s="36" t="s">
        <v>317</v>
      </c>
      <c r="L263" s="25" t="s">
        <v>308</v>
      </c>
      <c r="M263" s="89" t="s">
        <v>723</v>
      </c>
      <c r="N263" s="37"/>
    </row>
    <row r="264" spans="1:14" s="4" customFormat="1" ht="150" customHeight="1">
      <c r="A264" s="27" t="s">
        <v>717</v>
      </c>
      <c r="B264" s="28" t="s">
        <v>730</v>
      </c>
      <c r="C264" s="29" t="s">
        <v>731</v>
      </c>
      <c r="D264" s="30">
        <v>1</v>
      </c>
      <c r="E264" s="88">
        <v>405</v>
      </c>
      <c r="F264" s="88">
        <v>420</v>
      </c>
      <c r="G264" s="32" t="s">
        <v>732</v>
      </c>
      <c r="H264" s="33">
        <f t="shared" si="33"/>
        <v>0.22480800000000001</v>
      </c>
      <c r="I264" s="34" t="s">
        <v>733</v>
      </c>
      <c r="J264" s="59" t="s">
        <v>734</v>
      </c>
      <c r="K264" s="36" t="s">
        <v>317</v>
      </c>
      <c r="L264" s="25" t="s">
        <v>308</v>
      </c>
      <c r="M264" s="89" t="s">
        <v>723</v>
      </c>
      <c r="N264" s="37"/>
    </row>
    <row r="265" spans="1:14" s="4" customFormat="1" ht="150" customHeight="1">
      <c r="A265" s="27" t="s">
        <v>717</v>
      </c>
      <c r="B265" s="28" t="s">
        <v>730</v>
      </c>
      <c r="C265" s="29" t="s">
        <v>731</v>
      </c>
      <c r="D265" s="30">
        <v>1</v>
      </c>
      <c r="E265" s="88">
        <v>405</v>
      </c>
      <c r="F265" s="88">
        <v>420</v>
      </c>
      <c r="G265" s="32" t="s">
        <v>732</v>
      </c>
      <c r="H265" s="33">
        <f t="shared" si="33"/>
        <v>0.22480800000000001</v>
      </c>
      <c r="I265" s="34" t="s">
        <v>733</v>
      </c>
      <c r="J265" s="59" t="s">
        <v>734</v>
      </c>
      <c r="K265" s="36" t="s">
        <v>317</v>
      </c>
      <c r="L265" s="25" t="s">
        <v>308</v>
      </c>
      <c r="M265" s="89" t="s">
        <v>723</v>
      </c>
      <c r="N265" s="37"/>
    </row>
    <row r="266" spans="1:14" s="4" customFormat="1" ht="150" customHeight="1">
      <c r="A266" s="27" t="s">
        <v>717</v>
      </c>
      <c r="B266" s="28" t="s">
        <v>735</v>
      </c>
      <c r="C266" s="29" t="s">
        <v>736</v>
      </c>
      <c r="D266" s="30">
        <v>1</v>
      </c>
      <c r="E266" s="88">
        <v>465</v>
      </c>
      <c r="F266" s="88">
        <v>480</v>
      </c>
      <c r="G266" s="32" t="s">
        <v>732</v>
      </c>
      <c r="H266" s="33">
        <f t="shared" si="33"/>
        <v>0.22480800000000001</v>
      </c>
      <c r="I266" s="34" t="s">
        <v>733</v>
      </c>
      <c r="J266" s="59" t="s">
        <v>734</v>
      </c>
      <c r="K266" s="36" t="s">
        <v>317</v>
      </c>
      <c r="L266" s="25" t="s">
        <v>308</v>
      </c>
      <c r="M266" s="89" t="s">
        <v>723</v>
      </c>
      <c r="N266" s="37"/>
    </row>
    <row r="267" spans="1:14" s="4" customFormat="1" ht="150" customHeight="1">
      <c r="A267" s="27" t="s">
        <v>717</v>
      </c>
      <c r="B267" s="28" t="s">
        <v>735</v>
      </c>
      <c r="C267" s="29" t="s">
        <v>736</v>
      </c>
      <c r="D267" s="30">
        <v>1</v>
      </c>
      <c r="E267" s="88">
        <v>465</v>
      </c>
      <c r="F267" s="88">
        <v>480</v>
      </c>
      <c r="G267" s="32" t="s">
        <v>732</v>
      </c>
      <c r="H267" s="33">
        <f t="shared" si="33"/>
        <v>0.22480800000000001</v>
      </c>
      <c r="I267" s="34" t="s">
        <v>733</v>
      </c>
      <c r="J267" s="59" t="s">
        <v>734</v>
      </c>
      <c r="K267" s="36" t="s">
        <v>317</v>
      </c>
      <c r="L267" s="25" t="s">
        <v>308</v>
      </c>
      <c r="M267" s="89" t="s">
        <v>723</v>
      </c>
      <c r="N267" s="37"/>
    </row>
    <row r="268" spans="1:14" s="4" customFormat="1" ht="150" customHeight="1">
      <c r="A268" s="27" t="s">
        <v>717</v>
      </c>
      <c r="B268" s="28" t="s">
        <v>735</v>
      </c>
      <c r="C268" s="29" t="s">
        <v>736</v>
      </c>
      <c r="D268" s="30">
        <v>1</v>
      </c>
      <c r="E268" s="88">
        <v>465</v>
      </c>
      <c r="F268" s="88">
        <v>480</v>
      </c>
      <c r="G268" s="32" t="s">
        <v>732</v>
      </c>
      <c r="H268" s="33">
        <f t="shared" si="33"/>
        <v>0.22480800000000001</v>
      </c>
      <c r="I268" s="34" t="s">
        <v>733</v>
      </c>
      <c r="J268" s="59" t="s">
        <v>734</v>
      </c>
      <c r="K268" s="36" t="s">
        <v>317</v>
      </c>
      <c r="L268" s="25" t="s">
        <v>308</v>
      </c>
      <c r="M268" s="89" t="s">
        <v>723</v>
      </c>
      <c r="N268" s="37"/>
    </row>
    <row r="269" spans="1:14" s="4" customFormat="1" ht="150" customHeight="1">
      <c r="A269" s="27" t="s">
        <v>737</v>
      </c>
      <c r="B269" s="28" t="s">
        <v>738</v>
      </c>
      <c r="C269" s="29" t="s">
        <v>739</v>
      </c>
      <c r="D269" s="30">
        <v>1</v>
      </c>
      <c r="E269" s="88">
        <v>405</v>
      </c>
      <c r="F269" s="88">
        <v>420</v>
      </c>
      <c r="G269" s="32" t="s">
        <v>740</v>
      </c>
      <c r="H269" s="33">
        <f t="shared" ref="H269:H274" si="34">1.15*0.58*0.315</f>
        <v>0.21010499999999999</v>
      </c>
      <c r="I269" s="34" t="s">
        <v>741</v>
      </c>
      <c r="J269" s="59" t="s">
        <v>742</v>
      </c>
      <c r="K269" s="36" t="s">
        <v>317</v>
      </c>
      <c r="L269" s="25" t="s">
        <v>308</v>
      </c>
      <c r="M269" s="89" t="s">
        <v>743</v>
      </c>
      <c r="N269" s="37"/>
    </row>
    <row r="270" spans="1:14" s="4" customFormat="1" ht="150" customHeight="1">
      <c r="A270" s="27" t="s">
        <v>737</v>
      </c>
      <c r="B270" s="28" t="s">
        <v>744</v>
      </c>
      <c r="C270" s="29" t="s">
        <v>739</v>
      </c>
      <c r="D270" s="30">
        <v>1</v>
      </c>
      <c r="E270" s="88">
        <v>435</v>
      </c>
      <c r="F270" s="88">
        <v>450</v>
      </c>
      <c r="G270" s="32" t="s">
        <v>740</v>
      </c>
      <c r="H270" s="33">
        <f t="shared" si="34"/>
        <v>0.21010499999999999</v>
      </c>
      <c r="I270" s="34" t="s">
        <v>741</v>
      </c>
      <c r="J270" s="59" t="s">
        <v>745</v>
      </c>
      <c r="K270" s="36" t="s">
        <v>317</v>
      </c>
      <c r="L270" s="25" t="s">
        <v>308</v>
      </c>
      <c r="M270" s="89" t="s">
        <v>743</v>
      </c>
      <c r="N270" s="37"/>
    </row>
    <row r="271" spans="1:14" s="4" customFormat="1" ht="150" customHeight="1">
      <c r="A271" s="27" t="s">
        <v>737</v>
      </c>
      <c r="B271" s="28" t="s">
        <v>744</v>
      </c>
      <c r="C271" s="29" t="s">
        <v>739</v>
      </c>
      <c r="D271" s="30">
        <v>1</v>
      </c>
      <c r="E271" s="88">
        <v>435</v>
      </c>
      <c r="F271" s="88">
        <v>450</v>
      </c>
      <c r="G271" s="32" t="s">
        <v>740</v>
      </c>
      <c r="H271" s="33">
        <f t="shared" si="34"/>
        <v>0.21010499999999999</v>
      </c>
      <c r="I271" s="34" t="s">
        <v>741</v>
      </c>
      <c r="J271" s="59" t="s">
        <v>745</v>
      </c>
      <c r="K271" s="36" t="s">
        <v>317</v>
      </c>
      <c r="L271" s="25" t="s">
        <v>308</v>
      </c>
      <c r="M271" s="89" t="s">
        <v>743</v>
      </c>
      <c r="N271" s="37"/>
    </row>
    <row r="272" spans="1:14" s="4" customFormat="1" ht="150" customHeight="1">
      <c r="A272" s="27" t="s">
        <v>737</v>
      </c>
      <c r="B272" s="28" t="s">
        <v>746</v>
      </c>
      <c r="C272" s="29" t="s">
        <v>747</v>
      </c>
      <c r="D272" s="30">
        <v>1</v>
      </c>
      <c r="E272" s="88">
        <v>460</v>
      </c>
      <c r="F272" s="88">
        <v>475</v>
      </c>
      <c r="G272" s="32" t="s">
        <v>740</v>
      </c>
      <c r="H272" s="33">
        <f t="shared" si="34"/>
        <v>0.21010499999999999</v>
      </c>
      <c r="I272" s="34" t="s">
        <v>741</v>
      </c>
      <c r="J272" s="59" t="s">
        <v>742</v>
      </c>
      <c r="K272" s="36" t="s">
        <v>317</v>
      </c>
      <c r="L272" s="25" t="s">
        <v>308</v>
      </c>
      <c r="M272" s="89" t="s">
        <v>743</v>
      </c>
      <c r="N272" s="37"/>
    </row>
    <row r="273" spans="1:14" s="4" customFormat="1" ht="150" customHeight="1">
      <c r="A273" s="27" t="s">
        <v>737</v>
      </c>
      <c r="B273" s="28" t="s">
        <v>748</v>
      </c>
      <c r="C273" s="29" t="s">
        <v>747</v>
      </c>
      <c r="D273" s="30">
        <v>1</v>
      </c>
      <c r="E273" s="88">
        <v>540</v>
      </c>
      <c r="F273" s="88">
        <v>555</v>
      </c>
      <c r="G273" s="32" t="s">
        <v>740</v>
      </c>
      <c r="H273" s="33">
        <f t="shared" si="34"/>
        <v>0.21010499999999999</v>
      </c>
      <c r="I273" s="34" t="s">
        <v>741</v>
      </c>
      <c r="J273" s="59" t="s">
        <v>745</v>
      </c>
      <c r="K273" s="36" t="s">
        <v>317</v>
      </c>
      <c r="L273" s="25" t="s">
        <v>308</v>
      </c>
      <c r="M273" s="89" t="s">
        <v>743</v>
      </c>
      <c r="N273" s="37"/>
    </row>
    <row r="274" spans="1:14" s="4" customFormat="1" ht="150" customHeight="1">
      <c r="A274" s="27" t="s">
        <v>737</v>
      </c>
      <c r="B274" s="28" t="s">
        <v>748</v>
      </c>
      <c r="C274" s="29" t="s">
        <v>747</v>
      </c>
      <c r="D274" s="30">
        <v>1</v>
      </c>
      <c r="E274" s="88">
        <v>540</v>
      </c>
      <c r="F274" s="88">
        <v>555</v>
      </c>
      <c r="G274" s="32" t="s">
        <v>740</v>
      </c>
      <c r="H274" s="33">
        <f t="shared" si="34"/>
        <v>0.21010499999999999</v>
      </c>
      <c r="I274" s="34" t="s">
        <v>741</v>
      </c>
      <c r="J274" s="59" t="s">
        <v>745</v>
      </c>
      <c r="K274" s="36" t="s">
        <v>317</v>
      </c>
      <c r="L274" s="25" t="s">
        <v>308</v>
      </c>
      <c r="M274" s="89" t="s">
        <v>743</v>
      </c>
      <c r="N274" s="37"/>
    </row>
    <row r="275" spans="1:14" s="4" customFormat="1" ht="150" customHeight="1">
      <c r="A275" s="27" t="s">
        <v>737</v>
      </c>
      <c r="B275" s="28" t="s">
        <v>749</v>
      </c>
      <c r="C275" s="29" t="s">
        <v>750</v>
      </c>
      <c r="D275" s="30">
        <v>1</v>
      </c>
      <c r="E275" s="88">
        <v>145</v>
      </c>
      <c r="F275" s="88">
        <v>153</v>
      </c>
      <c r="G275" s="32" t="s">
        <v>751</v>
      </c>
      <c r="H275" s="33">
        <f t="shared" ref="H275:H277" si="35">0.84*0.48*0.31</f>
        <v>0.12499200000000001</v>
      </c>
      <c r="I275" s="34" t="s">
        <v>752</v>
      </c>
      <c r="J275" s="59" t="s">
        <v>753</v>
      </c>
      <c r="K275" s="36" t="s">
        <v>317</v>
      </c>
      <c r="L275" s="25" t="s">
        <v>308</v>
      </c>
      <c r="M275" s="89"/>
      <c r="N275" s="37"/>
    </row>
    <row r="276" spans="1:14" s="4" customFormat="1" ht="150" customHeight="1">
      <c r="A276" s="27" t="s">
        <v>737</v>
      </c>
      <c r="B276" s="28" t="s">
        <v>754</v>
      </c>
      <c r="C276" s="29" t="s">
        <v>750</v>
      </c>
      <c r="D276" s="30">
        <v>1</v>
      </c>
      <c r="E276" s="88">
        <v>178</v>
      </c>
      <c r="F276" s="88">
        <v>186</v>
      </c>
      <c r="G276" s="32" t="s">
        <v>751</v>
      </c>
      <c r="H276" s="33">
        <f t="shared" si="35"/>
        <v>0.12499200000000001</v>
      </c>
      <c r="I276" s="34" t="s">
        <v>752</v>
      </c>
      <c r="J276" s="59" t="s">
        <v>755</v>
      </c>
      <c r="K276" s="36" t="s">
        <v>317</v>
      </c>
      <c r="L276" s="25" t="s">
        <v>308</v>
      </c>
      <c r="M276" s="89"/>
      <c r="N276" s="37"/>
    </row>
    <row r="277" spans="1:14" s="4" customFormat="1" ht="150" customHeight="1">
      <c r="A277" s="27" t="s">
        <v>737</v>
      </c>
      <c r="B277" s="28" t="s">
        <v>756</v>
      </c>
      <c r="C277" s="29" t="s">
        <v>750</v>
      </c>
      <c r="D277" s="30">
        <v>1</v>
      </c>
      <c r="E277" s="88">
        <v>198</v>
      </c>
      <c r="F277" s="88">
        <v>206</v>
      </c>
      <c r="G277" s="32" t="s">
        <v>751</v>
      </c>
      <c r="H277" s="33">
        <f t="shared" si="35"/>
        <v>0.12499200000000001</v>
      </c>
      <c r="I277" s="34" t="s">
        <v>752</v>
      </c>
      <c r="J277" s="59" t="s">
        <v>757</v>
      </c>
      <c r="K277" s="36" t="s">
        <v>317</v>
      </c>
      <c r="L277" s="25" t="s">
        <v>308</v>
      </c>
      <c r="M277" s="89"/>
      <c r="N277" s="37"/>
    </row>
    <row r="278" spans="1:14" s="4" customFormat="1" ht="150" customHeight="1">
      <c r="A278" s="27" t="s">
        <v>737</v>
      </c>
      <c r="B278" s="28" t="s">
        <v>758</v>
      </c>
      <c r="C278" s="29" t="s">
        <v>759</v>
      </c>
      <c r="D278" s="30">
        <v>1</v>
      </c>
      <c r="E278" s="88">
        <v>205</v>
      </c>
      <c r="F278" s="88">
        <v>215</v>
      </c>
      <c r="G278" s="32" t="s">
        <v>760</v>
      </c>
      <c r="H278" s="33">
        <f t="shared" ref="H278:H283" si="36">0.98*0.54*0.28</f>
        <v>0.148176</v>
      </c>
      <c r="I278" s="34" t="s">
        <v>761</v>
      </c>
      <c r="J278" s="59" t="s">
        <v>762</v>
      </c>
      <c r="K278" s="36" t="s">
        <v>317</v>
      </c>
      <c r="L278" s="25" t="s">
        <v>308</v>
      </c>
      <c r="M278" s="89"/>
      <c r="N278" s="37"/>
    </row>
    <row r="279" spans="1:14" s="4" customFormat="1" ht="150" customHeight="1">
      <c r="A279" s="27" t="s">
        <v>737</v>
      </c>
      <c r="B279" s="28" t="s">
        <v>763</v>
      </c>
      <c r="C279" s="29" t="s">
        <v>759</v>
      </c>
      <c r="D279" s="30">
        <v>1</v>
      </c>
      <c r="E279" s="88">
        <v>220</v>
      </c>
      <c r="F279" s="88">
        <v>230</v>
      </c>
      <c r="G279" s="32" t="s">
        <v>760</v>
      </c>
      <c r="H279" s="33">
        <f t="shared" si="36"/>
        <v>0.148176</v>
      </c>
      <c r="I279" s="34" t="s">
        <v>761</v>
      </c>
      <c r="J279" s="59" t="s">
        <v>764</v>
      </c>
      <c r="K279" s="36" t="s">
        <v>317</v>
      </c>
      <c r="L279" s="25" t="s">
        <v>308</v>
      </c>
      <c r="M279" s="89"/>
      <c r="N279" s="37"/>
    </row>
    <row r="280" spans="1:14" s="4" customFormat="1" ht="150" customHeight="1">
      <c r="A280" s="27" t="s">
        <v>737</v>
      </c>
      <c r="B280" s="28" t="s">
        <v>765</v>
      </c>
      <c r="C280" s="29" t="s">
        <v>766</v>
      </c>
      <c r="D280" s="30">
        <v>1</v>
      </c>
      <c r="E280" s="88">
        <v>275</v>
      </c>
      <c r="F280" s="88">
        <v>285</v>
      </c>
      <c r="G280" s="32" t="s">
        <v>760</v>
      </c>
      <c r="H280" s="33">
        <f t="shared" si="36"/>
        <v>0.148176</v>
      </c>
      <c r="I280" s="34" t="s">
        <v>761</v>
      </c>
      <c r="J280" s="59" t="s">
        <v>764</v>
      </c>
      <c r="K280" s="36" t="s">
        <v>317</v>
      </c>
      <c r="L280" s="25" t="s">
        <v>308</v>
      </c>
      <c r="M280" s="89"/>
      <c r="N280" s="37"/>
    </row>
    <row r="281" spans="1:14" s="4" customFormat="1" ht="150" customHeight="1">
      <c r="A281" s="27" t="s">
        <v>737</v>
      </c>
      <c r="B281" s="28" t="s">
        <v>765</v>
      </c>
      <c r="C281" s="29" t="s">
        <v>766</v>
      </c>
      <c r="D281" s="30">
        <v>1</v>
      </c>
      <c r="E281" s="88">
        <v>275</v>
      </c>
      <c r="F281" s="88">
        <v>285</v>
      </c>
      <c r="G281" s="32" t="s">
        <v>760</v>
      </c>
      <c r="H281" s="33">
        <f t="shared" si="36"/>
        <v>0.148176</v>
      </c>
      <c r="I281" s="34" t="s">
        <v>761</v>
      </c>
      <c r="J281" s="59" t="s">
        <v>764</v>
      </c>
      <c r="K281" s="36" t="s">
        <v>317</v>
      </c>
      <c r="L281" s="25" t="s">
        <v>308</v>
      </c>
      <c r="M281" s="89"/>
      <c r="N281" s="37"/>
    </row>
    <row r="282" spans="1:14" s="4" customFormat="1" ht="150" customHeight="1">
      <c r="A282" s="27" t="s">
        <v>737</v>
      </c>
      <c r="B282" s="28" t="s">
        <v>765</v>
      </c>
      <c r="C282" s="29" t="s">
        <v>766</v>
      </c>
      <c r="D282" s="30">
        <v>1</v>
      </c>
      <c r="E282" s="88">
        <v>275</v>
      </c>
      <c r="F282" s="88">
        <v>285</v>
      </c>
      <c r="G282" s="32" t="s">
        <v>760</v>
      </c>
      <c r="H282" s="33">
        <f t="shared" si="36"/>
        <v>0.148176</v>
      </c>
      <c r="I282" s="34" t="s">
        <v>761</v>
      </c>
      <c r="J282" s="59" t="s">
        <v>764</v>
      </c>
      <c r="K282" s="36" t="s">
        <v>317</v>
      </c>
      <c r="L282" s="25" t="s">
        <v>308</v>
      </c>
      <c r="M282" s="89"/>
      <c r="N282" s="37"/>
    </row>
    <row r="283" spans="1:14" s="4" customFormat="1" ht="150" customHeight="1">
      <c r="A283" s="27" t="s">
        <v>737</v>
      </c>
      <c r="B283" s="28" t="s">
        <v>765</v>
      </c>
      <c r="C283" s="29" t="s">
        <v>766</v>
      </c>
      <c r="D283" s="30">
        <v>1</v>
      </c>
      <c r="E283" s="88">
        <v>275</v>
      </c>
      <c r="F283" s="88">
        <v>285</v>
      </c>
      <c r="G283" s="32" t="s">
        <v>760</v>
      </c>
      <c r="H283" s="33">
        <f t="shared" si="36"/>
        <v>0.148176</v>
      </c>
      <c r="I283" s="34" t="s">
        <v>761</v>
      </c>
      <c r="J283" s="59" t="s">
        <v>764</v>
      </c>
      <c r="K283" s="36" t="s">
        <v>317</v>
      </c>
      <c r="L283" s="25" t="s">
        <v>308</v>
      </c>
      <c r="M283" s="89"/>
      <c r="N283" s="37"/>
    </row>
    <row r="284" spans="1:14" s="4" customFormat="1" ht="150" customHeight="1">
      <c r="A284" s="27" t="s">
        <v>767</v>
      </c>
      <c r="B284" s="28" t="s">
        <v>768</v>
      </c>
      <c r="C284" s="29" t="s">
        <v>769</v>
      </c>
      <c r="D284" s="30">
        <v>1</v>
      </c>
      <c r="E284" s="88">
        <v>275</v>
      </c>
      <c r="F284" s="88">
        <v>288</v>
      </c>
      <c r="G284" s="32" t="s">
        <v>770</v>
      </c>
      <c r="H284" s="33">
        <f>1.04*0.56*0.315</f>
        <v>0.18345600000000001</v>
      </c>
      <c r="I284" s="34" t="s">
        <v>771</v>
      </c>
      <c r="J284" s="59" t="s">
        <v>772</v>
      </c>
      <c r="K284" s="36" t="s">
        <v>317</v>
      </c>
      <c r="L284" s="25" t="s">
        <v>308</v>
      </c>
      <c r="M284" s="89" t="s">
        <v>773</v>
      </c>
      <c r="N284" s="89" t="s">
        <v>774</v>
      </c>
    </row>
    <row r="285" spans="1:14" s="4" customFormat="1" ht="150" customHeight="1">
      <c r="A285" s="27" t="s">
        <v>767</v>
      </c>
      <c r="B285" s="28" t="s">
        <v>775</v>
      </c>
      <c r="C285" s="29" t="s">
        <v>769</v>
      </c>
      <c r="D285" s="30">
        <v>1</v>
      </c>
      <c r="E285" s="88">
        <v>285</v>
      </c>
      <c r="F285" s="88">
        <v>298</v>
      </c>
      <c r="G285" s="32" t="s">
        <v>770</v>
      </c>
      <c r="H285" s="33">
        <f>1.04*0.56*0.315</f>
        <v>0.18345600000000001</v>
      </c>
      <c r="I285" s="34" t="s">
        <v>771</v>
      </c>
      <c r="J285" s="59" t="s">
        <v>776</v>
      </c>
      <c r="K285" s="36" t="s">
        <v>317</v>
      </c>
      <c r="L285" s="25" t="s">
        <v>308</v>
      </c>
      <c r="M285" s="89" t="s">
        <v>773</v>
      </c>
      <c r="N285" s="89" t="s">
        <v>774</v>
      </c>
    </row>
    <row r="286" spans="1:14" s="4" customFormat="1" ht="150" customHeight="1">
      <c r="A286" s="27" t="s">
        <v>767</v>
      </c>
      <c r="B286" s="28" t="s">
        <v>777</v>
      </c>
      <c r="C286" s="29" t="s">
        <v>769</v>
      </c>
      <c r="D286" s="30">
        <v>1</v>
      </c>
      <c r="E286" s="88">
        <v>298</v>
      </c>
      <c r="F286" s="88">
        <v>310</v>
      </c>
      <c r="G286" s="32" t="s">
        <v>770</v>
      </c>
      <c r="H286" s="33">
        <f>1.04*0.56*0.315</f>
        <v>0.18345600000000001</v>
      </c>
      <c r="I286" s="34" t="s">
        <v>771</v>
      </c>
      <c r="J286" s="59" t="s">
        <v>778</v>
      </c>
      <c r="K286" s="36" t="s">
        <v>317</v>
      </c>
      <c r="L286" s="25" t="s">
        <v>308</v>
      </c>
      <c r="M286" s="89" t="s">
        <v>773</v>
      </c>
      <c r="N286" s="89" t="s">
        <v>774</v>
      </c>
    </row>
    <row r="287" spans="1:14" s="4" customFormat="1" ht="150" customHeight="1">
      <c r="A287" s="27" t="s">
        <v>767</v>
      </c>
      <c r="B287" s="28" t="s">
        <v>777</v>
      </c>
      <c r="C287" s="29" t="s">
        <v>769</v>
      </c>
      <c r="D287" s="30">
        <v>1</v>
      </c>
      <c r="E287" s="88">
        <v>298</v>
      </c>
      <c r="F287" s="88">
        <v>310</v>
      </c>
      <c r="G287" s="32" t="s">
        <v>770</v>
      </c>
      <c r="H287" s="33">
        <f>1.04*0.56*0.315</f>
        <v>0.18345600000000001</v>
      </c>
      <c r="I287" s="34" t="s">
        <v>771</v>
      </c>
      <c r="J287" s="59" t="s">
        <v>778</v>
      </c>
      <c r="K287" s="36" t="s">
        <v>317</v>
      </c>
      <c r="L287" s="25" t="s">
        <v>308</v>
      </c>
      <c r="M287" s="89" t="s">
        <v>773</v>
      </c>
      <c r="N287" s="89" t="s">
        <v>774</v>
      </c>
    </row>
    <row r="288" spans="1:14" s="4" customFormat="1" ht="150" customHeight="1">
      <c r="A288" s="27" t="s">
        <v>767</v>
      </c>
      <c r="B288" s="28" t="s">
        <v>779</v>
      </c>
      <c r="C288" s="29" t="s">
        <v>404</v>
      </c>
      <c r="D288" s="30">
        <v>1</v>
      </c>
      <c r="E288" s="88">
        <v>345</v>
      </c>
      <c r="F288" s="88">
        <v>358</v>
      </c>
      <c r="G288" s="32" t="s">
        <v>770</v>
      </c>
      <c r="H288" s="33">
        <f>1.04*0.56*0.315</f>
        <v>0.18345600000000001</v>
      </c>
      <c r="I288" s="34" t="s">
        <v>771</v>
      </c>
      <c r="J288" s="59" t="s">
        <v>778</v>
      </c>
      <c r="K288" s="36" t="s">
        <v>317</v>
      </c>
      <c r="L288" s="25" t="s">
        <v>308</v>
      </c>
      <c r="M288" s="89" t="s">
        <v>773</v>
      </c>
      <c r="N288" s="89" t="s">
        <v>774</v>
      </c>
    </row>
    <row r="289" spans="1:14" s="4" customFormat="1" ht="150" customHeight="1">
      <c r="A289" s="27" t="s">
        <v>767</v>
      </c>
      <c r="B289" s="28" t="s">
        <v>780</v>
      </c>
      <c r="C289" s="29" t="s">
        <v>781</v>
      </c>
      <c r="D289" s="30">
        <v>1</v>
      </c>
      <c r="E289" s="88">
        <v>285</v>
      </c>
      <c r="F289" s="88">
        <v>298</v>
      </c>
      <c r="G289" s="32" t="s">
        <v>782</v>
      </c>
      <c r="H289" s="33">
        <f>1.07*0.56*0.315</f>
        <v>0.188748</v>
      </c>
      <c r="I289" s="34" t="s">
        <v>783</v>
      </c>
      <c r="J289" s="59" t="s">
        <v>784</v>
      </c>
      <c r="K289" s="36" t="s">
        <v>317</v>
      </c>
      <c r="L289" s="25" t="s">
        <v>308</v>
      </c>
      <c r="M289" s="89" t="s">
        <v>785</v>
      </c>
      <c r="N289" s="89" t="s">
        <v>774</v>
      </c>
    </row>
    <row r="290" spans="1:14" s="4" customFormat="1" ht="150" customHeight="1">
      <c r="A290" s="27" t="s">
        <v>767</v>
      </c>
      <c r="B290" s="28" t="s">
        <v>786</v>
      </c>
      <c r="C290" s="29" t="s">
        <v>781</v>
      </c>
      <c r="D290" s="30">
        <v>1</v>
      </c>
      <c r="E290" s="88">
        <v>293</v>
      </c>
      <c r="F290" s="88">
        <v>306</v>
      </c>
      <c r="G290" s="32" t="s">
        <v>782</v>
      </c>
      <c r="H290" s="33">
        <f>1.07*0.56*0.315</f>
        <v>0.188748</v>
      </c>
      <c r="I290" s="34" t="s">
        <v>783</v>
      </c>
      <c r="J290" s="59" t="s">
        <v>787</v>
      </c>
      <c r="K290" s="36" t="s">
        <v>317</v>
      </c>
      <c r="L290" s="25" t="s">
        <v>308</v>
      </c>
      <c r="M290" s="89" t="s">
        <v>785</v>
      </c>
      <c r="N290" s="89" t="s">
        <v>774</v>
      </c>
    </row>
    <row r="291" spans="1:14" s="4" customFormat="1" ht="150" customHeight="1">
      <c r="A291" s="27" t="s">
        <v>767</v>
      </c>
      <c r="B291" s="28" t="s">
        <v>788</v>
      </c>
      <c r="C291" s="29" t="s">
        <v>781</v>
      </c>
      <c r="D291" s="30">
        <v>1</v>
      </c>
      <c r="E291" s="88">
        <v>335</v>
      </c>
      <c r="F291" s="88">
        <v>348</v>
      </c>
      <c r="G291" s="32" t="s">
        <v>782</v>
      </c>
      <c r="H291" s="33">
        <f>1.07*0.56*0.315</f>
        <v>0.188748</v>
      </c>
      <c r="I291" s="34" t="s">
        <v>783</v>
      </c>
      <c r="J291" s="59" t="s">
        <v>787</v>
      </c>
      <c r="K291" s="36" t="s">
        <v>317</v>
      </c>
      <c r="L291" s="25" t="s">
        <v>308</v>
      </c>
      <c r="M291" s="89" t="s">
        <v>785</v>
      </c>
      <c r="N291" s="89" t="s">
        <v>774</v>
      </c>
    </row>
    <row r="292" spans="1:14" s="4" customFormat="1" ht="150" customHeight="1">
      <c r="A292" s="27" t="s">
        <v>789</v>
      </c>
      <c r="B292" s="28" t="s">
        <v>790</v>
      </c>
      <c r="C292" s="29" t="s">
        <v>791</v>
      </c>
      <c r="D292" s="30">
        <v>1</v>
      </c>
      <c r="E292" s="88">
        <v>495</v>
      </c>
      <c r="F292" s="88">
        <v>510</v>
      </c>
      <c r="G292" s="32" t="s">
        <v>792</v>
      </c>
      <c r="H292" s="33">
        <f>1.18*0.62*0.35</f>
        <v>0.25606000000000001</v>
      </c>
      <c r="I292" s="34" t="s">
        <v>793</v>
      </c>
      <c r="J292" s="59" t="s">
        <v>794</v>
      </c>
      <c r="K292" s="36" t="s">
        <v>317</v>
      </c>
      <c r="L292" s="25" t="s">
        <v>308</v>
      </c>
      <c r="M292" s="89" t="s">
        <v>795</v>
      </c>
      <c r="N292" s="89"/>
    </row>
    <row r="293" spans="1:14" s="4" customFormat="1" ht="150" customHeight="1">
      <c r="A293" s="27" t="s">
        <v>789</v>
      </c>
      <c r="B293" s="28" t="s">
        <v>790</v>
      </c>
      <c r="C293" s="29" t="s">
        <v>791</v>
      </c>
      <c r="D293" s="30">
        <v>1</v>
      </c>
      <c r="E293" s="88">
        <v>495</v>
      </c>
      <c r="F293" s="88">
        <v>510</v>
      </c>
      <c r="G293" s="32" t="s">
        <v>792</v>
      </c>
      <c r="H293" s="33">
        <f>1.18*0.62*0.35</f>
        <v>0.25606000000000001</v>
      </c>
      <c r="I293" s="34" t="s">
        <v>793</v>
      </c>
      <c r="J293" s="59" t="s">
        <v>794</v>
      </c>
      <c r="K293" s="36" t="s">
        <v>317</v>
      </c>
      <c r="L293" s="25" t="s">
        <v>308</v>
      </c>
      <c r="M293" s="89" t="s">
        <v>795</v>
      </c>
      <c r="N293" s="89"/>
    </row>
    <row r="294" spans="1:14" s="4" customFormat="1" ht="150" customHeight="1">
      <c r="A294" s="70" t="s">
        <v>789</v>
      </c>
      <c r="B294" s="28" t="s">
        <v>796</v>
      </c>
      <c r="C294" s="29" t="s">
        <v>797</v>
      </c>
      <c r="D294" s="30">
        <v>1</v>
      </c>
      <c r="E294" s="31">
        <v>253</v>
      </c>
      <c r="F294" s="31">
        <v>268</v>
      </c>
      <c r="G294" s="106" t="s">
        <v>798</v>
      </c>
      <c r="H294" s="107">
        <f t="shared" ref="H294:H296" si="37">0.93*0.52*0.37</f>
        <v>0.17893200000000001</v>
      </c>
      <c r="I294" s="48" t="s">
        <v>799</v>
      </c>
      <c r="J294" s="59" t="s">
        <v>800</v>
      </c>
      <c r="K294" s="36" t="s">
        <v>317</v>
      </c>
      <c r="L294" s="25" t="s">
        <v>308</v>
      </c>
      <c r="M294" s="37"/>
      <c r="N294" s="91"/>
    </row>
    <row r="295" spans="1:14" s="4" customFormat="1" ht="150" customHeight="1">
      <c r="A295" s="70" t="s">
        <v>789</v>
      </c>
      <c r="B295" s="28" t="s">
        <v>801</v>
      </c>
      <c r="C295" s="29" t="s">
        <v>797</v>
      </c>
      <c r="D295" s="30">
        <v>1</v>
      </c>
      <c r="E295" s="31">
        <v>263</v>
      </c>
      <c r="F295" s="31">
        <v>278</v>
      </c>
      <c r="G295" s="106" t="s">
        <v>798</v>
      </c>
      <c r="H295" s="107">
        <f t="shared" si="37"/>
        <v>0.17893200000000001</v>
      </c>
      <c r="I295" s="48" t="s">
        <v>799</v>
      </c>
      <c r="J295" s="59" t="s">
        <v>802</v>
      </c>
      <c r="K295" s="36" t="s">
        <v>317</v>
      </c>
      <c r="L295" s="25" t="s">
        <v>308</v>
      </c>
      <c r="M295" s="37"/>
      <c r="N295" s="91"/>
    </row>
    <row r="296" spans="1:14" s="4" customFormat="1" ht="150" customHeight="1">
      <c r="A296" s="70" t="s">
        <v>789</v>
      </c>
      <c r="B296" s="28" t="s">
        <v>801</v>
      </c>
      <c r="C296" s="29" t="s">
        <v>797</v>
      </c>
      <c r="D296" s="30">
        <v>1</v>
      </c>
      <c r="E296" s="31">
        <v>263</v>
      </c>
      <c r="F296" s="31">
        <v>278</v>
      </c>
      <c r="G296" s="106" t="s">
        <v>798</v>
      </c>
      <c r="H296" s="107">
        <f t="shared" si="37"/>
        <v>0.17893200000000001</v>
      </c>
      <c r="I296" s="48" t="s">
        <v>799</v>
      </c>
      <c r="J296" s="59" t="s">
        <v>802</v>
      </c>
      <c r="K296" s="36" t="s">
        <v>317</v>
      </c>
      <c r="L296" s="25" t="s">
        <v>308</v>
      </c>
      <c r="M296" s="37"/>
      <c r="N296" s="91"/>
    </row>
    <row r="297" spans="1:14" s="4" customFormat="1" ht="150" customHeight="1">
      <c r="A297" s="108" t="s">
        <v>803</v>
      </c>
      <c r="B297" s="28" t="s">
        <v>804</v>
      </c>
      <c r="C297" s="29" t="s">
        <v>805</v>
      </c>
      <c r="D297" s="30">
        <v>1</v>
      </c>
      <c r="E297" s="31">
        <v>450</v>
      </c>
      <c r="F297" s="31">
        <v>465</v>
      </c>
      <c r="G297" s="32" t="s">
        <v>806</v>
      </c>
      <c r="H297" s="109">
        <f t="shared" ref="H297:H304" si="38">1.17*0.65*0.295</f>
        <v>0.22434750000000001</v>
      </c>
      <c r="I297" s="93" t="s">
        <v>807</v>
      </c>
      <c r="J297" s="59" t="s">
        <v>808</v>
      </c>
      <c r="K297" s="36" t="s">
        <v>317</v>
      </c>
      <c r="L297" s="25" t="s">
        <v>308</v>
      </c>
      <c r="M297" s="95" t="s">
        <v>809</v>
      </c>
      <c r="N297" s="105"/>
    </row>
    <row r="298" spans="1:14" s="4" customFormat="1" ht="150" customHeight="1">
      <c r="A298" s="108" t="s">
        <v>803</v>
      </c>
      <c r="B298" s="28" t="s">
        <v>810</v>
      </c>
      <c r="C298" s="29" t="s">
        <v>805</v>
      </c>
      <c r="D298" s="30">
        <v>1</v>
      </c>
      <c r="E298" s="31">
        <v>475</v>
      </c>
      <c r="F298" s="31">
        <v>490</v>
      </c>
      <c r="G298" s="32" t="s">
        <v>806</v>
      </c>
      <c r="H298" s="109">
        <f t="shared" si="38"/>
        <v>0.22434750000000001</v>
      </c>
      <c r="I298" s="93" t="s">
        <v>807</v>
      </c>
      <c r="J298" s="59" t="s">
        <v>811</v>
      </c>
      <c r="K298" s="36" t="s">
        <v>317</v>
      </c>
      <c r="L298" s="25" t="s">
        <v>308</v>
      </c>
      <c r="M298" s="95" t="s">
        <v>809</v>
      </c>
      <c r="N298" s="105"/>
    </row>
    <row r="299" spans="1:14" s="4" customFormat="1" ht="150" customHeight="1">
      <c r="A299" s="108" t="s">
        <v>803</v>
      </c>
      <c r="B299" s="28" t="s">
        <v>812</v>
      </c>
      <c r="C299" s="29" t="s">
        <v>805</v>
      </c>
      <c r="D299" s="30">
        <v>1</v>
      </c>
      <c r="E299" s="31">
        <v>520</v>
      </c>
      <c r="F299" s="31">
        <v>535</v>
      </c>
      <c r="G299" s="32" t="s">
        <v>806</v>
      </c>
      <c r="H299" s="109">
        <f t="shared" si="38"/>
        <v>0.22434750000000001</v>
      </c>
      <c r="I299" s="93" t="s">
        <v>807</v>
      </c>
      <c r="J299" s="59" t="s">
        <v>813</v>
      </c>
      <c r="K299" s="36" t="s">
        <v>317</v>
      </c>
      <c r="L299" s="25" t="s">
        <v>308</v>
      </c>
      <c r="M299" s="95" t="s">
        <v>809</v>
      </c>
      <c r="N299" s="105"/>
    </row>
    <row r="300" spans="1:14" s="4" customFormat="1" ht="150" customHeight="1">
      <c r="A300" s="108" t="s">
        <v>803</v>
      </c>
      <c r="B300" s="28" t="s">
        <v>814</v>
      </c>
      <c r="C300" s="29" t="s">
        <v>815</v>
      </c>
      <c r="D300" s="30">
        <v>1</v>
      </c>
      <c r="E300" s="31">
        <v>615</v>
      </c>
      <c r="F300" s="31">
        <v>630</v>
      </c>
      <c r="G300" s="32" t="s">
        <v>806</v>
      </c>
      <c r="H300" s="109">
        <f t="shared" si="38"/>
        <v>0.22434750000000001</v>
      </c>
      <c r="I300" s="93" t="s">
        <v>807</v>
      </c>
      <c r="J300" s="59" t="s">
        <v>808</v>
      </c>
      <c r="K300" s="36" t="s">
        <v>317</v>
      </c>
      <c r="L300" s="25" t="s">
        <v>308</v>
      </c>
      <c r="M300" s="95" t="s">
        <v>809</v>
      </c>
      <c r="N300" s="105"/>
    </row>
    <row r="301" spans="1:14" s="4" customFormat="1" ht="150" customHeight="1">
      <c r="A301" s="108" t="s">
        <v>803</v>
      </c>
      <c r="B301" s="28" t="s">
        <v>816</v>
      </c>
      <c r="C301" s="29" t="s">
        <v>815</v>
      </c>
      <c r="D301" s="30">
        <v>1</v>
      </c>
      <c r="E301" s="31">
        <v>540</v>
      </c>
      <c r="F301" s="31">
        <v>555</v>
      </c>
      <c r="G301" s="32" t="s">
        <v>806</v>
      </c>
      <c r="H301" s="109">
        <f t="shared" si="38"/>
        <v>0.22434750000000001</v>
      </c>
      <c r="I301" s="93" t="s">
        <v>807</v>
      </c>
      <c r="J301" s="59" t="s">
        <v>811</v>
      </c>
      <c r="K301" s="36" t="s">
        <v>317</v>
      </c>
      <c r="L301" s="25" t="s">
        <v>308</v>
      </c>
      <c r="M301" s="95" t="s">
        <v>809</v>
      </c>
      <c r="N301" s="105"/>
    </row>
    <row r="302" spans="1:14" s="4" customFormat="1" ht="150" customHeight="1">
      <c r="A302" s="108" t="s">
        <v>803</v>
      </c>
      <c r="B302" s="28" t="s">
        <v>816</v>
      </c>
      <c r="C302" s="29" t="s">
        <v>815</v>
      </c>
      <c r="D302" s="30">
        <v>1</v>
      </c>
      <c r="E302" s="31">
        <v>540</v>
      </c>
      <c r="F302" s="31">
        <v>555</v>
      </c>
      <c r="G302" s="32" t="s">
        <v>806</v>
      </c>
      <c r="H302" s="109">
        <f t="shared" si="38"/>
        <v>0.22434750000000001</v>
      </c>
      <c r="I302" s="93" t="s">
        <v>807</v>
      </c>
      <c r="J302" s="59" t="s">
        <v>811</v>
      </c>
      <c r="K302" s="36" t="s">
        <v>317</v>
      </c>
      <c r="L302" s="25" t="s">
        <v>308</v>
      </c>
      <c r="M302" s="95" t="s">
        <v>809</v>
      </c>
      <c r="N302" s="105"/>
    </row>
    <row r="303" spans="1:14" s="4" customFormat="1" ht="150" customHeight="1">
      <c r="A303" s="108" t="s">
        <v>803</v>
      </c>
      <c r="B303" s="28" t="s">
        <v>817</v>
      </c>
      <c r="C303" s="29" t="s">
        <v>815</v>
      </c>
      <c r="D303" s="30">
        <v>1</v>
      </c>
      <c r="E303" s="31">
        <v>585</v>
      </c>
      <c r="F303" s="31">
        <v>600</v>
      </c>
      <c r="G303" s="32" t="s">
        <v>806</v>
      </c>
      <c r="H303" s="109">
        <f t="shared" si="38"/>
        <v>0.22434750000000001</v>
      </c>
      <c r="I303" s="93" t="s">
        <v>807</v>
      </c>
      <c r="J303" s="59" t="s">
        <v>813</v>
      </c>
      <c r="K303" s="36" t="s">
        <v>317</v>
      </c>
      <c r="L303" s="25" t="s">
        <v>308</v>
      </c>
      <c r="M303" s="95" t="s">
        <v>809</v>
      </c>
      <c r="N303" s="105"/>
    </row>
    <row r="304" spans="1:14" s="4" customFormat="1" ht="150" customHeight="1">
      <c r="A304" s="108" t="s">
        <v>803</v>
      </c>
      <c r="B304" s="28" t="s">
        <v>817</v>
      </c>
      <c r="C304" s="29" t="s">
        <v>815</v>
      </c>
      <c r="D304" s="30">
        <v>1</v>
      </c>
      <c r="E304" s="31">
        <v>585</v>
      </c>
      <c r="F304" s="31">
        <v>600</v>
      </c>
      <c r="G304" s="32" t="s">
        <v>806</v>
      </c>
      <c r="H304" s="109">
        <f t="shared" si="38"/>
        <v>0.22434750000000001</v>
      </c>
      <c r="I304" s="93" t="s">
        <v>807</v>
      </c>
      <c r="J304" s="59" t="s">
        <v>813</v>
      </c>
      <c r="K304" s="36" t="s">
        <v>317</v>
      </c>
      <c r="L304" s="25" t="s">
        <v>308</v>
      </c>
      <c r="M304" s="95" t="s">
        <v>809</v>
      </c>
      <c r="N304" s="105"/>
    </row>
    <row r="305" spans="1:14" s="4" customFormat="1" ht="150" customHeight="1">
      <c r="A305" s="70" t="s">
        <v>818</v>
      </c>
      <c r="B305" s="28" t="s">
        <v>819</v>
      </c>
      <c r="C305" s="29" t="s">
        <v>820</v>
      </c>
      <c r="D305" s="30">
        <v>1</v>
      </c>
      <c r="E305" s="88">
        <v>140</v>
      </c>
      <c r="F305" s="88">
        <v>145</v>
      </c>
      <c r="G305" s="69" t="s">
        <v>821</v>
      </c>
      <c r="H305" s="107">
        <f t="shared" ref="H305:H309" si="39">0.72*0.5*0.29</f>
        <v>0.10440000000000001</v>
      </c>
      <c r="I305" s="48" t="s">
        <v>822</v>
      </c>
      <c r="J305" s="59" t="s">
        <v>823</v>
      </c>
      <c r="K305" s="36" t="s">
        <v>317</v>
      </c>
      <c r="L305" s="25" t="s">
        <v>308</v>
      </c>
      <c r="M305" s="37"/>
      <c r="N305" s="91"/>
    </row>
    <row r="306" spans="1:14" s="4" customFormat="1" ht="150" customHeight="1">
      <c r="A306" s="70" t="s">
        <v>818</v>
      </c>
      <c r="B306" s="28" t="s">
        <v>819</v>
      </c>
      <c r="C306" s="29" t="s">
        <v>820</v>
      </c>
      <c r="D306" s="30">
        <v>1</v>
      </c>
      <c r="E306" s="88">
        <v>140</v>
      </c>
      <c r="F306" s="88">
        <v>145</v>
      </c>
      <c r="G306" s="69" t="s">
        <v>821</v>
      </c>
      <c r="H306" s="107">
        <f t="shared" si="39"/>
        <v>0.10440000000000001</v>
      </c>
      <c r="I306" s="48" t="s">
        <v>822</v>
      </c>
      <c r="J306" s="59" t="s">
        <v>823</v>
      </c>
      <c r="K306" s="36" t="s">
        <v>317</v>
      </c>
      <c r="L306" s="25" t="s">
        <v>308</v>
      </c>
      <c r="M306" s="37"/>
      <c r="N306" s="91"/>
    </row>
    <row r="307" spans="1:14" s="4" customFormat="1" ht="150" customHeight="1">
      <c r="A307" s="70" t="s">
        <v>818</v>
      </c>
      <c r="B307" s="28" t="s">
        <v>824</v>
      </c>
      <c r="C307" s="29" t="s">
        <v>820</v>
      </c>
      <c r="D307" s="30">
        <v>1</v>
      </c>
      <c r="E307" s="88">
        <v>185</v>
      </c>
      <c r="F307" s="88">
        <v>190</v>
      </c>
      <c r="G307" s="69" t="s">
        <v>821</v>
      </c>
      <c r="H307" s="107">
        <f t="shared" si="39"/>
        <v>0.10440000000000001</v>
      </c>
      <c r="I307" s="48" t="s">
        <v>822</v>
      </c>
      <c r="J307" s="59" t="s">
        <v>825</v>
      </c>
      <c r="K307" s="36" t="s">
        <v>317</v>
      </c>
      <c r="L307" s="25" t="s">
        <v>308</v>
      </c>
      <c r="M307" s="37"/>
      <c r="N307" s="91"/>
    </row>
    <row r="308" spans="1:14" s="4" customFormat="1" ht="150" customHeight="1">
      <c r="A308" s="70" t="s">
        <v>818</v>
      </c>
      <c r="B308" s="28" t="s">
        <v>824</v>
      </c>
      <c r="C308" s="29" t="s">
        <v>820</v>
      </c>
      <c r="D308" s="30">
        <v>1</v>
      </c>
      <c r="E308" s="88">
        <v>185</v>
      </c>
      <c r="F308" s="88">
        <v>190</v>
      </c>
      <c r="G308" s="69" t="s">
        <v>821</v>
      </c>
      <c r="H308" s="107">
        <f t="shared" si="39"/>
        <v>0.10440000000000001</v>
      </c>
      <c r="I308" s="48" t="s">
        <v>822</v>
      </c>
      <c r="J308" s="59" t="s">
        <v>825</v>
      </c>
      <c r="K308" s="36" t="s">
        <v>317</v>
      </c>
      <c r="L308" s="25" t="s">
        <v>308</v>
      </c>
      <c r="M308" s="37"/>
      <c r="N308" s="91"/>
    </row>
    <row r="309" spans="1:14" s="4" customFormat="1" ht="150" customHeight="1">
      <c r="A309" s="70" t="s">
        <v>818</v>
      </c>
      <c r="B309" s="28" t="s">
        <v>826</v>
      </c>
      <c r="C309" s="29" t="s">
        <v>827</v>
      </c>
      <c r="D309" s="30">
        <v>1</v>
      </c>
      <c r="E309" s="88">
        <v>220</v>
      </c>
      <c r="F309" s="88">
        <v>225</v>
      </c>
      <c r="G309" s="69" t="s">
        <v>821</v>
      </c>
      <c r="H309" s="107">
        <f t="shared" si="39"/>
        <v>0.10440000000000001</v>
      </c>
      <c r="I309" s="48" t="s">
        <v>822</v>
      </c>
      <c r="J309" s="59" t="s">
        <v>825</v>
      </c>
      <c r="K309" s="36" t="s">
        <v>317</v>
      </c>
      <c r="L309" s="25" t="s">
        <v>308</v>
      </c>
      <c r="M309" s="37"/>
      <c r="N309" s="91"/>
    </row>
    <row r="310" spans="1:14" s="4" customFormat="1" ht="150" customHeight="1">
      <c r="A310" s="70" t="s">
        <v>818</v>
      </c>
      <c r="B310" s="28" t="s">
        <v>828</v>
      </c>
      <c r="C310" s="29" t="s">
        <v>829</v>
      </c>
      <c r="D310" s="30">
        <v>1</v>
      </c>
      <c r="E310" s="88">
        <v>210</v>
      </c>
      <c r="F310" s="88">
        <v>220</v>
      </c>
      <c r="G310" s="32" t="s">
        <v>830</v>
      </c>
      <c r="H310" s="107">
        <f t="shared" ref="H310:H324" si="40">1.02*0.53*0.29</f>
        <v>0.156774</v>
      </c>
      <c r="I310" s="48" t="s">
        <v>831</v>
      </c>
      <c r="J310" s="59" t="s">
        <v>832</v>
      </c>
      <c r="K310" s="36" t="s">
        <v>317</v>
      </c>
      <c r="L310" s="25" t="s">
        <v>308</v>
      </c>
      <c r="M310" s="37" t="s">
        <v>833</v>
      </c>
      <c r="N310" s="91"/>
    </row>
    <row r="311" spans="1:14" s="4" customFormat="1" ht="150" customHeight="1">
      <c r="A311" s="70" t="s">
        <v>818</v>
      </c>
      <c r="B311" s="28" t="s">
        <v>834</v>
      </c>
      <c r="C311" s="29" t="s">
        <v>835</v>
      </c>
      <c r="D311" s="30">
        <v>1</v>
      </c>
      <c r="E311" s="88">
        <v>233</v>
      </c>
      <c r="F311" s="88">
        <v>242</v>
      </c>
      <c r="G311" s="32" t="s">
        <v>830</v>
      </c>
      <c r="H311" s="107">
        <f t="shared" si="40"/>
        <v>0.156774</v>
      </c>
      <c r="I311" s="48" t="s">
        <v>831</v>
      </c>
      <c r="J311" s="59" t="s">
        <v>836</v>
      </c>
      <c r="K311" s="36" t="s">
        <v>317</v>
      </c>
      <c r="L311" s="25" t="s">
        <v>308</v>
      </c>
      <c r="M311" s="37" t="s">
        <v>833</v>
      </c>
      <c r="N311" s="91"/>
    </row>
    <row r="312" spans="1:14" s="4" customFormat="1" ht="150" customHeight="1">
      <c r="A312" s="70" t="s">
        <v>818</v>
      </c>
      <c r="B312" s="28" t="s">
        <v>837</v>
      </c>
      <c r="C312" s="29" t="s">
        <v>838</v>
      </c>
      <c r="D312" s="30">
        <v>1</v>
      </c>
      <c r="E312" s="88">
        <v>273</v>
      </c>
      <c r="F312" s="88">
        <v>282</v>
      </c>
      <c r="G312" s="32" t="s">
        <v>830</v>
      </c>
      <c r="H312" s="107">
        <f t="shared" si="40"/>
        <v>0.156774</v>
      </c>
      <c r="I312" s="48" t="s">
        <v>831</v>
      </c>
      <c r="J312" s="59" t="s">
        <v>836</v>
      </c>
      <c r="K312" s="36" t="s">
        <v>317</v>
      </c>
      <c r="L312" s="25" t="s">
        <v>308</v>
      </c>
      <c r="M312" s="37" t="s">
        <v>833</v>
      </c>
      <c r="N312" s="91"/>
    </row>
    <row r="313" spans="1:14" s="4" customFormat="1" ht="150" customHeight="1">
      <c r="A313" s="70" t="s">
        <v>818</v>
      </c>
      <c r="B313" s="28" t="s">
        <v>839</v>
      </c>
      <c r="C313" s="29" t="s">
        <v>838</v>
      </c>
      <c r="D313" s="30">
        <v>1</v>
      </c>
      <c r="E313" s="88">
        <v>273</v>
      </c>
      <c r="F313" s="88">
        <v>282</v>
      </c>
      <c r="G313" s="32" t="s">
        <v>830</v>
      </c>
      <c r="H313" s="107">
        <f t="shared" si="40"/>
        <v>0.156774</v>
      </c>
      <c r="I313" s="48" t="s">
        <v>831</v>
      </c>
      <c r="J313" s="59" t="s">
        <v>836</v>
      </c>
      <c r="K313" s="36" t="s">
        <v>317</v>
      </c>
      <c r="L313" s="25" t="s">
        <v>308</v>
      </c>
      <c r="M313" s="37" t="s">
        <v>833</v>
      </c>
      <c r="N313" s="91"/>
    </row>
    <row r="314" spans="1:14" s="4" customFormat="1" ht="150" customHeight="1">
      <c r="A314" s="70" t="s">
        <v>818</v>
      </c>
      <c r="B314" s="28" t="s">
        <v>840</v>
      </c>
      <c r="C314" s="29" t="s">
        <v>829</v>
      </c>
      <c r="D314" s="30">
        <v>1</v>
      </c>
      <c r="E314" s="88">
        <v>210</v>
      </c>
      <c r="F314" s="88">
        <v>220</v>
      </c>
      <c r="G314" s="32" t="s">
        <v>830</v>
      </c>
      <c r="H314" s="107">
        <f t="shared" si="40"/>
        <v>0.156774</v>
      </c>
      <c r="I314" s="48" t="s">
        <v>831</v>
      </c>
      <c r="J314" s="59" t="s">
        <v>832</v>
      </c>
      <c r="K314" s="36" t="s">
        <v>317</v>
      </c>
      <c r="L314" s="25" t="s">
        <v>308</v>
      </c>
      <c r="M314" s="37" t="s">
        <v>833</v>
      </c>
      <c r="N314" s="91"/>
    </row>
    <row r="315" spans="1:14" s="4" customFormat="1" ht="150" customHeight="1">
      <c r="A315" s="70" t="s">
        <v>818</v>
      </c>
      <c r="B315" s="28" t="s">
        <v>841</v>
      </c>
      <c r="C315" s="29" t="s">
        <v>829</v>
      </c>
      <c r="D315" s="30">
        <v>1</v>
      </c>
      <c r="E315" s="88">
        <v>233</v>
      </c>
      <c r="F315" s="88">
        <v>242</v>
      </c>
      <c r="G315" s="32" t="s">
        <v>830</v>
      </c>
      <c r="H315" s="107">
        <f t="shared" si="40"/>
        <v>0.156774</v>
      </c>
      <c r="I315" s="48" t="s">
        <v>831</v>
      </c>
      <c r="J315" s="59" t="s">
        <v>836</v>
      </c>
      <c r="K315" s="36" t="s">
        <v>317</v>
      </c>
      <c r="L315" s="25" t="s">
        <v>308</v>
      </c>
      <c r="M315" s="37" t="s">
        <v>833</v>
      </c>
      <c r="N315" s="91"/>
    </row>
    <row r="316" spans="1:14" s="4" customFormat="1" ht="150" customHeight="1">
      <c r="A316" s="70" t="s">
        <v>818</v>
      </c>
      <c r="B316" s="28" t="s">
        <v>841</v>
      </c>
      <c r="C316" s="29" t="s">
        <v>829</v>
      </c>
      <c r="D316" s="30">
        <v>1</v>
      </c>
      <c r="E316" s="88">
        <v>233</v>
      </c>
      <c r="F316" s="88">
        <v>242</v>
      </c>
      <c r="G316" s="32" t="s">
        <v>830</v>
      </c>
      <c r="H316" s="107">
        <f t="shared" si="40"/>
        <v>0.156774</v>
      </c>
      <c r="I316" s="48" t="s">
        <v>831</v>
      </c>
      <c r="J316" s="59" t="s">
        <v>836</v>
      </c>
      <c r="K316" s="36" t="s">
        <v>317</v>
      </c>
      <c r="L316" s="25" t="s">
        <v>308</v>
      </c>
      <c r="M316" s="37" t="s">
        <v>833</v>
      </c>
      <c r="N316" s="91"/>
    </row>
    <row r="317" spans="1:14" s="4" customFormat="1" ht="150" customHeight="1">
      <c r="A317" s="70" t="s">
        <v>818</v>
      </c>
      <c r="B317" s="28" t="s">
        <v>842</v>
      </c>
      <c r="C317" s="29" t="s">
        <v>843</v>
      </c>
      <c r="D317" s="30">
        <v>1</v>
      </c>
      <c r="E317" s="88">
        <v>273</v>
      </c>
      <c r="F317" s="88">
        <v>282</v>
      </c>
      <c r="G317" s="32" t="s">
        <v>830</v>
      </c>
      <c r="H317" s="107">
        <f t="shared" si="40"/>
        <v>0.156774</v>
      </c>
      <c r="I317" s="48" t="s">
        <v>831</v>
      </c>
      <c r="J317" s="59" t="s">
        <v>836</v>
      </c>
      <c r="K317" s="36" t="s">
        <v>317</v>
      </c>
      <c r="L317" s="25" t="s">
        <v>308</v>
      </c>
      <c r="M317" s="37" t="s">
        <v>833</v>
      </c>
      <c r="N317" s="91"/>
    </row>
    <row r="318" spans="1:14" s="4" customFormat="1" ht="150" customHeight="1">
      <c r="A318" s="70" t="s">
        <v>818</v>
      </c>
      <c r="B318" s="28" t="s">
        <v>842</v>
      </c>
      <c r="C318" s="29" t="s">
        <v>843</v>
      </c>
      <c r="D318" s="30">
        <v>1</v>
      </c>
      <c r="E318" s="88">
        <v>273</v>
      </c>
      <c r="F318" s="88">
        <v>282</v>
      </c>
      <c r="G318" s="32" t="s">
        <v>830</v>
      </c>
      <c r="H318" s="107">
        <f t="shared" si="40"/>
        <v>0.156774</v>
      </c>
      <c r="I318" s="48" t="s">
        <v>831</v>
      </c>
      <c r="J318" s="59" t="s">
        <v>836</v>
      </c>
      <c r="K318" s="36" t="s">
        <v>317</v>
      </c>
      <c r="L318" s="25" t="s">
        <v>308</v>
      </c>
      <c r="M318" s="37" t="s">
        <v>833</v>
      </c>
      <c r="N318" s="91"/>
    </row>
    <row r="319" spans="1:14" s="4" customFormat="1" ht="150" customHeight="1">
      <c r="A319" s="70" t="s">
        <v>818</v>
      </c>
      <c r="B319" s="28" t="s">
        <v>842</v>
      </c>
      <c r="C319" s="29" t="s">
        <v>843</v>
      </c>
      <c r="D319" s="30">
        <v>1</v>
      </c>
      <c r="E319" s="88">
        <v>273</v>
      </c>
      <c r="F319" s="88">
        <v>282</v>
      </c>
      <c r="G319" s="32" t="s">
        <v>830</v>
      </c>
      <c r="H319" s="107">
        <f t="shared" si="40"/>
        <v>0.156774</v>
      </c>
      <c r="I319" s="48" t="s">
        <v>831</v>
      </c>
      <c r="J319" s="59" t="s">
        <v>836</v>
      </c>
      <c r="K319" s="36" t="s">
        <v>317</v>
      </c>
      <c r="L319" s="25" t="s">
        <v>308</v>
      </c>
      <c r="M319" s="37" t="s">
        <v>833</v>
      </c>
      <c r="N319" s="91"/>
    </row>
    <row r="320" spans="1:14" s="4" customFormat="1" ht="150" customHeight="1">
      <c r="A320" s="70" t="s">
        <v>818</v>
      </c>
      <c r="B320" s="28" t="s">
        <v>844</v>
      </c>
      <c r="C320" s="29" t="s">
        <v>829</v>
      </c>
      <c r="D320" s="30">
        <v>1</v>
      </c>
      <c r="E320" s="88">
        <v>210</v>
      </c>
      <c r="F320" s="88">
        <v>220</v>
      </c>
      <c r="G320" s="32" t="s">
        <v>830</v>
      </c>
      <c r="H320" s="107">
        <f t="shared" si="40"/>
        <v>0.156774</v>
      </c>
      <c r="I320" s="48" t="s">
        <v>831</v>
      </c>
      <c r="J320" s="59" t="s">
        <v>832</v>
      </c>
      <c r="K320" s="36" t="s">
        <v>317</v>
      </c>
      <c r="L320" s="25" t="s">
        <v>308</v>
      </c>
      <c r="M320" s="37" t="s">
        <v>833</v>
      </c>
      <c r="N320" s="91"/>
    </row>
    <row r="321" spans="1:14" s="4" customFormat="1" ht="150" customHeight="1">
      <c r="A321" s="70" t="s">
        <v>818</v>
      </c>
      <c r="B321" s="28" t="s">
        <v>845</v>
      </c>
      <c r="C321" s="29" t="s">
        <v>829</v>
      </c>
      <c r="D321" s="30">
        <v>1</v>
      </c>
      <c r="E321" s="88">
        <v>233</v>
      </c>
      <c r="F321" s="88">
        <v>242</v>
      </c>
      <c r="G321" s="32" t="s">
        <v>830</v>
      </c>
      <c r="H321" s="107">
        <f t="shared" si="40"/>
        <v>0.156774</v>
      </c>
      <c r="I321" s="48" t="s">
        <v>831</v>
      </c>
      <c r="J321" s="59" t="s">
        <v>836</v>
      </c>
      <c r="K321" s="36" t="s">
        <v>317</v>
      </c>
      <c r="L321" s="25" t="s">
        <v>308</v>
      </c>
      <c r="M321" s="37" t="s">
        <v>833</v>
      </c>
      <c r="N321" s="91"/>
    </row>
    <row r="322" spans="1:14" s="4" customFormat="1" ht="150" customHeight="1">
      <c r="A322" s="70" t="s">
        <v>818</v>
      </c>
      <c r="B322" s="28" t="s">
        <v>845</v>
      </c>
      <c r="C322" s="29" t="s">
        <v>829</v>
      </c>
      <c r="D322" s="30">
        <v>1</v>
      </c>
      <c r="E322" s="88">
        <v>233</v>
      </c>
      <c r="F322" s="88">
        <v>242</v>
      </c>
      <c r="G322" s="32" t="s">
        <v>830</v>
      </c>
      <c r="H322" s="107">
        <f t="shared" si="40"/>
        <v>0.156774</v>
      </c>
      <c r="I322" s="48" t="s">
        <v>831</v>
      </c>
      <c r="J322" s="59" t="s">
        <v>836</v>
      </c>
      <c r="K322" s="36" t="s">
        <v>317</v>
      </c>
      <c r="L322" s="25" t="s">
        <v>308</v>
      </c>
      <c r="M322" s="37" t="s">
        <v>833</v>
      </c>
      <c r="N322" s="91"/>
    </row>
    <row r="323" spans="1:14" s="4" customFormat="1" ht="150" customHeight="1">
      <c r="A323" s="70" t="s">
        <v>818</v>
      </c>
      <c r="B323" s="28" t="s">
        <v>846</v>
      </c>
      <c r="C323" s="29" t="s">
        <v>838</v>
      </c>
      <c r="D323" s="30">
        <v>1</v>
      </c>
      <c r="E323" s="88">
        <v>273</v>
      </c>
      <c r="F323" s="88">
        <v>282</v>
      </c>
      <c r="G323" s="32" t="s">
        <v>830</v>
      </c>
      <c r="H323" s="107">
        <f t="shared" si="40"/>
        <v>0.156774</v>
      </c>
      <c r="I323" s="48" t="s">
        <v>831</v>
      </c>
      <c r="J323" s="59" t="s">
        <v>836</v>
      </c>
      <c r="K323" s="36" t="s">
        <v>317</v>
      </c>
      <c r="L323" s="25" t="s">
        <v>308</v>
      </c>
      <c r="M323" s="37" t="s">
        <v>833</v>
      </c>
      <c r="N323" s="91"/>
    </row>
    <row r="324" spans="1:14" s="4" customFormat="1" ht="150" customHeight="1">
      <c r="A324" s="70" t="s">
        <v>818</v>
      </c>
      <c r="B324" s="28" t="s">
        <v>847</v>
      </c>
      <c r="C324" s="29" t="s">
        <v>838</v>
      </c>
      <c r="D324" s="30">
        <v>1</v>
      </c>
      <c r="E324" s="88">
        <v>273</v>
      </c>
      <c r="F324" s="88">
        <v>282</v>
      </c>
      <c r="G324" s="32" t="s">
        <v>830</v>
      </c>
      <c r="H324" s="107">
        <f t="shared" si="40"/>
        <v>0.156774</v>
      </c>
      <c r="I324" s="48" t="s">
        <v>831</v>
      </c>
      <c r="J324" s="59" t="s">
        <v>836</v>
      </c>
      <c r="K324" s="36" t="s">
        <v>317</v>
      </c>
      <c r="L324" s="25" t="s">
        <v>308</v>
      </c>
      <c r="M324" s="37" t="s">
        <v>833</v>
      </c>
      <c r="N324" s="91"/>
    </row>
    <row r="325" spans="1:14" s="4" customFormat="1" ht="150" customHeight="1">
      <c r="A325" s="70" t="s">
        <v>848</v>
      </c>
      <c r="B325" s="28" t="s">
        <v>849</v>
      </c>
      <c r="C325" s="29" t="s">
        <v>850</v>
      </c>
      <c r="D325" s="30">
        <v>1</v>
      </c>
      <c r="E325" s="88">
        <v>210</v>
      </c>
      <c r="F325" s="88">
        <v>220</v>
      </c>
      <c r="G325" s="32" t="s">
        <v>851</v>
      </c>
      <c r="H325" s="107">
        <f t="shared" ref="H325:H339" si="41">0.98*0.56*0.33</f>
        <v>0.18110399999999999</v>
      </c>
      <c r="I325" s="48" t="s">
        <v>852</v>
      </c>
      <c r="J325" s="59" t="s">
        <v>853</v>
      </c>
      <c r="K325" s="36" t="s">
        <v>317</v>
      </c>
      <c r="L325" s="25" t="s">
        <v>308</v>
      </c>
      <c r="M325" s="37" t="s">
        <v>854</v>
      </c>
      <c r="N325" s="91"/>
    </row>
    <row r="326" spans="1:14" s="4" customFormat="1" ht="150" customHeight="1">
      <c r="A326" s="70" t="s">
        <v>848</v>
      </c>
      <c r="B326" s="28" t="s">
        <v>855</v>
      </c>
      <c r="C326" s="29" t="s">
        <v>850</v>
      </c>
      <c r="D326" s="30">
        <v>1</v>
      </c>
      <c r="E326" s="88">
        <v>233</v>
      </c>
      <c r="F326" s="88">
        <v>243</v>
      </c>
      <c r="G326" s="32" t="s">
        <v>851</v>
      </c>
      <c r="H326" s="107">
        <f t="shared" si="41"/>
        <v>0.18110399999999999</v>
      </c>
      <c r="I326" s="48" t="s">
        <v>852</v>
      </c>
      <c r="J326" s="59" t="s">
        <v>856</v>
      </c>
      <c r="K326" s="36" t="s">
        <v>317</v>
      </c>
      <c r="L326" s="25" t="s">
        <v>308</v>
      </c>
      <c r="M326" s="37" t="s">
        <v>854</v>
      </c>
      <c r="N326" s="91"/>
    </row>
    <row r="327" spans="1:14" s="4" customFormat="1" ht="150" customHeight="1">
      <c r="A327" s="70" t="s">
        <v>848</v>
      </c>
      <c r="B327" s="28" t="s">
        <v>857</v>
      </c>
      <c r="C327" s="29" t="s">
        <v>843</v>
      </c>
      <c r="D327" s="30">
        <v>1</v>
      </c>
      <c r="E327" s="88">
        <v>285</v>
      </c>
      <c r="F327" s="88">
        <v>295</v>
      </c>
      <c r="G327" s="32" t="s">
        <v>851</v>
      </c>
      <c r="H327" s="107">
        <f t="shared" si="41"/>
        <v>0.18110399999999999</v>
      </c>
      <c r="I327" s="48" t="s">
        <v>852</v>
      </c>
      <c r="J327" s="59" t="s">
        <v>858</v>
      </c>
      <c r="K327" s="36" t="s">
        <v>317</v>
      </c>
      <c r="L327" s="25" t="s">
        <v>308</v>
      </c>
      <c r="M327" s="37" t="s">
        <v>854</v>
      </c>
      <c r="N327" s="91"/>
    </row>
    <row r="328" spans="1:14" s="4" customFormat="1" ht="150" customHeight="1">
      <c r="A328" s="70" t="s">
        <v>848</v>
      </c>
      <c r="B328" s="28" t="s">
        <v>859</v>
      </c>
      <c r="C328" s="29" t="s">
        <v>843</v>
      </c>
      <c r="D328" s="30">
        <v>1</v>
      </c>
      <c r="E328" s="88">
        <v>310</v>
      </c>
      <c r="F328" s="88">
        <v>320</v>
      </c>
      <c r="G328" s="32" t="s">
        <v>851</v>
      </c>
      <c r="H328" s="107">
        <f t="shared" si="41"/>
        <v>0.18110399999999999</v>
      </c>
      <c r="I328" s="48" t="s">
        <v>852</v>
      </c>
      <c r="J328" s="59" t="s">
        <v>860</v>
      </c>
      <c r="K328" s="36" t="s">
        <v>317</v>
      </c>
      <c r="L328" s="25" t="s">
        <v>308</v>
      </c>
      <c r="M328" s="37" t="s">
        <v>854</v>
      </c>
      <c r="N328" s="91"/>
    </row>
    <row r="329" spans="1:14" s="4" customFormat="1" ht="150" customHeight="1">
      <c r="A329" s="70" t="s">
        <v>848</v>
      </c>
      <c r="B329" s="28" t="s">
        <v>859</v>
      </c>
      <c r="C329" s="29" t="s">
        <v>843</v>
      </c>
      <c r="D329" s="30">
        <v>1</v>
      </c>
      <c r="E329" s="88">
        <v>310</v>
      </c>
      <c r="F329" s="88">
        <v>320</v>
      </c>
      <c r="G329" s="32" t="s">
        <v>851</v>
      </c>
      <c r="H329" s="107">
        <f t="shared" si="41"/>
        <v>0.18110399999999999</v>
      </c>
      <c r="I329" s="48" t="s">
        <v>852</v>
      </c>
      <c r="J329" s="59" t="s">
        <v>860</v>
      </c>
      <c r="K329" s="36" t="s">
        <v>317</v>
      </c>
      <c r="L329" s="25" t="s">
        <v>308</v>
      </c>
      <c r="M329" s="37" t="s">
        <v>854</v>
      </c>
      <c r="N329" s="91"/>
    </row>
    <row r="330" spans="1:14" s="4" customFormat="1" ht="150" customHeight="1">
      <c r="A330" s="70" t="s">
        <v>848</v>
      </c>
      <c r="B330" s="28" t="s">
        <v>861</v>
      </c>
      <c r="C330" s="29" t="s">
        <v>850</v>
      </c>
      <c r="D330" s="30">
        <v>1</v>
      </c>
      <c r="E330" s="88">
        <v>210</v>
      </c>
      <c r="F330" s="88">
        <v>220</v>
      </c>
      <c r="G330" s="32" t="s">
        <v>851</v>
      </c>
      <c r="H330" s="107">
        <f t="shared" si="41"/>
        <v>0.18110399999999999</v>
      </c>
      <c r="I330" s="48" t="s">
        <v>852</v>
      </c>
      <c r="J330" s="59" t="s">
        <v>853</v>
      </c>
      <c r="K330" s="36" t="s">
        <v>317</v>
      </c>
      <c r="L330" s="25" t="s">
        <v>308</v>
      </c>
      <c r="M330" s="37" t="s">
        <v>854</v>
      </c>
      <c r="N330" s="91"/>
    </row>
    <row r="331" spans="1:14" s="4" customFormat="1" ht="150" customHeight="1">
      <c r="A331" s="70" t="s">
        <v>848</v>
      </c>
      <c r="B331" s="28" t="s">
        <v>862</v>
      </c>
      <c r="C331" s="29" t="s">
        <v>850</v>
      </c>
      <c r="D331" s="30">
        <v>1</v>
      </c>
      <c r="E331" s="88">
        <v>233</v>
      </c>
      <c r="F331" s="88">
        <v>243</v>
      </c>
      <c r="G331" s="32" t="s">
        <v>851</v>
      </c>
      <c r="H331" s="107">
        <f t="shared" si="41"/>
        <v>0.18110399999999999</v>
      </c>
      <c r="I331" s="48" t="s">
        <v>852</v>
      </c>
      <c r="J331" s="59" t="s">
        <v>856</v>
      </c>
      <c r="K331" s="36" t="s">
        <v>317</v>
      </c>
      <c r="L331" s="25" t="s">
        <v>308</v>
      </c>
      <c r="M331" s="37" t="s">
        <v>854</v>
      </c>
      <c r="N331" s="91"/>
    </row>
    <row r="332" spans="1:14" s="4" customFormat="1" ht="150" customHeight="1">
      <c r="A332" s="70" t="s">
        <v>848</v>
      </c>
      <c r="B332" s="28" t="s">
        <v>863</v>
      </c>
      <c r="C332" s="29" t="s">
        <v>843</v>
      </c>
      <c r="D332" s="30">
        <v>1</v>
      </c>
      <c r="E332" s="88">
        <v>285</v>
      </c>
      <c r="F332" s="88">
        <v>295</v>
      </c>
      <c r="G332" s="32" t="s">
        <v>851</v>
      </c>
      <c r="H332" s="107">
        <f t="shared" si="41"/>
        <v>0.18110399999999999</v>
      </c>
      <c r="I332" s="48" t="s">
        <v>852</v>
      </c>
      <c r="J332" s="59" t="s">
        <v>858</v>
      </c>
      <c r="K332" s="36" t="s">
        <v>317</v>
      </c>
      <c r="L332" s="25" t="s">
        <v>308</v>
      </c>
      <c r="M332" s="37" t="s">
        <v>854</v>
      </c>
      <c r="N332" s="91"/>
    </row>
    <row r="333" spans="1:14" s="4" customFormat="1" ht="150" customHeight="1">
      <c r="A333" s="70" t="s">
        <v>848</v>
      </c>
      <c r="B333" s="28" t="s">
        <v>864</v>
      </c>
      <c r="C333" s="29" t="s">
        <v>843</v>
      </c>
      <c r="D333" s="30">
        <v>1</v>
      </c>
      <c r="E333" s="88">
        <v>310</v>
      </c>
      <c r="F333" s="88">
        <v>320</v>
      </c>
      <c r="G333" s="32" t="s">
        <v>851</v>
      </c>
      <c r="H333" s="107">
        <f t="shared" si="41"/>
        <v>0.18110399999999999</v>
      </c>
      <c r="I333" s="48" t="s">
        <v>852</v>
      </c>
      <c r="J333" s="59" t="s">
        <v>860</v>
      </c>
      <c r="K333" s="36" t="s">
        <v>317</v>
      </c>
      <c r="L333" s="25" t="s">
        <v>308</v>
      </c>
      <c r="M333" s="37" t="s">
        <v>854</v>
      </c>
      <c r="N333" s="91"/>
    </row>
    <row r="334" spans="1:14" s="4" customFormat="1" ht="150" customHeight="1">
      <c r="A334" s="70" t="s">
        <v>848</v>
      </c>
      <c r="B334" s="28" t="s">
        <v>865</v>
      </c>
      <c r="C334" s="29" t="s">
        <v>843</v>
      </c>
      <c r="D334" s="30">
        <v>1</v>
      </c>
      <c r="E334" s="88">
        <v>310</v>
      </c>
      <c r="F334" s="88">
        <v>320</v>
      </c>
      <c r="G334" s="32" t="s">
        <v>851</v>
      </c>
      <c r="H334" s="107">
        <f t="shared" si="41"/>
        <v>0.18110399999999999</v>
      </c>
      <c r="I334" s="48" t="s">
        <v>852</v>
      </c>
      <c r="J334" s="59" t="s">
        <v>860</v>
      </c>
      <c r="K334" s="36" t="s">
        <v>317</v>
      </c>
      <c r="L334" s="25" t="s">
        <v>308</v>
      </c>
      <c r="M334" s="37" t="s">
        <v>854</v>
      </c>
      <c r="N334" s="91"/>
    </row>
    <row r="335" spans="1:14" s="4" customFormat="1" ht="150" customHeight="1">
      <c r="A335" s="70" t="s">
        <v>848</v>
      </c>
      <c r="B335" s="28" t="s">
        <v>866</v>
      </c>
      <c r="C335" s="29" t="s">
        <v>850</v>
      </c>
      <c r="D335" s="30">
        <v>1</v>
      </c>
      <c r="E335" s="88">
        <v>210</v>
      </c>
      <c r="F335" s="88">
        <v>220</v>
      </c>
      <c r="G335" s="32" t="s">
        <v>851</v>
      </c>
      <c r="H335" s="107">
        <f t="shared" si="41"/>
        <v>0.18110399999999999</v>
      </c>
      <c r="I335" s="48" t="s">
        <v>852</v>
      </c>
      <c r="J335" s="59" t="s">
        <v>853</v>
      </c>
      <c r="K335" s="36" t="s">
        <v>317</v>
      </c>
      <c r="L335" s="25" t="s">
        <v>308</v>
      </c>
      <c r="M335" s="37" t="s">
        <v>854</v>
      </c>
      <c r="N335" s="91"/>
    </row>
    <row r="336" spans="1:14" s="4" customFormat="1" ht="150" customHeight="1">
      <c r="A336" s="70" t="s">
        <v>848</v>
      </c>
      <c r="B336" s="28" t="s">
        <v>867</v>
      </c>
      <c r="C336" s="29" t="s">
        <v>850</v>
      </c>
      <c r="D336" s="30">
        <v>1</v>
      </c>
      <c r="E336" s="88">
        <v>233</v>
      </c>
      <c r="F336" s="88">
        <v>243</v>
      </c>
      <c r="G336" s="32" t="s">
        <v>851</v>
      </c>
      <c r="H336" s="107">
        <f t="shared" si="41"/>
        <v>0.18110399999999999</v>
      </c>
      <c r="I336" s="48" t="s">
        <v>852</v>
      </c>
      <c r="J336" s="59" t="s">
        <v>856</v>
      </c>
      <c r="K336" s="36" t="s">
        <v>317</v>
      </c>
      <c r="L336" s="25" t="s">
        <v>308</v>
      </c>
      <c r="M336" s="37" t="s">
        <v>854</v>
      </c>
      <c r="N336" s="91"/>
    </row>
    <row r="337" spans="1:14" s="4" customFormat="1" ht="150" customHeight="1">
      <c r="A337" s="70" t="s">
        <v>848</v>
      </c>
      <c r="B337" s="28" t="s">
        <v>868</v>
      </c>
      <c r="C337" s="29" t="s">
        <v>843</v>
      </c>
      <c r="D337" s="30">
        <v>1</v>
      </c>
      <c r="E337" s="88">
        <v>285</v>
      </c>
      <c r="F337" s="88">
        <v>295</v>
      </c>
      <c r="G337" s="32" t="s">
        <v>851</v>
      </c>
      <c r="H337" s="107">
        <f t="shared" si="41"/>
        <v>0.18110399999999999</v>
      </c>
      <c r="I337" s="48" t="s">
        <v>852</v>
      </c>
      <c r="J337" s="59" t="s">
        <v>858</v>
      </c>
      <c r="K337" s="36" t="s">
        <v>317</v>
      </c>
      <c r="L337" s="25" t="s">
        <v>308</v>
      </c>
      <c r="M337" s="37" t="s">
        <v>854</v>
      </c>
      <c r="N337" s="91"/>
    </row>
    <row r="338" spans="1:14" s="4" customFormat="1" ht="150" customHeight="1">
      <c r="A338" s="70" t="s">
        <v>848</v>
      </c>
      <c r="B338" s="28" t="s">
        <v>869</v>
      </c>
      <c r="C338" s="29" t="s">
        <v>843</v>
      </c>
      <c r="D338" s="30">
        <v>1</v>
      </c>
      <c r="E338" s="88">
        <v>310</v>
      </c>
      <c r="F338" s="88">
        <v>320</v>
      </c>
      <c r="G338" s="32" t="s">
        <v>851</v>
      </c>
      <c r="H338" s="107">
        <f t="shared" si="41"/>
        <v>0.18110399999999999</v>
      </c>
      <c r="I338" s="48" t="s">
        <v>852</v>
      </c>
      <c r="J338" s="59" t="s">
        <v>860</v>
      </c>
      <c r="K338" s="36" t="s">
        <v>317</v>
      </c>
      <c r="L338" s="25" t="s">
        <v>308</v>
      </c>
      <c r="M338" s="37" t="s">
        <v>854</v>
      </c>
      <c r="N338" s="91"/>
    </row>
    <row r="339" spans="1:14" s="4" customFormat="1" ht="150" customHeight="1">
      <c r="A339" s="70" t="s">
        <v>848</v>
      </c>
      <c r="B339" s="28" t="s">
        <v>870</v>
      </c>
      <c r="C339" s="29" t="s">
        <v>843</v>
      </c>
      <c r="D339" s="30">
        <v>1</v>
      </c>
      <c r="E339" s="88">
        <v>310</v>
      </c>
      <c r="F339" s="88">
        <v>320</v>
      </c>
      <c r="G339" s="32" t="s">
        <v>851</v>
      </c>
      <c r="H339" s="107">
        <f t="shared" si="41"/>
        <v>0.18110399999999999</v>
      </c>
      <c r="I339" s="48" t="s">
        <v>852</v>
      </c>
      <c r="J339" s="59" t="s">
        <v>860</v>
      </c>
      <c r="K339" s="36" t="s">
        <v>317</v>
      </c>
      <c r="L339" s="25" t="s">
        <v>308</v>
      </c>
      <c r="M339" s="37" t="s">
        <v>871</v>
      </c>
      <c r="N339" s="91"/>
    </row>
    <row r="340" spans="1:14" s="4" customFormat="1" ht="150" customHeight="1">
      <c r="A340" s="70" t="s">
        <v>848</v>
      </c>
      <c r="B340" s="28" t="s">
        <v>872</v>
      </c>
      <c r="C340" s="29" t="s">
        <v>873</v>
      </c>
      <c r="D340" s="30">
        <v>1</v>
      </c>
      <c r="E340" s="88">
        <v>185</v>
      </c>
      <c r="F340" s="88">
        <v>192</v>
      </c>
      <c r="G340" s="32" t="s">
        <v>874</v>
      </c>
      <c r="H340" s="107">
        <f t="shared" ref="H340:H350" si="42">0.88*0.47*0.26</f>
        <v>0.10753600000000001</v>
      </c>
      <c r="I340" s="48" t="s">
        <v>875</v>
      </c>
      <c r="J340" s="59" t="s">
        <v>853</v>
      </c>
      <c r="K340" s="36" t="s">
        <v>317</v>
      </c>
      <c r="L340" s="25" t="s">
        <v>308</v>
      </c>
      <c r="M340" s="37" t="s">
        <v>854</v>
      </c>
      <c r="N340" s="91"/>
    </row>
    <row r="341" spans="1:14" s="4" customFormat="1" ht="150" customHeight="1">
      <c r="A341" s="70" t="s">
        <v>848</v>
      </c>
      <c r="B341" s="28" t="s">
        <v>876</v>
      </c>
      <c r="C341" s="29" t="s">
        <v>873</v>
      </c>
      <c r="D341" s="30">
        <v>1</v>
      </c>
      <c r="E341" s="88">
        <v>205</v>
      </c>
      <c r="F341" s="88">
        <v>212</v>
      </c>
      <c r="G341" s="32" t="s">
        <v>874</v>
      </c>
      <c r="H341" s="107">
        <f t="shared" si="42"/>
        <v>0.10753600000000001</v>
      </c>
      <c r="I341" s="48" t="s">
        <v>875</v>
      </c>
      <c r="J341" s="59" t="s">
        <v>877</v>
      </c>
      <c r="K341" s="36" t="s">
        <v>317</v>
      </c>
      <c r="L341" s="25" t="s">
        <v>308</v>
      </c>
      <c r="M341" s="37" t="s">
        <v>854</v>
      </c>
      <c r="N341" s="91"/>
    </row>
    <row r="342" spans="1:14" s="4" customFormat="1" ht="150" customHeight="1">
      <c r="A342" s="70" t="s">
        <v>848</v>
      </c>
      <c r="B342" s="28" t="s">
        <v>878</v>
      </c>
      <c r="C342" s="29" t="s">
        <v>873</v>
      </c>
      <c r="D342" s="30">
        <v>1</v>
      </c>
      <c r="E342" s="88">
        <v>205</v>
      </c>
      <c r="F342" s="88">
        <v>212</v>
      </c>
      <c r="G342" s="32" t="s">
        <v>874</v>
      </c>
      <c r="H342" s="107">
        <f t="shared" si="42"/>
        <v>0.10753600000000001</v>
      </c>
      <c r="I342" s="48" t="s">
        <v>875</v>
      </c>
      <c r="J342" s="59" t="s">
        <v>877</v>
      </c>
      <c r="K342" s="36" t="s">
        <v>317</v>
      </c>
      <c r="L342" s="25" t="s">
        <v>308</v>
      </c>
      <c r="M342" s="37" t="s">
        <v>854</v>
      </c>
      <c r="N342" s="91"/>
    </row>
    <row r="343" spans="1:14" s="4" customFormat="1" ht="150" customHeight="1">
      <c r="A343" s="70" t="s">
        <v>848</v>
      </c>
      <c r="B343" s="28" t="s">
        <v>879</v>
      </c>
      <c r="C343" s="29" t="s">
        <v>880</v>
      </c>
      <c r="D343" s="30">
        <v>1</v>
      </c>
      <c r="E343" s="88">
        <v>220</v>
      </c>
      <c r="F343" s="88">
        <v>227</v>
      </c>
      <c r="G343" s="32" t="s">
        <v>874</v>
      </c>
      <c r="H343" s="107">
        <f t="shared" si="42"/>
        <v>0.10753600000000001</v>
      </c>
      <c r="I343" s="48" t="s">
        <v>875</v>
      </c>
      <c r="J343" s="59" t="s">
        <v>853</v>
      </c>
      <c r="K343" s="36" t="s">
        <v>317</v>
      </c>
      <c r="L343" s="25" t="s">
        <v>308</v>
      </c>
      <c r="M343" s="37" t="s">
        <v>854</v>
      </c>
      <c r="N343" s="91"/>
    </row>
    <row r="344" spans="1:14" s="4" customFormat="1" ht="150" customHeight="1">
      <c r="A344" s="70" t="s">
        <v>848</v>
      </c>
      <c r="B344" s="28" t="s">
        <v>881</v>
      </c>
      <c r="C344" s="29" t="s">
        <v>880</v>
      </c>
      <c r="D344" s="30">
        <v>1</v>
      </c>
      <c r="E344" s="88">
        <v>220</v>
      </c>
      <c r="F344" s="88">
        <v>227</v>
      </c>
      <c r="G344" s="32" t="s">
        <v>874</v>
      </c>
      <c r="H344" s="107">
        <f t="shared" si="42"/>
        <v>0.10753600000000001</v>
      </c>
      <c r="I344" s="48" t="s">
        <v>875</v>
      </c>
      <c r="J344" s="59" t="s">
        <v>853</v>
      </c>
      <c r="K344" s="36" t="s">
        <v>317</v>
      </c>
      <c r="L344" s="25" t="s">
        <v>308</v>
      </c>
      <c r="M344" s="37" t="s">
        <v>854</v>
      </c>
      <c r="N344" s="91"/>
    </row>
    <row r="345" spans="1:14" s="4" customFormat="1" ht="150" customHeight="1">
      <c r="A345" s="70" t="s">
        <v>848</v>
      </c>
      <c r="B345" s="28" t="s">
        <v>882</v>
      </c>
      <c r="C345" s="29" t="s">
        <v>880</v>
      </c>
      <c r="D345" s="30">
        <v>1</v>
      </c>
      <c r="E345" s="88">
        <v>240</v>
      </c>
      <c r="F345" s="88">
        <v>247</v>
      </c>
      <c r="G345" s="32" t="s">
        <v>874</v>
      </c>
      <c r="H345" s="107">
        <f t="shared" si="42"/>
        <v>0.10753600000000001</v>
      </c>
      <c r="I345" s="48" t="s">
        <v>875</v>
      </c>
      <c r="J345" s="59" t="s">
        <v>877</v>
      </c>
      <c r="K345" s="36" t="s">
        <v>317</v>
      </c>
      <c r="L345" s="25" t="s">
        <v>308</v>
      </c>
      <c r="M345" s="37" t="s">
        <v>854</v>
      </c>
      <c r="N345" s="91"/>
    </row>
    <row r="346" spans="1:14" s="4" customFormat="1" ht="150" customHeight="1">
      <c r="A346" s="70" t="s">
        <v>848</v>
      </c>
      <c r="B346" s="28" t="s">
        <v>883</v>
      </c>
      <c r="C346" s="29" t="s">
        <v>880</v>
      </c>
      <c r="D346" s="30">
        <v>1</v>
      </c>
      <c r="E346" s="88">
        <v>240</v>
      </c>
      <c r="F346" s="88">
        <v>247</v>
      </c>
      <c r="G346" s="32" t="s">
        <v>874</v>
      </c>
      <c r="H346" s="107">
        <f t="shared" si="42"/>
        <v>0.10753600000000001</v>
      </c>
      <c r="I346" s="48" t="s">
        <v>875</v>
      </c>
      <c r="J346" s="59" t="s">
        <v>877</v>
      </c>
      <c r="K346" s="36" t="s">
        <v>317</v>
      </c>
      <c r="L346" s="25" t="s">
        <v>308</v>
      </c>
      <c r="M346" s="37" t="s">
        <v>854</v>
      </c>
      <c r="N346" s="91"/>
    </row>
    <row r="347" spans="1:14" s="4" customFormat="1" ht="150" customHeight="1">
      <c r="A347" s="70" t="s">
        <v>848</v>
      </c>
      <c r="B347" s="28" t="s">
        <v>884</v>
      </c>
      <c r="C347" s="29" t="s">
        <v>885</v>
      </c>
      <c r="D347" s="30">
        <v>1</v>
      </c>
      <c r="E347" s="88">
        <v>185</v>
      </c>
      <c r="F347" s="88">
        <v>192</v>
      </c>
      <c r="G347" s="32" t="s">
        <v>874</v>
      </c>
      <c r="H347" s="107">
        <f t="shared" si="42"/>
        <v>0.10753600000000001</v>
      </c>
      <c r="I347" s="48" t="s">
        <v>875</v>
      </c>
      <c r="J347" s="59" t="s">
        <v>853</v>
      </c>
      <c r="K347" s="36" t="s">
        <v>317</v>
      </c>
      <c r="L347" s="25" t="s">
        <v>308</v>
      </c>
      <c r="M347" s="37" t="s">
        <v>854</v>
      </c>
      <c r="N347" s="91"/>
    </row>
    <row r="348" spans="1:14" s="4" customFormat="1" ht="150" customHeight="1">
      <c r="A348" s="70" t="s">
        <v>848</v>
      </c>
      <c r="B348" s="28" t="s">
        <v>886</v>
      </c>
      <c r="C348" s="29" t="s">
        <v>885</v>
      </c>
      <c r="D348" s="30">
        <v>1</v>
      </c>
      <c r="E348" s="88">
        <v>205</v>
      </c>
      <c r="F348" s="88">
        <v>212</v>
      </c>
      <c r="G348" s="32" t="s">
        <v>874</v>
      </c>
      <c r="H348" s="107">
        <f t="shared" si="42"/>
        <v>0.10753600000000001</v>
      </c>
      <c r="I348" s="48" t="s">
        <v>875</v>
      </c>
      <c r="J348" s="59" t="s">
        <v>877</v>
      </c>
      <c r="K348" s="36" t="s">
        <v>317</v>
      </c>
      <c r="L348" s="25" t="s">
        <v>308</v>
      </c>
      <c r="M348" s="37" t="s">
        <v>854</v>
      </c>
      <c r="N348" s="91"/>
    </row>
    <row r="349" spans="1:14" s="4" customFormat="1" ht="150" customHeight="1">
      <c r="A349" s="70" t="s">
        <v>848</v>
      </c>
      <c r="B349" s="28" t="s">
        <v>887</v>
      </c>
      <c r="C349" s="29" t="s">
        <v>888</v>
      </c>
      <c r="D349" s="30">
        <v>1</v>
      </c>
      <c r="E349" s="88">
        <v>220</v>
      </c>
      <c r="F349" s="88">
        <v>227</v>
      </c>
      <c r="G349" s="32" t="s">
        <v>874</v>
      </c>
      <c r="H349" s="107">
        <f t="shared" si="42"/>
        <v>0.10753600000000001</v>
      </c>
      <c r="I349" s="48" t="s">
        <v>875</v>
      </c>
      <c r="J349" s="59" t="s">
        <v>853</v>
      </c>
      <c r="K349" s="36" t="s">
        <v>317</v>
      </c>
      <c r="L349" s="25" t="s">
        <v>308</v>
      </c>
      <c r="M349" s="37" t="s">
        <v>854</v>
      </c>
      <c r="N349" s="91"/>
    </row>
    <row r="350" spans="1:14" s="4" customFormat="1" ht="150" customHeight="1">
      <c r="A350" s="70" t="s">
        <v>848</v>
      </c>
      <c r="B350" s="28" t="s">
        <v>889</v>
      </c>
      <c r="C350" s="29" t="s">
        <v>890</v>
      </c>
      <c r="D350" s="30">
        <v>1</v>
      </c>
      <c r="E350" s="88">
        <v>240</v>
      </c>
      <c r="F350" s="88">
        <v>247</v>
      </c>
      <c r="G350" s="32" t="s">
        <v>874</v>
      </c>
      <c r="H350" s="107">
        <f t="shared" si="42"/>
        <v>0.10753600000000001</v>
      </c>
      <c r="I350" s="48" t="s">
        <v>875</v>
      </c>
      <c r="J350" s="59" t="s">
        <v>877</v>
      </c>
      <c r="K350" s="36" t="s">
        <v>317</v>
      </c>
      <c r="L350" s="25" t="s">
        <v>308</v>
      </c>
      <c r="M350" s="37" t="s">
        <v>854</v>
      </c>
      <c r="N350" s="91"/>
    </row>
    <row r="351" spans="1:14" s="4" customFormat="1" ht="150" customHeight="1">
      <c r="A351" s="70" t="s">
        <v>848</v>
      </c>
      <c r="B351" s="28" t="s">
        <v>891</v>
      </c>
      <c r="C351" s="29" t="s">
        <v>892</v>
      </c>
      <c r="D351" s="30">
        <v>1</v>
      </c>
      <c r="E351" s="88">
        <v>152</v>
      </c>
      <c r="F351" s="88">
        <v>158</v>
      </c>
      <c r="G351" s="32" t="s">
        <v>893</v>
      </c>
      <c r="H351" s="107">
        <f>0.695*0.58*0.27</f>
        <v>0.108837</v>
      </c>
      <c r="I351" s="48" t="s">
        <v>894</v>
      </c>
      <c r="J351" s="59" t="s">
        <v>895</v>
      </c>
      <c r="K351" s="36" t="s">
        <v>317</v>
      </c>
      <c r="L351" s="25" t="s">
        <v>308</v>
      </c>
      <c r="M351" s="37"/>
      <c r="N351" s="91"/>
    </row>
    <row r="352" spans="1:14" s="4" customFormat="1" ht="150" customHeight="1">
      <c r="A352" s="70" t="s">
        <v>848</v>
      </c>
      <c r="B352" s="28" t="s">
        <v>896</v>
      </c>
      <c r="C352" s="29" t="s">
        <v>892</v>
      </c>
      <c r="D352" s="30">
        <v>1</v>
      </c>
      <c r="E352" s="88">
        <v>165</v>
      </c>
      <c r="F352" s="88">
        <v>172</v>
      </c>
      <c r="G352" s="32" t="s">
        <v>893</v>
      </c>
      <c r="H352" s="107">
        <f>0.695*0.58*0.27</f>
        <v>0.108837</v>
      </c>
      <c r="I352" s="48" t="s">
        <v>894</v>
      </c>
      <c r="J352" s="59" t="s">
        <v>895</v>
      </c>
      <c r="K352" s="36" t="s">
        <v>317</v>
      </c>
      <c r="L352" s="25" t="s">
        <v>308</v>
      </c>
      <c r="M352" s="37"/>
      <c r="N352" s="91"/>
    </row>
    <row r="353" spans="1:14" s="4" customFormat="1" ht="150" customHeight="1">
      <c r="A353" s="70" t="s">
        <v>848</v>
      </c>
      <c r="B353" s="28" t="s">
        <v>897</v>
      </c>
      <c r="C353" s="29" t="s">
        <v>892</v>
      </c>
      <c r="D353" s="30">
        <v>1</v>
      </c>
      <c r="E353" s="88">
        <v>175</v>
      </c>
      <c r="F353" s="88">
        <v>182</v>
      </c>
      <c r="G353" s="32" t="s">
        <v>893</v>
      </c>
      <c r="H353" s="107">
        <f>0.695*0.58*0.27</f>
        <v>0.108837</v>
      </c>
      <c r="I353" s="48" t="s">
        <v>894</v>
      </c>
      <c r="J353" s="59" t="s">
        <v>898</v>
      </c>
      <c r="K353" s="36" t="s">
        <v>317</v>
      </c>
      <c r="L353" s="25" t="s">
        <v>308</v>
      </c>
      <c r="M353" s="37"/>
      <c r="N353" s="91"/>
    </row>
    <row r="354" spans="1:14" s="4" customFormat="1" ht="150" customHeight="1">
      <c r="A354" s="70" t="s">
        <v>848</v>
      </c>
      <c r="B354" s="28" t="s">
        <v>899</v>
      </c>
      <c r="C354" s="29" t="s">
        <v>892</v>
      </c>
      <c r="D354" s="30">
        <v>1</v>
      </c>
      <c r="E354" s="88">
        <v>185</v>
      </c>
      <c r="F354" s="88">
        <v>192</v>
      </c>
      <c r="G354" s="32" t="s">
        <v>893</v>
      </c>
      <c r="H354" s="107">
        <f>0.695*0.58*0.27</f>
        <v>0.108837</v>
      </c>
      <c r="I354" s="48" t="s">
        <v>894</v>
      </c>
      <c r="J354" s="59" t="s">
        <v>895</v>
      </c>
      <c r="K354" s="36" t="s">
        <v>317</v>
      </c>
      <c r="L354" s="25" t="s">
        <v>308</v>
      </c>
      <c r="M354" s="37"/>
      <c r="N354" s="91"/>
    </row>
    <row r="355" spans="1:14" s="4" customFormat="1" ht="150" customHeight="1">
      <c r="A355" s="70" t="s">
        <v>848</v>
      </c>
      <c r="B355" s="28" t="s">
        <v>900</v>
      </c>
      <c r="C355" s="29" t="s">
        <v>892</v>
      </c>
      <c r="D355" s="30">
        <v>1</v>
      </c>
      <c r="E355" s="88">
        <v>195</v>
      </c>
      <c r="F355" s="88">
        <v>202</v>
      </c>
      <c r="G355" s="32" t="s">
        <v>893</v>
      </c>
      <c r="H355" s="107">
        <f>0.695*0.58*0.27</f>
        <v>0.108837</v>
      </c>
      <c r="I355" s="48" t="s">
        <v>894</v>
      </c>
      <c r="J355" s="59" t="s">
        <v>898</v>
      </c>
      <c r="K355" s="36" t="s">
        <v>317</v>
      </c>
      <c r="L355" s="25" t="s">
        <v>308</v>
      </c>
      <c r="M355" s="37"/>
      <c r="N355" s="91"/>
    </row>
    <row r="356" spans="1:14" s="4" customFormat="1" ht="150" customHeight="1">
      <c r="A356" s="70" t="s">
        <v>848</v>
      </c>
      <c r="B356" s="28" t="s">
        <v>901</v>
      </c>
      <c r="C356" s="29" t="s">
        <v>902</v>
      </c>
      <c r="D356" s="30">
        <v>1</v>
      </c>
      <c r="E356" s="88">
        <v>203</v>
      </c>
      <c r="F356" s="88">
        <v>213</v>
      </c>
      <c r="G356" s="32" t="s">
        <v>903</v>
      </c>
      <c r="H356" s="107">
        <f t="shared" ref="H356:H359" si="43">1.02*0.57*0.28</f>
        <v>0.16279199999999999</v>
      </c>
      <c r="I356" s="48" t="s">
        <v>904</v>
      </c>
      <c r="J356" s="59" t="s">
        <v>905</v>
      </c>
      <c r="K356" s="36" t="s">
        <v>317</v>
      </c>
      <c r="L356" s="25" t="s">
        <v>308</v>
      </c>
      <c r="M356" s="37"/>
      <c r="N356" s="91"/>
    </row>
    <row r="357" spans="1:14" s="4" customFormat="1" ht="150" customHeight="1">
      <c r="A357" s="70" t="s">
        <v>848</v>
      </c>
      <c r="B357" s="28" t="s">
        <v>906</v>
      </c>
      <c r="C357" s="29" t="s">
        <v>902</v>
      </c>
      <c r="D357" s="30">
        <v>1</v>
      </c>
      <c r="E357" s="88">
        <v>220</v>
      </c>
      <c r="F357" s="88">
        <v>230</v>
      </c>
      <c r="G357" s="32" t="s">
        <v>903</v>
      </c>
      <c r="H357" s="107">
        <f t="shared" si="43"/>
        <v>0.16279199999999999</v>
      </c>
      <c r="I357" s="48" t="s">
        <v>904</v>
      </c>
      <c r="J357" s="59" t="s">
        <v>907</v>
      </c>
      <c r="K357" s="36" t="s">
        <v>317</v>
      </c>
      <c r="L357" s="25" t="s">
        <v>308</v>
      </c>
      <c r="M357" s="37"/>
      <c r="N357" s="91"/>
    </row>
    <row r="358" spans="1:14" s="4" customFormat="1" ht="150" customHeight="1">
      <c r="A358" s="70" t="s">
        <v>848</v>
      </c>
      <c r="B358" s="28" t="s">
        <v>906</v>
      </c>
      <c r="C358" s="29" t="s">
        <v>902</v>
      </c>
      <c r="D358" s="30">
        <v>1</v>
      </c>
      <c r="E358" s="88">
        <v>220</v>
      </c>
      <c r="F358" s="88">
        <v>230</v>
      </c>
      <c r="G358" s="32" t="s">
        <v>903</v>
      </c>
      <c r="H358" s="107">
        <f t="shared" si="43"/>
        <v>0.16279199999999999</v>
      </c>
      <c r="I358" s="48" t="s">
        <v>904</v>
      </c>
      <c r="J358" s="59" t="s">
        <v>907</v>
      </c>
      <c r="K358" s="36" t="s">
        <v>317</v>
      </c>
      <c r="L358" s="25" t="s">
        <v>308</v>
      </c>
      <c r="M358" s="37"/>
      <c r="N358" s="91"/>
    </row>
    <row r="359" spans="1:14" s="4" customFormat="1" ht="150" customHeight="1">
      <c r="A359" s="70" t="s">
        <v>848</v>
      </c>
      <c r="B359" s="28" t="s">
        <v>908</v>
      </c>
      <c r="C359" s="29" t="s">
        <v>902</v>
      </c>
      <c r="D359" s="30">
        <v>1</v>
      </c>
      <c r="E359" s="88">
        <v>240</v>
      </c>
      <c r="F359" s="88">
        <v>250</v>
      </c>
      <c r="G359" s="32" t="s">
        <v>903</v>
      </c>
      <c r="H359" s="107">
        <f t="shared" si="43"/>
        <v>0.16279199999999999</v>
      </c>
      <c r="I359" s="48" t="s">
        <v>904</v>
      </c>
      <c r="J359" s="59" t="s">
        <v>909</v>
      </c>
      <c r="K359" s="36" t="s">
        <v>317</v>
      </c>
      <c r="L359" s="25" t="s">
        <v>308</v>
      </c>
      <c r="M359" s="37" t="s">
        <v>910</v>
      </c>
      <c r="N359" s="91"/>
    </row>
    <row r="360" spans="1:14" s="4" customFormat="1" ht="150" customHeight="1">
      <c r="A360" s="70" t="s">
        <v>848</v>
      </c>
      <c r="B360" s="28" t="s">
        <v>911</v>
      </c>
      <c r="C360" s="29" t="s">
        <v>885</v>
      </c>
      <c r="D360" s="30">
        <v>1</v>
      </c>
      <c r="E360" s="88">
        <v>185</v>
      </c>
      <c r="F360" s="88">
        <v>192</v>
      </c>
      <c r="G360" s="32" t="s">
        <v>874</v>
      </c>
      <c r="H360" s="107">
        <f t="shared" ref="H360:H372" si="44">0.88*0.47*0.26</f>
        <v>0.10753600000000001</v>
      </c>
      <c r="I360" s="48" t="s">
        <v>875</v>
      </c>
      <c r="J360" s="59" t="s">
        <v>853</v>
      </c>
      <c r="K360" s="36" t="s">
        <v>317</v>
      </c>
      <c r="L360" s="25" t="s">
        <v>308</v>
      </c>
      <c r="M360" s="37" t="s">
        <v>854</v>
      </c>
      <c r="N360" s="91"/>
    </row>
    <row r="361" spans="1:14" s="4" customFormat="1" ht="150" customHeight="1">
      <c r="A361" s="70" t="s">
        <v>848</v>
      </c>
      <c r="B361" s="28" t="s">
        <v>912</v>
      </c>
      <c r="C361" s="29" t="s">
        <v>885</v>
      </c>
      <c r="D361" s="30">
        <v>1</v>
      </c>
      <c r="E361" s="88">
        <v>205</v>
      </c>
      <c r="F361" s="88">
        <v>212</v>
      </c>
      <c r="G361" s="32" t="s">
        <v>874</v>
      </c>
      <c r="H361" s="107">
        <f t="shared" si="44"/>
        <v>0.10753600000000001</v>
      </c>
      <c r="I361" s="48" t="s">
        <v>875</v>
      </c>
      <c r="J361" s="59" t="s">
        <v>877</v>
      </c>
      <c r="K361" s="36" t="s">
        <v>317</v>
      </c>
      <c r="L361" s="25" t="s">
        <v>308</v>
      </c>
      <c r="M361" s="37" t="s">
        <v>854</v>
      </c>
      <c r="N361" s="91"/>
    </row>
    <row r="362" spans="1:14" s="4" customFormat="1" ht="150" customHeight="1">
      <c r="A362" s="70" t="s">
        <v>848</v>
      </c>
      <c r="B362" s="28" t="s">
        <v>913</v>
      </c>
      <c r="C362" s="29" t="s">
        <v>888</v>
      </c>
      <c r="D362" s="30">
        <v>1</v>
      </c>
      <c r="E362" s="88">
        <v>220</v>
      </c>
      <c r="F362" s="88">
        <v>227</v>
      </c>
      <c r="G362" s="32" t="s">
        <v>874</v>
      </c>
      <c r="H362" s="107">
        <f t="shared" si="44"/>
        <v>0.10753600000000001</v>
      </c>
      <c r="I362" s="48" t="s">
        <v>875</v>
      </c>
      <c r="J362" s="59" t="s">
        <v>853</v>
      </c>
      <c r="K362" s="36" t="s">
        <v>317</v>
      </c>
      <c r="L362" s="25" t="s">
        <v>308</v>
      </c>
      <c r="M362" s="37" t="s">
        <v>854</v>
      </c>
      <c r="N362" s="91"/>
    </row>
    <row r="363" spans="1:14" s="4" customFormat="1" ht="150" customHeight="1">
      <c r="A363" s="70" t="s">
        <v>848</v>
      </c>
      <c r="B363" s="28" t="s">
        <v>914</v>
      </c>
      <c r="C363" s="29" t="s">
        <v>890</v>
      </c>
      <c r="D363" s="30">
        <v>1</v>
      </c>
      <c r="E363" s="88">
        <v>240</v>
      </c>
      <c r="F363" s="88">
        <v>247</v>
      </c>
      <c r="G363" s="32" t="s">
        <v>874</v>
      </c>
      <c r="H363" s="107">
        <f t="shared" si="44"/>
        <v>0.10753600000000001</v>
      </c>
      <c r="I363" s="48" t="s">
        <v>875</v>
      </c>
      <c r="J363" s="59" t="s">
        <v>877</v>
      </c>
      <c r="K363" s="36" t="s">
        <v>317</v>
      </c>
      <c r="L363" s="25" t="s">
        <v>308</v>
      </c>
      <c r="M363" s="37" t="s">
        <v>854</v>
      </c>
      <c r="N363" s="91"/>
    </row>
    <row r="364" spans="1:14" s="4" customFormat="1" ht="150" customHeight="1">
      <c r="A364" s="70" t="s">
        <v>848</v>
      </c>
      <c r="B364" s="28" t="s">
        <v>915</v>
      </c>
      <c r="C364" s="29" t="s">
        <v>885</v>
      </c>
      <c r="D364" s="30">
        <v>1</v>
      </c>
      <c r="E364" s="88">
        <v>185</v>
      </c>
      <c r="F364" s="88">
        <v>192</v>
      </c>
      <c r="G364" s="32" t="s">
        <v>874</v>
      </c>
      <c r="H364" s="107">
        <f t="shared" si="44"/>
        <v>0.10753600000000001</v>
      </c>
      <c r="I364" s="48" t="s">
        <v>875</v>
      </c>
      <c r="J364" s="59" t="s">
        <v>853</v>
      </c>
      <c r="K364" s="36" t="s">
        <v>317</v>
      </c>
      <c r="L364" s="25" t="s">
        <v>308</v>
      </c>
      <c r="M364" s="37" t="s">
        <v>854</v>
      </c>
      <c r="N364" s="91"/>
    </row>
    <row r="365" spans="1:14" s="4" customFormat="1" ht="150" customHeight="1">
      <c r="A365" s="70" t="s">
        <v>848</v>
      </c>
      <c r="B365" s="28" t="s">
        <v>916</v>
      </c>
      <c r="C365" s="29" t="s">
        <v>885</v>
      </c>
      <c r="D365" s="30">
        <v>1</v>
      </c>
      <c r="E365" s="88">
        <v>205</v>
      </c>
      <c r="F365" s="88">
        <v>212</v>
      </c>
      <c r="G365" s="32" t="s">
        <v>874</v>
      </c>
      <c r="H365" s="107">
        <f t="shared" si="44"/>
        <v>0.10753600000000001</v>
      </c>
      <c r="I365" s="48" t="s">
        <v>875</v>
      </c>
      <c r="J365" s="59" t="s">
        <v>877</v>
      </c>
      <c r="K365" s="36" t="s">
        <v>317</v>
      </c>
      <c r="L365" s="25" t="s">
        <v>308</v>
      </c>
      <c r="M365" s="37" t="s">
        <v>854</v>
      </c>
      <c r="N365" s="91"/>
    </row>
    <row r="366" spans="1:14" s="4" customFormat="1" ht="150" customHeight="1">
      <c r="A366" s="70" t="s">
        <v>848</v>
      </c>
      <c r="B366" s="28" t="s">
        <v>917</v>
      </c>
      <c r="C366" s="29" t="s">
        <v>918</v>
      </c>
      <c r="D366" s="30">
        <v>1</v>
      </c>
      <c r="E366" s="88">
        <v>220</v>
      </c>
      <c r="F366" s="88">
        <v>227</v>
      </c>
      <c r="G366" s="32" t="s">
        <v>874</v>
      </c>
      <c r="H366" s="107">
        <f t="shared" si="44"/>
        <v>0.10753600000000001</v>
      </c>
      <c r="I366" s="48" t="s">
        <v>875</v>
      </c>
      <c r="J366" s="59" t="s">
        <v>853</v>
      </c>
      <c r="K366" s="36" t="s">
        <v>317</v>
      </c>
      <c r="L366" s="25" t="s">
        <v>308</v>
      </c>
      <c r="M366" s="37" t="s">
        <v>854</v>
      </c>
      <c r="N366" s="91"/>
    </row>
    <row r="367" spans="1:14" s="4" customFormat="1" ht="150" customHeight="1">
      <c r="A367" s="70" t="s">
        <v>848</v>
      </c>
      <c r="B367" s="28" t="s">
        <v>919</v>
      </c>
      <c r="C367" s="29" t="s">
        <v>918</v>
      </c>
      <c r="D367" s="30">
        <v>1</v>
      </c>
      <c r="E367" s="88">
        <v>240</v>
      </c>
      <c r="F367" s="88">
        <v>247</v>
      </c>
      <c r="G367" s="32" t="s">
        <v>874</v>
      </c>
      <c r="H367" s="107">
        <f t="shared" si="44"/>
        <v>0.10753600000000001</v>
      </c>
      <c r="I367" s="48" t="s">
        <v>875</v>
      </c>
      <c r="J367" s="59" t="s">
        <v>877</v>
      </c>
      <c r="K367" s="36" t="s">
        <v>317</v>
      </c>
      <c r="L367" s="25" t="s">
        <v>308</v>
      </c>
      <c r="M367" s="37" t="s">
        <v>854</v>
      </c>
      <c r="N367" s="91"/>
    </row>
    <row r="368" spans="1:14" s="4" customFormat="1" ht="150" customHeight="1">
      <c r="A368" s="70" t="s">
        <v>848</v>
      </c>
      <c r="B368" s="28" t="s">
        <v>919</v>
      </c>
      <c r="C368" s="29" t="s">
        <v>918</v>
      </c>
      <c r="D368" s="30">
        <v>1</v>
      </c>
      <c r="E368" s="88">
        <v>240</v>
      </c>
      <c r="F368" s="88">
        <v>247</v>
      </c>
      <c r="G368" s="32" t="s">
        <v>874</v>
      </c>
      <c r="H368" s="107">
        <f t="shared" si="44"/>
        <v>0.10753600000000001</v>
      </c>
      <c r="I368" s="48" t="s">
        <v>875</v>
      </c>
      <c r="J368" s="59" t="s">
        <v>877</v>
      </c>
      <c r="K368" s="36" t="s">
        <v>317</v>
      </c>
      <c r="L368" s="25" t="s">
        <v>308</v>
      </c>
      <c r="M368" s="37" t="s">
        <v>854</v>
      </c>
      <c r="N368" s="91"/>
    </row>
    <row r="369" spans="1:14" s="4" customFormat="1" ht="150" customHeight="1">
      <c r="A369" s="70" t="s">
        <v>848</v>
      </c>
      <c r="B369" s="28" t="s">
        <v>920</v>
      </c>
      <c r="C369" s="29" t="s">
        <v>885</v>
      </c>
      <c r="D369" s="30">
        <v>1</v>
      </c>
      <c r="E369" s="88">
        <v>185</v>
      </c>
      <c r="F369" s="88">
        <v>192</v>
      </c>
      <c r="G369" s="32" t="s">
        <v>874</v>
      </c>
      <c r="H369" s="107">
        <f t="shared" si="44"/>
        <v>0.10753600000000001</v>
      </c>
      <c r="I369" s="48" t="s">
        <v>875</v>
      </c>
      <c r="J369" s="59" t="s">
        <v>853</v>
      </c>
      <c r="K369" s="36" t="s">
        <v>317</v>
      </c>
      <c r="L369" s="25" t="s">
        <v>308</v>
      </c>
      <c r="M369" s="37" t="s">
        <v>854</v>
      </c>
      <c r="N369" s="91"/>
    </row>
    <row r="370" spans="1:14" s="4" customFormat="1" ht="150" customHeight="1">
      <c r="A370" s="70" t="s">
        <v>848</v>
      </c>
      <c r="B370" s="28" t="s">
        <v>921</v>
      </c>
      <c r="C370" s="29" t="s">
        <v>885</v>
      </c>
      <c r="D370" s="30">
        <v>1</v>
      </c>
      <c r="E370" s="88">
        <v>205</v>
      </c>
      <c r="F370" s="88">
        <v>212</v>
      </c>
      <c r="G370" s="32" t="s">
        <v>874</v>
      </c>
      <c r="H370" s="107">
        <f t="shared" si="44"/>
        <v>0.10753600000000001</v>
      </c>
      <c r="I370" s="48" t="s">
        <v>875</v>
      </c>
      <c r="J370" s="59" t="s">
        <v>877</v>
      </c>
      <c r="K370" s="36" t="s">
        <v>317</v>
      </c>
      <c r="L370" s="25" t="s">
        <v>308</v>
      </c>
      <c r="M370" s="37" t="s">
        <v>854</v>
      </c>
      <c r="N370" s="91"/>
    </row>
    <row r="371" spans="1:14" s="4" customFormat="1" ht="150" customHeight="1">
      <c r="A371" s="70" t="s">
        <v>848</v>
      </c>
      <c r="B371" s="28" t="s">
        <v>922</v>
      </c>
      <c r="C371" s="29" t="s">
        <v>918</v>
      </c>
      <c r="D371" s="30">
        <v>1</v>
      </c>
      <c r="E371" s="88">
        <v>220</v>
      </c>
      <c r="F371" s="88">
        <v>227</v>
      </c>
      <c r="G371" s="32" t="s">
        <v>874</v>
      </c>
      <c r="H371" s="107">
        <f t="shared" si="44"/>
        <v>0.10753600000000001</v>
      </c>
      <c r="I371" s="48" t="s">
        <v>875</v>
      </c>
      <c r="J371" s="59" t="s">
        <v>853</v>
      </c>
      <c r="K371" s="36" t="s">
        <v>317</v>
      </c>
      <c r="L371" s="25" t="s">
        <v>308</v>
      </c>
      <c r="M371" s="37" t="s">
        <v>854</v>
      </c>
      <c r="N371" s="91"/>
    </row>
    <row r="372" spans="1:14" s="4" customFormat="1" ht="150" customHeight="1">
      <c r="A372" s="70" t="s">
        <v>848</v>
      </c>
      <c r="B372" s="28" t="s">
        <v>923</v>
      </c>
      <c r="C372" s="29" t="s">
        <v>918</v>
      </c>
      <c r="D372" s="30">
        <v>1</v>
      </c>
      <c r="E372" s="88">
        <v>240</v>
      </c>
      <c r="F372" s="88">
        <v>247</v>
      </c>
      <c r="G372" s="32" t="s">
        <v>874</v>
      </c>
      <c r="H372" s="107">
        <f t="shared" si="44"/>
        <v>0.10753600000000001</v>
      </c>
      <c r="I372" s="48" t="s">
        <v>875</v>
      </c>
      <c r="J372" s="59" t="s">
        <v>877</v>
      </c>
      <c r="K372" s="36" t="s">
        <v>317</v>
      </c>
      <c r="L372" s="25" t="s">
        <v>308</v>
      </c>
      <c r="M372" s="37" t="s">
        <v>854</v>
      </c>
      <c r="N372" s="91"/>
    </row>
    <row r="373" spans="1:14" s="4" customFormat="1" ht="150" customHeight="1">
      <c r="A373" s="70" t="s">
        <v>924</v>
      </c>
      <c r="B373" s="28" t="s">
        <v>925</v>
      </c>
      <c r="C373" s="29" t="s">
        <v>926</v>
      </c>
      <c r="D373" s="30">
        <v>1</v>
      </c>
      <c r="E373" s="88">
        <v>253</v>
      </c>
      <c r="F373" s="88">
        <v>265</v>
      </c>
      <c r="G373" s="32" t="s">
        <v>927</v>
      </c>
      <c r="H373" s="107">
        <f t="shared" ref="H373:H377" si="45">1.06*0.57*0.31</f>
        <v>0.187302</v>
      </c>
      <c r="I373" s="48" t="s">
        <v>928</v>
      </c>
      <c r="J373" s="59" t="s">
        <v>929</v>
      </c>
      <c r="K373" s="36" t="s">
        <v>317</v>
      </c>
      <c r="L373" s="25" t="s">
        <v>308</v>
      </c>
      <c r="M373" s="37" t="s">
        <v>930</v>
      </c>
      <c r="N373" s="91"/>
    </row>
    <row r="374" spans="1:14" s="4" customFormat="1" ht="150" customHeight="1">
      <c r="A374" s="70" t="s">
        <v>924</v>
      </c>
      <c r="B374" s="28" t="s">
        <v>925</v>
      </c>
      <c r="C374" s="29" t="s">
        <v>926</v>
      </c>
      <c r="D374" s="30">
        <v>1</v>
      </c>
      <c r="E374" s="88">
        <v>253</v>
      </c>
      <c r="F374" s="88">
        <v>265</v>
      </c>
      <c r="G374" s="32" t="s">
        <v>927</v>
      </c>
      <c r="H374" s="107">
        <f t="shared" si="45"/>
        <v>0.187302</v>
      </c>
      <c r="I374" s="48" t="s">
        <v>928</v>
      </c>
      <c r="J374" s="59" t="s">
        <v>929</v>
      </c>
      <c r="K374" s="36" t="s">
        <v>317</v>
      </c>
      <c r="L374" s="25" t="s">
        <v>308</v>
      </c>
      <c r="M374" s="37" t="s">
        <v>930</v>
      </c>
      <c r="N374" s="91"/>
    </row>
    <row r="375" spans="1:14" s="4" customFormat="1" ht="150" customHeight="1">
      <c r="A375" s="70" t="s">
        <v>924</v>
      </c>
      <c r="B375" s="28" t="s">
        <v>925</v>
      </c>
      <c r="C375" s="29" t="s">
        <v>926</v>
      </c>
      <c r="D375" s="30">
        <v>1</v>
      </c>
      <c r="E375" s="88">
        <v>253</v>
      </c>
      <c r="F375" s="88">
        <v>265</v>
      </c>
      <c r="G375" s="32" t="s">
        <v>927</v>
      </c>
      <c r="H375" s="107">
        <f t="shared" si="45"/>
        <v>0.187302</v>
      </c>
      <c r="I375" s="48" t="s">
        <v>928</v>
      </c>
      <c r="J375" s="59" t="s">
        <v>929</v>
      </c>
      <c r="K375" s="36" t="s">
        <v>317</v>
      </c>
      <c r="L375" s="25" t="s">
        <v>308</v>
      </c>
      <c r="M375" s="37" t="s">
        <v>930</v>
      </c>
      <c r="N375" s="91"/>
    </row>
    <row r="376" spans="1:14" s="4" customFormat="1" ht="150" customHeight="1">
      <c r="A376" s="70" t="s">
        <v>924</v>
      </c>
      <c r="B376" s="28" t="s">
        <v>931</v>
      </c>
      <c r="C376" s="29" t="s">
        <v>890</v>
      </c>
      <c r="D376" s="30">
        <v>1</v>
      </c>
      <c r="E376" s="88">
        <v>298</v>
      </c>
      <c r="F376" s="88">
        <v>310</v>
      </c>
      <c r="G376" s="32" t="s">
        <v>927</v>
      </c>
      <c r="H376" s="107">
        <f t="shared" si="45"/>
        <v>0.187302</v>
      </c>
      <c r="I376" s="48" t="s">
        <v>928</v>
      </c>
      <c r="J376" s="59" t="s">
        <v>929</v>
      </c>
      <c r="K376" s="36" t="s">
        <v>317</v>
      </c>
      <c r="L376" s="25" t="s">
        <v>308</v>
      </c>
      <c r="M376" s="37" t="s">
        <v>930</v>
      </c>
      <c r="N376" s="91"/>
    </row>
    <row r="377" spans="1:14" s="4" customFormat="1" ht="150" customHeight="1">
      <c r="A377" s="70" t="s">
        <v>924</v>
      </c>
      <c r="B377" s="28" t="s">
        <v>931</v>
      </c>
      <c r="C377" s="29" t="s">
        <v>890</v>
      </c>
      <c r="D377" s="30">
        <v>1</v>
      </c>
      <c r="E377" s="88">
        <v>298</v>
      </c>
      <c r="F377" s="88">
        <v>310</v>
      </c>
      <c r="G377" s="32" t="s">
        <v>927</v>
      </c>
      <c r="H377" s="107">
        <f t="shared" si="45"/>
        <v>0.187302</v>
      </c>
      <c r="I377" s="48" t="s">
        <v>928</v>
      </c>
      <c r="J377" s="59" t="s">
        <v>929</v>
      </c>
      <c r="K377" s="36" t="s">
        <v>317</v>
      </c>
      <c r="L377" s="25" t="s">
        <v>308</v>
      </c>
      <c r="M377" s="37" t="s">
        <v>930</v>
      </c>
      <c r="N377" s="91"/>
    </row>
    <row r="378" spans="1:14" s="4" customFormat="1" ht="150" customHeight="1">
      <c r="A378" s="70" t="s">
        <v>932</v>
      </c>
      <c r="B378" s="28" t="s">
        <v>933</v>
      </c>
      <c r="C378" s="29" t="s">
        <v>926</v>
      </c>
      <c r="D378" s="30">
        <v>1</v>
      </c>
      <c r="E378" s="88">
        <v>120</v>
      </c>
      <c r="F378" s="88">
        <v>125</v>
      </c>
      <c r="G378" s="32" t="s">
        <v>934</v>
      </c>
      <c r="H378" s="33">
        <f t="shared" ref="H378:H381" si="46">0.7*0.355*0.29</f>
        <v>7.2065000000000004E-2</v>
      </c>
      <c r="I378" s="48" t="s">
        <v>935</v>
      </c>
      <c r="J378" s="59" t="s">
        <v>936</v>
      </c>
      <c r="K378" s="36" t="s">
        <v>317</v>
      </c>
      <c r="L378" s="25" t="s">
        <v>308</v>
      </c>
      <c r="M378" s="37"/>
      <c r="N378" s="91"/>
    </row>
    <row r="379" spans="1:14" s="4" customFormat="1" ht="150" customHeight="1">
      <c r="A379" s="70" t="s">
        <v>932</v>
      </c>
      <c r="B379" s="28" t="s">
        <v>937</v>
      </c>
      <c r="C379" s="29" t="s">
        <v>926</v>
      </c>
      <c r="D379" s="30">
        <v>1</v>
      </c>
      <c r="E379" s="88">
        <v>142</v>
      </c>
      <c r="F379" s="88">
        <v>147</v>
      </c>
      <c r="G379" s="32" t="s">
        <v>934</v>
      </c>
      <c r="H379" s="33">
        <f t="shared" si="46"/>
        <v>7.2065000000000004E-2</v>
      </c>
      <c r="I379" s="48" t="s">
        <v>935</v>
      </c>
      <c r="J379" s="59" t="s">
        <v>938</v>
      </c>
      <c r="K379" s="36" t="s">
        <v>317</v>
      </c>
      <c r="L379" s="25" t="s">
        <v>308</v>
      </c>
      <c r="M379" s="37"/>
      <c r="N379" s="91"/>
    </row>
    <row r="380" spans="1:14" s="4" customFormat="1" ht="150" customHeight="1">
      <c r="A380" s="70" t="s">
        <v>932</v>
      </c>
      <c r="B380" s="28" t="s">
        <v>939</v>
      </c>
      <c r="C380" s="29" t="s">
        <v>926</v>
      </c>
      <c r="D380" s="30">
        <v>1</v>
      </c>
      <c r="E380" s="88">
        <v>158</v>
      </c>
      <c r="F380" s="88">
        <v>163</v>
      </c>
      <c r="G380" s="32" t="s">
        <v>934</v>
      </c>
      <c r="H380" s="33">
        <f t="shared" si="46"/>
        <v>7.2065000000000004E-2</v>
      </c>
      <c r="I380" s="48" t="s">
        <v>935</v>
      </c>
      <c r="J380" s="59" t="s">
        <v>938</v>
      </c>
      <c r="K380" s="36" t="s">
        <v>317</v>
      </c>
      <c r="L380" s="25" t="s">
        <v>308</v>
      </c>
      <c r="M380" s="37"/>
      <c r="N380" s="91"/>
    </row>
    <row r="381" spans="1:14" s="4" customFormat="1" ht="150" customHeight="1">
      <c r="A381" s="70" t="s">
        <v>932</v>
      </c>
      <c r="B381" s="28" t="s">
        <v>939</v>
      </c>
      <c r="C381" s="29" t="s">
        <v>940</v>
      </c>
      <c r="D381" s="30">
        <v>1</v>
      </c>
      <c r="E381" s="88">
        <v>178</v>
      </c>
      <c r="F381" s="88">
        <v>183</v>
      </c>
      <c r="G381" s="32" t="s">
        <v>934</v>
      </c>
      <c r="H381" s="33">
        <f t="shared" si="46"/>
        <v>7.2065000000000004E-2</v>
      </c>
      <c r="I381" s="48" t="s">
        <v>935</v>
      </c>
      <c r="J381" s="59" t="s">
        <v>938</v>
      </c>
      <c r="K381" s="36" t="s">
        <v>317</v>
      </c>
      <c r="L381" s="25" t="s">
        <v>308</v>
      </c>
      <c r="M381" s="37"/>
      <c r="N381" s="91"/>
    </row>
    <row r="382" spans="1:14" s="4" customFormat="1" ht="150" customHeight="1">
      <c r="A382" s="70" t="s">
        <v>932</v>
      </c>
      <c r="B382" s="28" t="s">
        <v>941</v>
      </c>
      <c r="C382" s="29" t="s">
        <v>942</v>
      </c>
      <c r="D382" s="30">
        <v>1</v>
      </c>
      <c r="E382" s="88">
        <v>130</v>
      </c>
      <c r="F382" s="88">
        <v>138</v>
      </c>
      <c r="G382" s="32" t="s">
        <v>943</v>
      </c>
      <c r="H382" s="33">
        <f t="shared" ref="H382:H384" si="47">0.77*0.43*0.34</f>
        <v>0.11257399999999999</v>
      </c>
      <c r="I382" s="48" t="s">
        <v>944</v>
      </c>
      <c r="J382" s="59" t="s">
        <v>936</v>
      </c>
      <c r="K382" s="36" t="s">
        <v>317</v>
      </c>
      <c r="L382" s="25" t="s">
        <v>308</v>
      </c>
      <c r="M382" s="37"/>
      <c r="N382" s="91"/>
    </row>
    <row r="383" spans="1:14" s="4" customFormat="1" ht="150" customHeight="1">
      <c r="A383" s="70" t="s">
        <v>932</v>
      </c>
      <c r="B383" s="28" t="s">
        <v>945</v>
      </c>
      <c r="C383" s="29" t="s">
        <v>942</v>
      </c>
      <c r="D383" s="30">
        <v>1</v>
      </c>
      <c r="E383" s="88">
        <v>152</v>
      </c>
      <c r="F383" s="88">
        <v>160</v>
      </c>
      <c r="G383" s="32" t="s">
        <v>943</v>
      </c>
      <c r="H383" s="33">
        <f t="shared" si="47"/>
        <v>0.11257399999999999</v>
      </c>
      <c r="I383" s="48" t="s">
        <v>944</v>
      </c>
      <c r="J383" s="59" t="s">
        <v>938</v>
      </c>
      <c r="K383" s="36" t="s">
        <v>317</v>
      </c>
      <c r="L383" s="25" t="s">
        <v>308</v>
      </c>
      <c r="M383" s="37"/>
      <c r="N383" s="91"/>
    </row>
    <row r="384" spans="1:14" s="4" customFormat="1" ht="150" customHeight="1">
      <c r="A384" s="70" t="s">
        <v>932</v>
      </c>
      <c r="B384" s="28" t="s">
        <v>946</v>
      </c>
      <c r="C384" s="29" t="s">
        <v>942</v>
      </c>
      <c r="D384" s="30">
        <v>1</v>
      </c>
      <c r="E384" s="88">
        <v>152</v>
      </c>
      <c r="F384" s="88">
        <v>160</v>
      </c>
      <c r="G384" s="32" t="s">
        <v>943</v>
      </c>
      <c r="H384" s="33">
        <f t="shared" si="47"/>
        <v>0.11257399999999999</v>
      </c>
      <c r="I384" s="48" t="s">
        <v>944</v>
      </c>
      <c r="J384" s="59" t="s">
        <v>938</v>
      </c>
      <c r="K384" s="36" t="s">
        <v>317</v>
      </c>
      <c r="L384" s="25" t="s">
        <v>308</v>
      </c>
      <c r="M384" s="37"/>
      <c r="N384" s="91"/>
    </row>
    <row r="385" spans="1:14" s="4" customFormat="1" ht="150" customHeight="1">
      <c r="A385" s="70" t="s">
        <v>924</v>
      </c>
      <c r="B385" s="28" t="s">
        <v>947</v>
      </c>
      <c r="C385" s="29" t="s">
        <v>948</v>
      </c>
      <c r="D385" s="30">
        <v>1</v>
      </c>
      <c r="E385" s="88">
        <v>105</v>
      </c>
      <c r="F385" s="88">
        <v>110</v>
      </c>
      <c r="G385" s="32" t="s">
        <v>949</v>
      </c>
      <c r="H385" s="33">
        <f t="shared" ref="H385:H388" si="48">0.6*0.39*0.34</f>
        <v>7.9560000000000006E-2</v>
      </c>
      <c r="I385" s="48" t="s">
        <v>950</v>
      </c>
      <c r="J385" s="59" t="s">
        <v>951</v>
      </c>
      <c r="K385" s="36" t="s">
        <v>317</v>
      </c>
      <c r="L385" s="25" t="s">
        <v>308</v>
      </c>
      <c r="M385" s="37"/>
      <c r="N385" s="91"/>
    </row>
    <row r="386" spans="1:14" s="4" customFormat="1" ht="150" customHeight="1">
      <c r="A386" s="70" t="s">
        <v>924</v>
      </c>
      <c r="B386" s="28" t="s">
        <v>947</v>
      </c>
      <c r="C386" s="29" t="s">
        <v>948</v>
      </c>
      <c r="D386" s="30">
        <v>1</v>
      </c>
      <c r="E386" s="88">
        <v>105</v>
      </c>
      <c r="F386" s="88">
        <v>110</v>
      </c>
      <c r="G386" s="32" t="s">
        <v>949</v>
      </c>
      <c r="H386" s="33">
        <f t="shared" si="48"/>
        <v>7.9560000000000006E-2</v>
      </c>
      <c r="I386" s="48" t="s">
        <v>950</v>
      </c>
      <c r="J386" s="59" t="s">
        <v>951</v>
      </c>
      <c r="K386" s="36" t="s">
        <v>317</v>
      </c>
      <c r="L386" s="25" t="s">
        <v>308</v>
      </c>
      <c r="M386" s="37"/>
      <c r="N386" s="91"/>
    </row>
    <row r="387" spans="1:14" s="4" customFormat="1" ht="150" customHeight="1">
      <c r="A387" s="70" t="s">
        <v>924</v>
      </c>
      <c r="B387" s="28" t="s">
        <v>952</v>
      </c>
      <c r="C387" s="29" t="s">
        <v>948</v>
      </c>
      <c r="D387" s="30">
        <v>1</v>
      </c>
      <c r="E387" s="88">
        <v>128</v>
      </c>
      <c r="F387" s="88">
        <v>133</v>
      </c>
      <c r="G387" s="32" t="s">
        <v>949</v>
      </c>
      <c r="H387" s="33">
        <f t="shared" si="48"/>
        <v>7.9560000000000006E-2</v>
      </c>
      <c r="I387" s="48" t="s">
        <v>950</v>
      </c>
      <c r="J387" s="59" t="s">
        <v>951</v>
      </c>
      <c r="K387" s="36" t="s">
        <v>317</v>
      </c>
      <c r="L387" s="25" t="s">
        <v>308</v>
      </c>
      <c r="M387" s="37"/>
      <c r="N387" s="91"/>
    </row>
    <row r="388" spans="1:14" s="4" customFormat="1" ht="150" customHeight="1">
      <c r="A388" s="70" t="s">
        <v>924</v>
      </c>
      <c r="B388" s="28" t="s">
        <v>952</v>
      </c>
      <c r="C388" s="29" t="s">
        <v>948</v>
      </c>
      <c r="D388" s="30">
        <v>1</v>
      </c>
      <c r="E388" s="88">
        <v>128</v>
      </c>
      <c r="F388" s="88">
        <v>133</v>
      </c>
      <c r="G388" s="32" t="s">
        <v>949</v>
      </c>
      <c r="H388" s="33">
        <f t="shared" si="48"/>
        <v>7.9560000000000006E-2</v>
      </c>
      <c r="I388" s="48" t="s">
        <v>950</v>
      </c>
      <c r="J388" s="59" t="s">
        <v>951</v>
      </c>
      <c r="K388" s="36" t="s">
        <v>317</v>
      </c>
      <c r="L388" s="25" t="s">
        <v>308</v>
      </c>
      <c r="M388" s="37"/>
      <c r="N388" s="91"/>
    </row>
    <row r="389" spans="1:14" s="4" customFormat="1" ht="117" customHeight="1">
      <c r="A389" s="70" t="s">
        <v>924</v>
      </c>
      <c r="B389" s="41" t="s">
        <v>953</v>
      </c>
      <c r="C389" s="29" t="s">
        <v>954</v>
      </c>
      <c r="D389" s="30">
        <v>1</v>
      </c>
      <c r="E389" s="88">
        <v>140</v>
      </c>
      <c r="F389" s="88">
        <v>147</v>
      </c>
      <c r="G389" s="32" t="s">
        <v>955</v>
      </c>
      <c r="H389" s="33">
        <f t="shared" ref="H389:H391" si="49">0.68*0.57*0.28</f>
        <v>0.108528</v>
      </c>
      <c r="I389" s="48" t="s">
        <v>956</v>
      </c>
      <c r="J389" s="73" t="s">
        <v>957</v>
      </c>
      <c r="K389" s="36" t="s">
        <v>317</v>
      </c>
      <c r="L389" s="25" t="s">
        <v>308</v>
      </c>
      <c r="M389" s="37"/>
      <c r="N389" s="91"/>
    </row>
    <row r="390" spans="1:14" s="4" customFormat="1" ht="117" customHeight="1">
      <c r="A390" s="70" t="s">
        <v>924</v>
      </c>
      <c r="B390" s="41" t="s">
        <v>958</v>
      </c>
      <c r="C390" s="29" t="s">
        <v>954</v>
      </c>
      <c r="D390" s="30">
        <v>1</v>
      </c>
      <c r="E390" s="88">
        <v>150</v>
      </c>
      <c r="F390" s="88">
        <v>157</v>
      </c>
      <c r="G390" s="32" t="s">
        <v>955</v>
      </c>
      <c r="H390" s="33">
        <f t="shared" si="49"/>
        <v>0.108528</v>
      </c>
      <c r="I390" s="48" t="s">
        <v>956</v>
      </c>
      <c r="J390" s="73" t="s">
        <v>957</v>
      </c>
      <c r="K390" s="36" t="s">
        <v>317</v>
      </c>
      <c r="L390" s="25" t="s">
        <v>308</v>
      </c>
      <c r="M390" s="37"/>
      <c r="N390" s="91"/>
    </row>
    <row r="391" spans="1:14" s="4" customFormat="1" ht="114" customHeight="1">
      <c r="A391" s="70" t="s">
        <v>924</v>
      </c>
      <c r="B391" s="41" t="s">
        <v>959</v>
      </c>
      <c r="C391" s="29" t="s">
        <v>954</v>
      </c>
      <c r="D391" s="30">
        <v>1</v>
      </c>
      <c r="E391" s="88">
        <v>160</v>
      </c>
      <c r="F391" s="88">
        <v>167</v>
      </c>
      <c r="G391" s="32" t="s">
        <v>955</v>
      </c>
      <c r="H391" s="33">
        <f t="shared" si="49"/>
        <v>0.108528</v>
      </c>
      <c r="I391" s="48" t="s">
        <v>956</v>
      </c>
      <c r="J391" s="73" t="s">
        <v>960</v>
      </c>
      <c r="K391" s="36" t="s">
        <v>317</v>
      </c>
      <c r="L391" s="25" t="s">
        <v>308</v>
      </c>
      <c r="M391" s="37"/>
      <c r="N391" s="91"/>
    </row>
    <row r="392" spans="1:14" s="4" customFormat="1" ht="150" customHeight="1">
      <c r="A392" s="70" t="s">
        <v>961</v>
      </c>
      <c r="B392" s="28" t="s">
        <v>962</v>
      </c>
      <c r="C392" s="29" t="s">
        <v>963</v>
      </c>
      <c r="D392" s="30">
        <v>1</v>
      </c>
      <c r="E392" s="88">
        <v>350</v>
      </c>
      <c r="F392" s="88">
        <v>365</v>
      </c>
      <c r="G392" s="32" t="s">
        <v>964</v>
      </c>
      <c r="H392" s="33">
        <f t="shared" ref="H392:H401" si="50">1.18*0.6*0.35</f>
        <v>0.24779999999999999</v>
      </c>
      <c r="I392" s="48" t="s">
        <v>965</v>
      </c>
      <c r="J392" s="59" t="s">
        <v>966</v>
      </c>
      <c r="K392" s="36" t="s">
        <v>317</v>
      </c>
      <c r="L392" s="25" t="s">
        <v>308</v>
      </c>
      <c r="M392" s="37" t="s">
        <v>967</v>
      </c>
      <c r="N392" s="91"/>
    </row>
    <row r="393" spans="1:14" s="4" customFormat="1" ht="150" customHeight="1">
      <c r="A393" s="70" t="s">
        <v>961</v>
      </c>
      <c r="B393" s="28" t="s">
        <v>968</v>
      </c>
      <c r="C393" s="29" t="s">
        <v>963</v>
      </c>
      <c r="D393" s="30">
        <v>1</v>
      </c>
      <c r="E393" s="88">
        <v>350</v>
      </c>
      <c r="F393" s="88">
        <v>365</v>
      </c>
      <c r="G393" s="32" t="s">
        <v>964</v>
      </c>
      <c r="H393" s="33">
        <f t="shared" si="50"/>
        <v>0.24779999999999999</v>
      </c>
      <c r="I393" s="48" t="s">
        <v>965</v>
      </c>
      <c r="J393" s="59" t="s">
        <v>966</v>
      </c>
      <c r="K393" s="36" t="s">
        <v>317</v>
      </c>
      <c r="L393" s="25" t="s">
        <v>308</v>
      </c>
      <c r="M393" s="37" t="s">
        <v>967</v>
      </c>
      <c r="N393" s="91"/>
    </row>
    <row r="394" spans="1:14" s="4" customFormat="1" ht="150" customHeight="1">
      <c r="A394" s="70" t="s">
        <v>961</v>
      </c>
      <c r="B394" s="28" t="s">
        <v>969</v>
      </c>
      <c r="C394" s="29" t="s">
        <v>963</v>
      </c>
      <c r="D394" s="30">
        <v>1</v>
      </c>
      <c r="E394" s="88">
        <v>395</v>
      </c>
      <c r="F394" s="88">
        <v>410</v>
      </c>
      <c r="G394" s="32" t="s">
        <v>964</v>
      </c>
      <c r="H394" s="33">
        <f t="shared" si="50"/>
        <v>0.24779999999999999</v>
      </c>
      <c r="I394" s="48" t="s">
        <v>965</v>
      </c>
      <c r="J394" s="59" t="s">
        <v>970</v>
      </c>
      <c r="K394" s="36" t="s">
        <v>317</v>
      </c>
      <c r="L394" s="25" t="s">
        <v>308</v>
      </c>
      <c r="M394" s="37" t="s">
        <v>967</v>
      </c>
      <c r="N394" s="91"/>
    </row>
    <row r="395" spans="1:14" s="4" customFormat="1" ht="150" customHeight="1">
      <c r="A395" s="70" t="s">
        <v>961</v>
      </c>
      <c r="B395" s="28" t="s">
        <v>971</v>
      </c>
      <c r="C395" s="29" t="s">
        <v>918</v>
      </c>
      <c r="D395" s="30">
        <v>1</v>
      </c>
      <c r="E395" s="88">
        <v>350</v>
      </c>
      <c r="F395" s="88">
        <v>405</v>
      </c>
      <c r="G395" s="32" t="s">
        <v>964</v>
      </c>
      <c r="H395" s="33">
        <f t="shared" si="50"/>
        <v>0.24779999999999999</v>
      </c>
      <c r="I395" s="48" t="s">
        <v>965</v>
      </c>
      <c r="J395" s="59" t="s">
        <v>966</v>
      </c>
      <c r="K395" s="36" t="s">
        <v>317</v>
      </c>
      <c r="L395" s="25" t="s">
        <v>308</v>
      </c>
      <c r="M395" s="37" t="s">
        <v>967</v>
      </c>
      <c r="N395" s="91"/>
    </row>
    <row r="396" spans="1:14" s="4" customFormat="1" ht="150" customHeight="1">
      <c r="A396" s="70" t="s">
        <v>961</v>
      </c>
      <c r="B396" s="28" t="s">
        <v>971</v>
      </c>
      <c r="C396" s="29" t="s">
        <v>918</v>
      </c>
      <c r="D396" s="30">
        <v>1</v>
      </c>
      <c r="E396" s="88">
        <v>350</v>
      </c>
      <c r="F396" s="88">
        <v>405</v>
      </c>
      <c r="G396" s="32" t="s">
        <v>964</v>
      </c>
      <c r="H396" s="33">
        <f t="shared" si="50"/>
        <v>0.24779999999999999</v>
      </c>
      <c r="I396" s="48" t="s">
        <v>965</v>
      </c>
      <c r="J396" s="59" t="s">
        <v>966</v>
      </c>
      <c r="K396" s="36" t="s">
        <v>317</v>
      </c>
      <c r="L396" s="25" t="s">
        <v>308</v>
      </c>
      <c r="M396" s="37" t="s">
        <v>967</v>
      </c>
      <c r="N396" s="91"/>
    </row>
    <row r="397" spans="1:14" s="4" customFormat="1" ht="150" customHeight="1">
      <c r="A397" s="70" t="s">
        <v>961</v>
      </c>
      <c r="B397" s="28" t="s">
        <v>972</v>
      </c>
      <c r="C397" s="29" t="s">
        <v>918</v>
      </c>
      <c r="D397" s="30">
        <v>1</v>
      </c>
      <c r="E397" s="88">
        <v>395</v>
      </c>
      <c r="F397" s="88">
        <v>450</v>
      </c>
      <c r="G397" s="32" t="s">
        <v>964</v>
      </c>
      <c r="H397" s="33">
        <f t="shared" si="50"/>
        <v>0.24779999999999999</v>
      </c>
      <c r="I397" s="48" t="s">
        <v>965</v>
      </c>
      <c r="J397" s="59" t="s">
        <v>970</v>
      </c>
      <c r="K397" s="36" t="s">
        <v>317</v>
      </c>
      <c r="L397" s="25" t="s">
        <v>308</v>
      </c>
      <c r="M397" s="37" t="s">
        <v>967</v>
      </c>
      <c r="N397" s="91"/>
    </row>
    <row r="398" spans="1:14" s="4" customFormat="1" ht="150" customHeight="1">
      <c r="A398" s="70" t="s">
        <v>961</v>
      </c>
      <c r="B398" s="28" t="s">
        <v>973</v>
      </c>
      <c r="C398" s="29" t="s">
        <v>963</v>
      </c>
      <c r="D398" s="30">
        <v>1</v>
      </c>
      <c r="E398" s="88">
        <v>385</v>
      </c>
      <c r="F398" s="88">
        <v>400</v>
      </c>
      <c r="G398" s="32" t="s">
        <v>964</v>
      </c>
      <c r="H398" s="33">
        <f t="shared" si="50"/>
        <v>0.24779999999999999</v>
      </c>
      <c r="I398" s="48" t="s">
        <v>965</v>
      </c>
      <c r="J398" s="59" t="s">
        <v>966</v>
      </c>
      <c r="K398" s="36" t="s">
        <v>317</v>
      </c>
      <c r="L398" s="25" t="s">
        <v>308</v>
      </c>
      <c r="M398" s="37" t="s">
        <v>967</v>
      </c>
      <c r="N398" s="91"/>
    </row>
    <row r="399" spans="1:14" s="4" customFormat="1" ht="150" customHeight="1">
      <c r="A399" s="70" t="s">
        <v>961</v>
      </c>
      <c r="B399" s="28" t="s">
        <v>973</v>
      </c>
      <c r="C399" s="29" t="s">
        <v>963</v>
      </c>
      <c r="D399" s="30">
        <v>1</v>
      </c>
      <c r="E399" s="88">
        <v>385</v>
      </c>
      <c r="F399" s="88">
        <v>400</v>
      </c>
      <c r="G399" s="32" t="s">
        <v>964</v>
      </c>
      <c r="H399" s="33">
        <f t="shared" si="50"/>
        <v>0.24779999999999999</v>
      </c>
      <c r="I399" s="48" t="s">
        <v>965</v>
      </c>
      <c r="J399" s="59" t="s">
        <v>966</v>
      </c>
      <c r="K399" s="36" t="s">
        <v>317</v>
      </c>
      <c r="L399" s="25" t="s">
        <v>308</v>
      </c>
      <c r="M399" s="37" t="s">
        <v>967</v>
      </c>
      <c r="N399" s="91"/>
    </row>
    <row r="400" spans="1:14" s="4" customFormat="1" ht="150" customHeight="1">
      <c r="A400" s="70" t="s">
        <v>961</v>
      </c>
      <c r="B400" s="28" t="s">
        <v>973</v>
      </c>
      <c r="C400" s="29" t="s">
        <v>963</v>
      </c>
      <c r="D400" s="30">
        <v>1</v>
      </c>
      <c r="E400" s="88">
        <v>385</v>
      </c>
      <c r="F400" s="88">
        <v>400</v>
      </c>
      <c r="G400" s="32" t="s">
        <v>964</v>
      </c>
      <c r="H400" s="33">
        <f t="shared" si="50"/>
        <v>0.24779999999999999</v>
      </c>
      <c r="I400" s="48" t="s">
        <v>965</v>
      </c>
      <c r="J400" s="59" t="s">
        <v>966</v>
      </c>
      <c r="K400" s="36" t="s">
        <v>317</v>
      </c>
      <c r="L400" s="25" t="s">
        <v>308</v>
      </c>
      <c r="M400" s="37" t="s">
        <v>967</v>
      </c>
      <c r="N400" s="91"/>
    </row>
    <row r="401" spans="1:14" s="4" customFormat="1" ht="150" customHeight="1">
      <c r="A401" s="70" t="s">
        <v>961</v>
      </c>
      <c r="B401" s="28" t="s">
        <v>974</v>
      </c>
      <c r="C401" s="29" t="s">
        <v>975</v>
      </c>
      <c r="D401" s="30">
        <v>1</v>
      </c>
      <c r="E401" s="88">
        <v>430</v>
      </c>
      <c r="F401" s="88">
        <v>445</v>
      </c>
      <c r="G401" s="32" t="s">
        <v>964</v>
      </c>
      <c r="H401" s="33">
        <f t="shared" si="50"/>
        <v>0.24779999999999999</v>
      </c>
      <c r="I401" s="48" t="s">
        <v>965</v>
      </c>
      <c r="J401" s="59" t="s">
        <v>970</v>
      </c>
      <c r="K401" s="36" t="s">
        <v>317</v>
      </c>
      <c r="L401" s="25" t="s">
        <v>308</v>
      </c>
      <c r="M401" s="37" t="s">
        <v>967</v>
      </c>
      <c r="N401" s="91"/>
    </row>
    <row r="402" spans="1:14" s="4" customFormat="1" ht="150" customHeight="1">
      <c r="A402" s="70" t="s">
        <v>961</v>
      </c>
      <c r="B402" s="28" t="s">
        <v>976</v>
      </c>
      <c r="C402" s="29" t="s">
        <v>977</v>
      </c>
      <c r="D402" s="30">
        <v>1</v>
      </c>
      <c r="E402" s="88">
        <v>308</v>
      </c>
      <c r="F402" s="88">
        <v>320</v>
      </c>
      <c r="G402" s="32" t="s">
        <v>978</v>
      </c>
      <c r="H402" s="33">
        <f t="shared" ref="H402:H407" si="51">1.08*0.56*0.33</f>
        <v>0.19958400000000001</v>
      </c>
      <c r="I402" s="48" t="s">
        <v>979</v>
      </c>
      <c r="J402" s="59" t="s">
        <v>980</v>
      </c>
      <c r="K402" s="36" t="s">
        <v>317</v>
      </c>
      <c r="L402" s="25" t="s">
        <v>308</v>
      </c>
      <c r="M402" s="37" t="s">
        <v>967</v>
      </c>
      <c r="N402" s="91"/>
    </row>
    <row r="403" spans="1:14" s="4" customFormat="1" ht="150" customHeight="1">
      <c r="A403" s="70" t="s">
        <v>961</v>
      </c>
      <c r="B403" s="28" t="s">
        <v>976</v>
      </c>
      <c r="C403" s="29" t="s">
        <v>977</v>
      </c>
      <c r="D403" s="30">
        <v>1</v>
      </c>
      <c r="E403" s="88">
        <v>308</v>
      </c>
      <c r="F403" s="88">
        <v>320</v>
      </c>
      <c r="G403" s="32" t="s">
        <v>978</v>
      </c>
      <c r="H403" s="33">
        <f t="shared" si="51"/>
        <v>0.19958400000000001</v>
      </c>
      <c r="I403" s="48" t="s">
        <v>979</v>
      </c>
      <c r="J403" s="59" t="s">
        <v>980</v>
      </c>
      <c r="K403" s="36" t="s">
        <v>317</v>
      </c>
      <c r="L403" s="25" t="s">
        <v>308</v>
      </c>
      <c r="M403" s="37" t="s">
        <v>967</v>
      </c>
      <c r="N403" s="91"/>
    </row>
    <row r="404" spans="1:14" s="4" customFormat="1" ht="150" customHeight="1">
      <c r="A404" s="70" t="s">
        <v>961</v>
      </c>
      <c r="B404" s="28" t="s">
        <v>981</v>
      </c>
      <c r="C404" s="29" t="s">
        <v>977</v>
      </c>
      <c r="D404" s="30">
        <v>1</v>
      </c>
      <c r="E404" s="88">
        <v>330</v>
      </c>
      <c r="F404" s="88">
        <v>342</v>
      </c>
      <c r="G404" s="32" t="s">
        <v>978</v>
      </c>
      <c r="H404" s="33">
        <f t="shared" si="51"/>
        <v>0.19958400000000001</v>
      </c>
      <c r="I404" s="48" t="s">
        <v>979</v>
      </c>
      <c r="J404" s="59" t="s">
        <v>982</v>
      </c>
      <c r="K404" s="36" t="s">
        <v>317</v>
      </c>
      <c r="L404" s="25" t="s">
        <v>308</v>
      </c>
      <c r="M404" s="37" t="s">
        <v>967</v>
      </c>
      <c r="N404" s="91"/>
    </row>
    <row r="405" spans="1:14" s="4" customFormat="1" ht="150" customHeight="1">
      <c r="A405" s="70" t="s">
        <v>961</v>
      </c>
      <c r="B405" s="28" t="s">
        <v>981</v>
      </c>
      <c r="C405" s="29" t="s">
        <v>977</v>
      </c>
      <c r="D405" s="30">
        <v>1</v>
      </c>
      <c r="E405" s="88">
        <v>330</v>
      </c>
      <c r="F405" s="88">
        <v>342</v>
      </c>
      <c r="G405" s="32" t="s">
        <v>978</v>
      </c>
      <c r="H405" s="33">
        <f t="shared" si="51"/>
        <v>0.19958400000000001</v>
      </c>
      <c r="I405" s="48" t="s">
        <v>979</v>
      </c>
      <c r="J405" s="59" t="s">
        <v>982</v>
      </c>
      <c r="K405" s="36" t="s">
        <v>317</v>
      </c>
      <c r="L405" s="25" t="s">
        <v>308</v>
      </c>
      <c r="M405" s="37" t="s">
        <v>967</v>
      </c>
      <c r="N405" s="91"/>
    </row>
    <row r="406" spans="1:14" s="4" customFormat="1" ht="150" customHeight="1">
      <c r="A406" s="70" t="s">
        <v>961</v>
      </c>
      <c r="B406" s="28" t="s">
        <v>983</v>
      </c>
      <c r="C406" s="29" t="s">
        <v>838</v>
      </c>
      <c r="D406" s="30">
        <v>1</v>
      </c>
      <c r="E406" s="88">
        <v>355</v>
      </c>
      <c r="F406" s="88">
        <v>365</v>
      </c>
      <c r="G406" s="32" t="s">
        <v>978</v>
      </c>
      <c r="H406" s="33">
        <f t="shared" si="51"/>
        <v>0.19958400000000001</v>
      </c>
      <c r="I406" s="48" t="s">
        <v>979</v>
      </c>
      <c r="J406" s="59" t="s">
        <v>980</v>
      </c>
      <c r="K406" s="36" t="s">
        <v>317</v>
      </c>
      <c r="L406" s="25" t="s">
        <v>308</v>
      </c>
      <c r="M406" s="37" t="s">
        <v>967</v>
      </c>
      <c r="N406" s="91"/>
    </row>
    <row r="407" spans="1:14" s="4" customFormat="1" ht="150" customHeight="1">
      <c r="A407" s="70" t="s">
        <v>961</v>
      </c>
      <c r="B407" s="28" t="s">
        <v>984</v>
      </c>
      <c r="C407" s="29" t="s">
        <v>838</v>
      </c>
      <c r="D407" s="30">
        <v>1</v>
      </c>
      <c r="E407" s="88">
        <v>375</v>
      </c>
      <c r="F407" s="88">
        <v>385</v>
      </c>
      <c r="G407" s="32" t="s">
        <v>978</v>
      </c>
      <c r="H407" s="33">
        <f t="shared" si="51"/>
        <v>0.19958400000000001</v>
      </c>
      <c r="I407" s="48" t="s">
        <v>979</v>
      </c>
      <c r="J407" s="59" t="s">
        <v>982</v>
      </c>
      <c r="K407" s="36" t="s">
        <v>317</v>
      </c>
      <c r="L407" s="25" t="s">
        <v>308</v>
      </c>
      <c r="M407" s="37" t="s">
        <v>967</v>
      </c>
      <c r="N407" s="91"/>
    </row>
    <row r="408" spans="1:14" s="4" customFormat="1" ht="150" customHeight="1">
      <c r="A408" s="70" t="s">
        <v>961</v>
      </c>
      <c r="B408" s="110" t="s">
        <v>985</v>
      </c>
      <c r="C408" s="29" t="s">
        <v>986</v>
      </c>
      <c r="D408" s="30">
        <v>1</v>
      </c>
      <c r="E408" s="88">
        <v>295</v>
      </c>
      <c r="F408" s="88">
        <v>305</v>
      </c>
      <c r="G408" s="32" t="s">
        <v>987</v>
      </c>
      <c r="H408" s="33">
        <f t="shared" ref="H408:H410" si="52">1.02*0.53*0.32</f>
        <v>0.17299200000000001</v>
      </c>
      <c r="I408" s="48" t="s">
        <v>988</v>
      </c>
      <c r="J408" s="59" t="s">
        <v>989</v>
      </c>
      <c r="K408" s="36" t="s">
        <v>317</v>
      </c>
      <c r="L408" s="25" t="s">
        <v>308</v>
      </c>
      <c r="M408" s="37" t="s">
        <v>990</v>
      </c>
      <c r="N408" s="91"/>
    </row>
    <row r="409" spans="1:14" s="4" customFormat="1" ht="150" customHeight="1">
      <c r="A409" s="70" t="s">
        <v>961</v>
      </c>
      <c r="B409" s="110" t="s">
        <v>991</v>
      </c>
      <c r="C409" s="29" t="s">
        <v>986</v>
      </c>
      <c r="D409" s="30">
        <v>1</v>
      </c>
      <c r="E409" s="88">
        <v>295</v>
      </c>
      <c r="F409" s="88">
        <v>305</v>
      </c>
      <c r="G409" s="32" t="s">
        <v>987</v>
      </c>
      <c r="H409" s="33">
        <f t="shared" si="52"/>
        <v>0.17299200000000001</v>
      </c>
      <c r="I409" s="48" t="s">
        <v>988</v>
      </c>
      <c r="J409" s="59" t="s">
        <v>989</v>
      </c>
      <c r="K409" s="36" t="s">
        <v>317</v>
      </c>
      <c r="L409" s="25" t="s">
        <v>308</v>
      </c>
      <c r="M409" s="37" t="s">
        <v>990</v>
      </c>
      <c r="N409" s="91"/>
    </row>
    <row r="410" spans="1:14" s="4" customFormat="1" ht="150" customHeight="1">
      <c r="A410" s="70" t="s">
        <v>961</v>
      </c>
      <c r="B410" s="110" t="s">
        <v>992</v>
      </c>
      <c r="C410" s="29" t="s">
        <v>993</v>
      </c>
      <c r="D410" s="30">
        <v>1</v>
      </c>
      <c r="E410" s="88">
        <v>338</v>
      </c>
      <c r="F410" s="88">
        <v>348</v>
      </c>
      <c r="G410" s="32" t="s">
        <v>987</v>
      </c>
      <c r="H410" s="33">
        <f t="shared" si="52"/>
        <v>0.17299200000000001</v>
      </c>
      <c r="I410" s="48" t="s">
        <v>988</v>
      </c>
      <c r="J410" s="59" t="s">
        <v>989</v>
      </c>
      <c r="K410" s="36" t="s">
        <v>317</v>
      </c>
      <c r="L410" s="25" t="s">
        <v>308</v>
      </c>
      <c r="M410" s="37" t="s">
        <v>990</v>
      </c>
      <c r="N410" s="91"/>
    </row>
    <row r="411" spans="1:14" s="4" customFormat="1" ht="150" customHeight="1">
      <c r="A411" s="70" t="s">
        <v>961</v>
      </c>
      <c r="B411" s="28" t="s">
        <v>994</v>
      </c>
      <c r="C411" s="29" t="s">
        <v>995</v>
      </c>
      <c r="D411" s="30">
        <v>1</v>
      </c>
      <c r="E411" s="88">
        <v>262</v>
      </c>
      <c r="F411" s="88">
        <v>272</v>
      </c>
      <c r="G411" s="32" t="s">
        <v>996</v>
      </c>
      <c r="H411" s="33">
        <f t="shared" ref="H411:H415" si="53">1*0.54*0.26</f>
        <v>0.1404</v>
      </c>
      <c r="I411" s="48" t="s">
        <v>988</v>
      </c>
      <c r="J411" s="59" t="s">
        <v>997</v>
      </c>
      <c r="K411" s="36" t="s">
        <v>317</v>
      </c>
      <c r="L411" s="25" t="s">
        <v>308</v>
      </c>
      <c r="M411" s="89" t="s">
        <v>998</v>
      </c>
      <c r="N411" s="91"/>
    </row>
    <row r="412" spans="1:14" s="4" customFormat="1" ht="150" customHeight="1">
      <c r="A412" s="70" t="s">
        <v>961</v>
      </c>
      <c r="B412" s="28" t="s">
        <v>994</v>
      </c>
      <c r="C412" s="29" t="s">
        <v>995</v>
      </c>
      <c r="D412" s="30">
        <v>1</v>
      </c>
      <c r="E412" s="88">
        <v>262</v>
      </c>
      <c r="F412" s="88">
        <v>272</v>
      </c>
      <c r="G412" s="32" t="s">
        <v>996</v>
      </c>
      <c r="H412" s="33">
        <f t="shared" si="53"/>
        <v>0.1404</v>
      </c>
      <c r="I412" s="48" t="s">
        <v>988</v>
      </c>
      <c r="J412" s="59" t="s">
        <v>997</v>
      </c>
      <c r="K412" s="36" t="s">
        <v>317</v>
      </c>
      <c r="L412" s="25" t="s">
        <v>308</v>
      </c>
      <c r="M412" s="89" t="s">
        <v>998</v>
      </c>
      <c r="N412" s="91"/>
    </row>
    <row r="413" spans="1:14" s="4" customFormat="1" ht="150" customHeight="1">
      <c r="A413" s="70" t="s">
        <v>961</v>
      </c>
      <c r="B413" s="28" t="s">
        <v>999</v>
      </c>
      <c r="C413" s="29" t="s">
        <v>995</v>
      </c>
      <c r="D413" s="30">
        <v>1</v>
      </c>
      <c r="E413" s="88">
        <v>285</v>
      </c>
      <c r="F413" s="88">
        <v>295</v>
      </c>
      <c r="G413" s="32" t="s">
        <v>996</v>
      </c>
      <c r="H413" s="33">
        <f t="shared" si="53"/>
        <v>0.1404</v>
      </c>
      <c r="I413" s="48" t="s">
        <v>988</v>
      </c>
      <c r="J413" s="59" t="s">
        <v>1000</v>
      </c>
      <c r="K413" s="36" t="s">
        <v>317</v>
      </c>
      <c r="L413" s="25" t="s">
        <v>308</v>
      </c>
      <c r="M413" s="89" t="s">
        <v>998</v>
      </c>
      <c r="N413" s="91"/>
    </row>
    <row r="414" spans="1:14" s="4" customFormat="1" ht="150" customHeight="1">
      <c r="A414" s="70" t="s">
        <v>961</v>
      </c>
      <c r="B414" s="28" t="s">
        <v>1001</v>
      </c>
      <c r="C414" s="29" t="s">
        <v>890</v>
      </c>
      <c r="D414" s="30">
        <v>1</v>
      </c>
      <c r="E414" s="88">
        <v>308</v>
      </c>
      <c r="F414" s="88">
        <v>318</v>
      </c>
      <c r="G414" s="32" t="s">
        <v>996</v>
      </c>
      <c r="H414" s="33">
        <f t="shared" si="53"/>
        <v>0.1404</v>
      </c>
      <c r="I414" s="48" t="s">
        <v>988</v>
      </c>
      <c r="J414" s="59" t="s">
        <v>997</v>
      </c>
      <c r="K414" s="36" t="s">
        <v>317</v>
      </c>
      <c r="L414" s="25" t="s">
        <v>308</v>
      </c>
      <c r="M414" s="89" t="s">
        <v>998</v>
      </c>
      <c r="N414" s="91"/>
    </row>
    <row r="415" spans="1:14" s="4" customFormat="1" ht="150" customHeight="1">
      <c r="A415" s="70" t="s">
        <v>961</v>
      </c>
      <c r="B415" s="28" t="s">
        <v>1002</v>
      </c>
      <c r="C415" s="29" t="s">
        <v>890</v>
      </c>
      <c r="D415" s="30">
        <v>1</v>
      </c>
      <c r="E415" s="88">
        <v>328</v>
      </c>
      <c r="F415" s="88">
        <v>338</v>
      </c>
      <c r="G415" s="32" t="s">
        <v>996</v>
      </c>
      <c r="H415" s="33">
        <f t="shared" si="53"/>
        <v>0.1404</v>
      </c>
      <c r="I415" s="48" t="s">
        <v>988</v>
      </c>
      <c r="J415" s="59" t="s">
        <v>1000</v>
      </c>
      <c r="K415" s="36" t="s">
        <v>317</v>
      </c>
      <c r="L415" s="25" t="s">
        <v>308</v>
      </c>
      <c r="M415" s="89" t="s">
        <v>998</v>
      </c>
      <c r="N415" s="91"/>
    </row>
    <row r="416" spans="1:14" s="4" customFormat="1" ht="150" customHeight="1">
      <c r="A416" s="70" t="s">
        <v>961</v>
      </c>
      <c r="B416" s="28" t="s">
        <v>1003</v>
      </c>
      <c r="C416" s="29" t="s">
        <v>1004</v>
      </c>
      <c r="D416" s="30">
        <v>1</v>
      </c>
      <c r="E416" s="31">
        <v>470</v>
      </c>
      <c r="F416" s="31">
        <v>485</v>
      </c>
      <c r="G416" s="32" t="s">
        <v>1005</v>
      </c>
      <c r="H416" s="107">
        <f t="shared" ref="H416:H422" si="54">1.18*0.62*0.29</f>
        <v>0.21216399999999999</v>
      </c>
      <c r="I416" s="48" t="s">
        <v>1006</v>
      </c>
      <c r="J416" s="59" t="s">
        <v>1007</v>
      </c>
      <c r="K416" s="36" t="s">
        <v>317</v>
      </c>
      <c r="L416" s="25" t="s">
        <v>308</v>
      </c>
      <c r="M416" s="37" t="s">
        <v>1008</v>
      </c>
      <c r="N416" s="91"/>
    </row>
    <row r="417" spans="1:14" s="4" customFormat="1" ht="150" customHeight="1">
      <c r="A417" s="70" t="s">
        <v>961</v>
      </c>
      <c r="B417" s="28" t="s">
        <v>1003</v>
      </c>
      <c r="C417" s="29" t="s">
        <v>1004</v>
      </c>
      <c r="D417" s="30">
        <v>1</v>
      </c>
      <c r="E417" s="31">
        <v>470</v>
      </c>
      <c r="F417" s="31">
        <v>485</v>
      </c>
      <c r="G417" s="32" t="s">
        <v>1005</v>
      </c>
      <c r="H417" s="107">
        <f t="shared" si="54"/>
        <v>0.21216399999999999</v>
      </c>
      <c r="I417" s="48" t="s">
        <v>1006</v>
      </c>
      <c r="J417" s="59" t="s">
        <v>1007</v>
      </c>
      <c r="K417" s="36" t="s">
        <v>317</v>
      </c>
      <c r="L417" s="25" t="s">
        <v>308</v>
      </c>
      <c r="M417" s="37" t="s">
        <v>1008</v>
      </c>
      <c r="N417" s="91"/>
    </row>
    <row r="418" spans="1:14" s="4" customFormat="1" ht="150" customHeight="1">
      <c r="A418" s="70" t="s">
        <v>961</v>
      </c>
      <c r="B418" s="28" t="s">
        <v>1003</v>
      </c>
      <c r="C418" s="29" t="s">
        <v>1004</v>
      </c>
      <c r="D418" s="30">
        <v>1</v>
      </c>
      <c r="E418" s="31">
        <v>470</v>
      </c>
      <c r="F418" s="31">
        <v>485</v>
      </c>
      <c r="G418" s="32" t="s">
        <v>1005</v>
      </c>
      <c r="H418" s="107">
        <f t="shared" si="54"/>
        <v>0.21216399999999999</v>
      </c>
      <c r="I418" s="48" t="s">
        <v>1006</v>
      </c>
      <c r="J418" s="59" t="s">
        <v>1007</v>
      </c>
      <c r="K418" s="36" t="s">
        <v>317</v>
      </c>
      <c r="L418" s="25" t="s">
        <v>308</v>
      </c>
      <c r="M418" s="37" t="s">
        <v>1008</v>
      </c>
      <c r="N418" s="91"/>
    </row>
    <row r="419" spans="1:14" s="4" customFormat="1" ht="150" customHeight="1">
      <c r="A419" s="70" t="s">
        <v>961</v>
      </c>
      <c r="B419" s="28" t="s">
        <v>1009</v>
      </c>
      <c r="C419" s="29" t="s">
        <v>1004</v>
      </c>
      <c r="D419" s="30">
        <v>1</v>
      </c>
      <c r="E419" s="31">
        <v>490</v>
      </c>
      <c r="F419" s="31">
        <v>505</v>
      </c>
      <c r="G419" s="32" t="s">
        <v>1005</v>
      </c>
      <c r="H419" s="107">
        <f t="shared" si="54"/>
        <v>0.21216399999999999</v>
      </c>
      <c r="I419" s="48" t="s">
        <v>1006</v>
      </c>
      <c r="J419" s="59" t="s">
        <v>1007</v>
      </c>
      <c r="K419" s="36" t="s">
        <v>317</v>
      </c>
      <c r="L419" s="25" t="s">
        <v>308</v>
      </c>
      <c r="M419" s="37" t="s">
        <v>1008</v>
      </c>
      <c r="N419" s="91"/>
    </row>
    <row r="420" spans="1:14" s="4" customFormat="1" ht="150" customHeight="1">
      <c r="A420" s="70" t="s">
        <v>961</v>
      </c>
      <c r="B420" s="28" t="s">
        <v>1010</v>
      </c>
      <c r="C420" s="29" t="s">
        <v>1004</v>
      </c>
      <c r="D420" s="30">
        <v>1</v>
      </c>
      <c r="E420" s="31">
        <v>490</v>
      </c>
      <c r="F420" s="31">
        <v>505</v>
      </c>
      <c r="G420" s="32" t="s">
        <v>1005</v>
      </c>
      <c r="H420" s="107">
        <f t="shared" si="54"/>
        <v>0.21216399999999999</v>
      </c>
      <c r="I420" s="48" t="s">
        <v>1006</v>
      </c>
      <c r="J420" s="59" t="s">
        <v>1007</v>
      </c>
      <c r="K420" s="36" t="s">
        <v>317</v>
      </c>
      <c r="L420" s="25" t="s">
        <v>308</v>
      </c>
      <c r="M420" s="37" t="s">
        <v>1008</v>
      </c>
      <c r="N420" s="91"/>
    </row>
    <row r="421" spans="1:14" s="4" customFormat="1" ht="150" customHeight="1">
      <c r="A421" s="70" t="s">
        <v>961</v>
      </c>
      <c r="B421" s="28" t="s">
        <v>1011</v>
      </c>
      <c r="C421" s="29" t="s">
        <v>1012</v>
      </c>
      <c r="D421" s="30">
        <v>1</v>
      </c>
      <c r="E421" s="31">
        <v>515</v>
      </c>
      <c r="F421" s="31">
        <v>535</v>
      </c>
      <c r="G421" s="32" t="s">
        <v>1005</v>
      </c>
      <c r="H421" s="107">
        <f t="shared" si="54"/>
        <v>0.21216399999999999</v>
      </c>
      <c r="I421" s="48" t="s">
        <v>1006</v>
      </c>
      <c r="J421" s="59" t="s">
        <v>1013</v>
      </c>
      <c r="K421" s="36" t="s">
        <v>317</v>
      </c>
      <c r="L421" s="25" t="s">
        <v>308</v>
      </c>
      <c r="M421" s="37" t="s">
        <v>1008</v>
      </c>
      <c r="N421" s="91"/>
    </row>
    <row r="422" spans="1:14" s="4" customFormat="1" ht="150" customHeight="1">
      <c r="A422" s="70" t="s">
        <v>961</v>
      </c>
      <c r="B422" s="28" t="s">
        <v>1014</v>
      </c>
      <c r="C422" s="29" t="s">
        <v>1012</v>
      </c>
      <c r="D422" s="30">
        <v>1</v>
      </c>
      <c r="E422" s="31">
        <v>535</v>
      </c>
      <c r="F422" s="31">
        <v>555</v>
      </c>
      <c r="G422" s="32" t="s">
        <v>1005</v>
      </c>
      <c r="H422" s="107">
        <f t="shared" si="54"/>
        <v>0.21216399999999999</v>
      </c>
      <c r="I422" s="48" t="s">
        <v>1006</v>
      </c>
      <c r="J422" s="59" t="s">
        <v>1007</v>
      </c>
      <c r="K422" s="36" t="s">
        <v>317</v>
      </c>
      <c r="L422" s="25" t="s">
        <v>308</v>
      </c>
      <c r="M422" s="37" t="s">
        <v>1008</v>
      </c>
      <c r="N422" s="91"/>
    </row>
    <row r="423" spans="1:14" s="4" customFormat="1" ht="150" customHeight="1">
      <c r="A423" s="70" t="s">
        <v>1015</v>
      </c>
      <c r="B423" s="28" t="s">
        <v>1016</v>
      </c>
      <c r="C423" s="29" t="s">
        <v>1017</v>
      </c>
      <c r="D423" s="30">
        <v>1</v>
      </c>
      <c r="E423" s="88">
        <v>410</v>
      </c>
      <c r="F423" s="88">
        <v>425</v>
      </c>
      <c r="G423" s="32" t="s">
        <v>1018</v>
      </c>
      <c r="H423" s="33">
        <f t="shared" ref="H423:H427" si="55">1.14*0.62*0.31</f>
        <v>0.219108</v>
      </c>
      <c r="I423" s="48" t="s">
        <v>1019</v>
      </c>
      <c r="J423" s="59" t="s">
        <v>1020</v>
      </c>
      <c r="K423" s="36" t="s">
        <v>317</v>
      </c>
      <c r="L423" s="25" t="s">
        <v>308</v>
      </c>
      <c r="M423" s="89" t="s">
        <v>1021</v>
      </c>
      <c r="N423" s="91"/>
    </row>
    <row r="424" spans="1:14" s="4" customFormat="1" ht="150" customHeight="1">
      <c r="A424" s="70" t="s">
        <v>1015</v>
      </c>
      <c r="B424" s="28" t="s">
        <v>1016</v>
      </c>
      <c r="C424" s="29" t="s">
        <v>1017</v>
      </c>
      <c r="D424" s="30">
        <v>1</v>
      </c>
      <c r="E424" s="88">
        <v>410</v>
      </c>
      <c r="F424" s="88">
        <v>425</v>
      </c>
      <c r="G424" s="32" t="s">
        <v>1018</v>
      </c>
      <c r="H424" s="33">
        <f t="shared" si="55"/>
        <v>0.219108</v>
      </c>
      <c r="I424" s="48" t="s">
        <v>1019</v>
      </c>
      <c r="J424" s="59" t="s">
        <v>1020</v>
      </c>
      <c r="K424" s="36" t="s">
        <v>317</v>
      </c>
      <c r="L424" s="25" t="s">
        <v>308</v>
      </c>
      <c r="M424" s="89" t="s">
        <v>1021</v>
      </c>
      <c r="N424" s="91"/>
    </row>
    <row r="425" spans="1:14" s="4" customFormat="1" ht="150" customHeight="1">
      <c r="A425" s="70" t="s">
        <v>1015</v>
      </c>
      <c r="B425" s="28" t="s">
        <v>1016</v>
      </c>
      <c r="C425" s="29" t="s">
        <v>1017</v>
      </c>
      <c r="D425" s="30">
        <v>1</v>
      </c>
      <c r="E425" s="88">
        <v>410</v>
      </c>
      <c r="F425" s="88">
        <v>425</v>
      </c>
      <c r="G425" s="32" t="s">
        <v>1018</v>
      </c>
      <c r="H425" s="33">
        <f t="shared" si="55"/>
        <v>0.219108</v>
      </c>
      <c r="I425" s="48" t="s">
        <v>1019</v>
      </c>
      <c r="J425" s="59" t="s">
        <v>1020</v>
      </c>
      <c r="K425" s="36" t="s">
        <v>317</v>
      </c>
      <c r="L425" s="25" t="s">
        <v>308</v>
      </c>
      <c r="M425" s="89" t="s">
        <v>1021</v>
      </c>
      <c r="N425" s="91"/>
    </row>
    <row r="426" spans="1:14" s="4" customFormat="1" ht="150" customHeight="1">
      <c r="A426" s="70" t="s">
        <v>1015</v>
      </c>
      <c r="B426" s="28" t="s">
        <v>1022</v>
      </c>
      <c r="C426" s="41" t="s">
        <v>1023</v>
      </c>
      <c r="D426" s="30">
        <v>1</v>
      </c>
      <c r="E426" s="88">
        <v>460</v>
      </c>
      <c r="F426" s="88">
        <v>475</v>
      </c>
      <c r="G426" s="32" t="s">
        <v>1018</v>
      </c>
      <c r="H426" s="33">
        <f t="shared" si="55"/>
        <v>0.219108</v>
      </c>
      <c r="I426" s="48" t="s">
        <v>1019</v>
      </c>
      <c r="J426" s="59" t="s">
        <v>1020</v>
      </c>
      <c r="K426" s="36" t="s">
        <v>317</v>
      </c>
      <c r="L426" s="25" t="s">
        <v>308</v>
      </c>
      <c r="M426" s="89" t="s">
        <v>1021</v>
      </c>
      <c r="N426" s="91"/>
    </row>
    <row r="427" spans="1:14" s="4" customFormat="1" ht="150" customHeight="1">
      <c r="A427" s="70" t="s">
        <v>1015</v>
      </c>
      <c r="B427" s="28" t="s">
        <v>1022</v>
      </c>
      <c r="C427" s="41" t="s">
        <v>1023</v>
      </c>
      <c r="D427" s="30">
        <v>1</v>
      </c>
      <c r="E427" s="88">
        <v>460</v>
      </c>
      <c r="F427" s="88">
        <v>475</v>
      </c>
      <c r="G427" s="32" t="s">
        <v>1018</v>
      </c>
      <c r="H427" s="33">
        <f t="shared" si="55"/>
        <v>0.219108</v>
      </c>
      <c r="I427" s="48" t="s">
        <v>1019</v>
      </c>
      <c r="J427" s="59" t="s">
        <v>1020</v>
      </c>
      <c r="K427" s="36" t="s">
        <v>317</v>
      </c>
      <c r="L427" s="25" t="s">
        <v>308</v>
      </c>
      <c r="M427" s="89" t="s">
        <v>1021</v>
      </c>
      <c r="N427" s="91"/>
    </row>
    <row r="428" spans="1:14" s="4" customFormat="1" ht="150" customHeight="1">
      <c r="A428" s="70" t="s">
        <v>1015</v>
      </c>
      <c r="B428" s="28" t="s">
        <v>1024</v>
      </c>
      <c r="C428" s="29" t="s">
        <v>1004</v>
      </c>
      <c r="D428" s="30">
        <v>1</v>
      </c>
      <c r="E428" s="31">
        <v>305</v>
      </c>
      <c r="F428" s="31">
        <v>315</v>
      </c>
      <c r="G428" s="32" t="s">
        <v>1025</v>
      </c>
      <c r="H428" s="33">
        <f t="shared" ref="H428:H435" si="56">1.065*0.565*0.29</f>
        <v>0.17450025</v>
      </c>
      <c r="I428" s="48" t="s">
        <v>1026</v>
      </c>
      <c r="J428" s="59" t="s">
        <v>1027</v>
      </c>
      <c r="K428" s="36" t="s">
        <v>317</v>
      </c>
      <c r="L428" s="25" t="s">
        <v>308</v>
      </c>
      <c r="M428" s="89" t="s">
        <v>1028</v>
      </c>
      <c r="N428" s="91"/>
    </row>
    <row r="429" spans="1:14" s="4" customFormat="1" ht="150" customHeight="1">
      <c r="A429" s="70" t="s">
        <v>1015</v>
      </c>
      <c r="B429" s="28" t="s">
        <v>1024</v>
      </c>
      <c r="C429" s="29" t="s">
        <v>1029</v>
      </c>
      <c r="D429" s="30">
        <v>1</v>
      </c>
      <c r="E429" s="31">
        <v>305</v>
      </c>
      <c r="F429" s="31">
        <v>315</v>
      </c>
      <c r="G429" s="32" t="s">
        <v>1025</v>
      </c>
      <c r="H429" s="33">
        <f t="shared" si="56"/>
        <v>0.17450025</v>
      </c>
      <c r="I429" s="48" t="s">
        <v>1026</v>
      </c>
      <c r="J429" s="59" t="s">
        <v>1027</v>
      </c>
      <c r="K429" s="36" t="s">
        <v>317</v>
      </c>
      <c r="L429" s="25" t="s">
        <v>308</v>
      </c>
      <c r="M429" s="89" t="s">
        <v>1028</v>
      </c>
      <c r="N429" s="91"/>
    </row>
    <row r="430" spans="1:14" s="4" customFormat="1" ht="150" customHeight="1">
      <c r="A430" s="70" t="s">
        <v>1015</v>
      </c>
      <c r="B430" s="28" t="s">
        <v>1030</v>
      </c>
      <c r="C430" s="29" t="s">
        <v>1004</v>
      </c>
      <c r="D430" s="30">
        <v>1</v>
      </c>
      <c r="E430" s="31">
        <v>325</v>
      </c>
      <c r="F430" s="31">
        <v>335</v>
      </c>
      <c r="G430" s="32" t="s">
        <v>1025</v>
      </c>
      <c r="H430" s="33">
        <f t="shared" si="56"/>
        <v>0.17450025</v>
      </c>
      <c r="I430" s="48" t="s">
        <v>1026</v>
      </c>
      <c r="J430" s="59" t="s">
        <v>1031</v>
      </c>
      <c r="K430" s="36" t="s">
        <v>317</v>
      </c>
      <c r="L430" s="25" t="s">
        <v>308</v>
      </c>
      <c r="M430" s="89" t="s">
        <v>1028</v>
      </c>
      <c r="N430" s="91"/>
    </row>
    <row r="431" spans="1:14" s="4" customFormat="1" ht="150" customHeight="1">
      <c r="A431" s="70" t="s">
        <v>1015</v>
      </c>
      <c r="B431" s="28" t="s">
        <v>1032</v>
      </c>
      <c r="C431" s="29" t="s">
        <v>1004</v>
      </c>
      <c r="D431" s="30">
        <v>1</v>
      </c>
      <c r="E431" s="31">
        <v>345</v>
      </c>
      <c r="F431" s="31">
        <v>355</v>
      </c>
      <c r="G431" s="32" t="s">
        <v>1025</v>
      </c>
      <c r="H431" s="33">
        <f t="shared" si="56"/>
        <v>0.17450025</v>
      </c>
      <c r="I431" s="48" t="s">
        <v>1026</v>
      </c>
      <c r="J431" s="59" t="s">
        <v>1033</v>
      </c>
      <c r="K431" s="36" t="s">
        <v>317</v>
      </c>
      <c r="L431" s="25" t="s">
        <v>308</v>
      </c>
      <c r="M431" s="89" t="s">
        <v>1028</v>
      </c>
      <c r="N431" s="91"/>
    </row>
    <row r="432" spans="1:14" s="4" customFormat="1" ht="150" customHeight="1">
      <c r="A432" s="70" t="s">
        <v>1015</v>
      </c>
      <c r="B432" s="28" t="s">
        <v>1032</v>
      </c>
      <c r="C432" s="29" t="s">
        <v>1004</v>
      </c>
      <c r="D432" s="30">
        <v>1</v>
      </c>
      <c r="E432" s="31">
        <v>345</v>
      </c>
      <c r="F432" s="31">
        <v>355</v>
      </c>
      <c r="G432" s="32" t="s">
        <v>1025</v>
      </c>
      <c r="H432" s="33">
        <f t="shared" si="56"/>
        <v>0.17450025</v>
      </c>
      <c r="I432" s="48" t="s">
        <v>1026</v>
      </c>
      <c r="J432" s="59" t="s">
        <v>1033</v>
      </c>
      <c r="K432" s="36" t="s">
        <v>317</v>
      </c>
      <c r="L432" s="25" t="s">
        <v>308</v>
      </c>
      <c r="M432" s="89" t="s">
        <v>1028</v>
      </c>
      <c r="N432" s="91"/>
    </row>
    <row r="433" spans="1:14" s="4" customFormat="1" ht="150" customHeight="1">
      <c r="A433" s="70" t="s">
        <v>1015</v>
      </c>
      <c r="B433" s="28" t="s">
        <v>1034</v>
      </c>
      <c r="C433" s="29" t="s">
        <v>1035</v>
      </c>
      <c r="D433" s="30">
        <v>1</v>
      </c>
      <c r="E433" s="31">
        <v>355</v>
      </c>
      <c r="F433" s="31">
        <v>365</v>
      </c>
      <c r="G433" s="32" t="s">
        <v>1025</v>
      </c>
      <c r="H433" s="33">
        <f t="shared" si="56"/>
        <v>0.17450025</v>
      </c>
      <c r="I433" s="48" t="s">
        <v>1026</v>
      </c>
      <c r="J433" s="59" t="s">
        <v>1027</v>
      </c>
      <c r="K433" s="36" t="s">
        <v>317</v>
      </c>
      <c r="L433" s="25" t="s">
        <v>308</v>
      </c>
      <c r="M433" s="89" t="s">
        <v>1028</v>
      </c>
      <c r="N433" s="91"/>
    </row>
    <row r="434" spans="1:14" s="4" customFormat="1" ht="150" customHeight="1">
      <c r="A434" s="70" t="s">
        <v>1015</v>
      </c>
      <c r="B434" s="28" t="s">
        <v>1036</v>
      </c>
      <c r="C434" s="29" t="s">
        <v>1035</v>
      </c>
      <c r="D434" s="30">
        <v>1</v>
      </c>
      <c r="E434" s="31">
        <v>375</v>
      </c>
      <c r="F434" s="31">
        <v>385</v>
      </c>
      <c r="G434" s="32" t="s">
        <v>1025</v>
      </c>
      <c r="H434" s="33">
        <f t="shared" si="56"/>
        <v>0.17450025</v>
      </c>
      <c r="I434" s="48" t="s">
        <v>1026</v>
      </c>
      <c r="J434" s="59" t="s">
        <v>1031</v>
      </c>
      <c r="K434" s="36" t="s">
        <v>317</v>
      </c>
      <c r="L434" s="25" t="s">
        <v>308</v>
      </c>
      <c r="M434" s="89" t="s">
        <v>1028</v>
      </c>
      <c r="N434" s="91"/>
    </row>
    <row r="435" spans="1:14" s="4" customFormat="1" ht="150" customHeight="1">
      <c r="A435" s="70" t="s">
        <v>1015</v>
      </c>
      <c r="B435" s="28" t="s">
        <v>1037</v>
      </c>
      <c r="C435" s="29" t="s">
        <v>1035</v>
      </c>
      <c r="D435" s="30">
        <v>1</v>
      </c>
      <c r="E435" s="31">
        <v>395</v>
      </c>
      <c r="F435" s="31">
        <v>405</v>
      </c>
      <c r="G435" s="32" t="s">
        <v>1025</v>
      </c>
      <c r="H435" s="33">
        <f t="shared" si="56"/>
        <v>0.17450025</v>
      </c>
      <c r="I435" s="48" t="s">
        <v>1026</v>
      </c>
      <c r="J435" s="59" t="s">
        <v>1033</v>
      </c>
      <c r="K435" s="36" t="s">
        <v>317</v>
      </c>
      <c r="L435" s="25" t="s">
        <v>308</v>
      </c>
      <c r="M435" s="89" t="s">
        <v>1028</v>
      </c>
      <c r="N435" s="91"/>
    </row>
    <row r="436" spans="1:14" s="4" customFormat="1" ht="150" customHeight="1">
      <c r="A436" s="70" t="s">
        <v>1038</v>
      </c>
      <c r="B436" s="28" t="s">
        <v>1039</v>
      </c>
      <c r="C436" s="42" t="s">
        <v>1040</v>
      </c>
      <c r="D436" s="43">
        <v>1</v>
      </c>
      <c r="E436" s="111">
        <v>175</v>
      </c>
      <c r="F436" s="111">
        <v>181</v>
      </c>
      <c r="G436" s="79" t="s">
        <v>1041</v>
      </c>
      <c r="H436" s="107">
        <f t="shared" ref="H436:H450" si="57">0.86*0.42*0.27</f>
        <v>9.7524E-2</v>
      </c>
      <c r="I436" s="48" t="s">
        <v>1042</v>
      </c>
      <c r="J436" s="112" t="s">
        <v>1043</v>
      </c>
      <c r="K436" s="36" t="s">
        <v>317</v>
      </c>
      <c r="L436" s="25" t="s">
        <v>308</v>
      </c>
      <c r="M436" s="37" t="s">
        <v>1044</v>
      </c>
      <c r="N436" s="91"/>
    </row>
    <row r="437" spans="1:14" s="4" customFormat="1" ht="150" customHeight="1">
      <c r="A437" s="70" t="s">
        <v>1038</v>
      </c>
      <c r="B437" s="28" t="s">
        <v>1045</v>
      </c>
      <c r="C437" s="42" t="s">
        <v>1040</v>
      </c>
      <c r="D437" s="43">
        <v>1</v>
      </c>
      <c r="E437" s="111">
        <v>185</v>
      </c>
      <c r="F437" s="111">
        <v>191</v>
      </c>
      <c r="G437" s="79" t="s">
        <v>1041</v>
      </c>
      <c r="H437" s="107">
        <f t="shared" si="57"/>
        <v>9.7524E-2</v>
      </c>
      <c r="I437" s="48" t="s">
        <v>1046</v>
      </c>
      <c r="J437" s="112" t="s">
        <v>1047</v>
      </c>
      <c r="K437" s="36" t="s">
        <v>317</v>
      </c>
      <c r="L437" s="25" t="s">
        <v>308</v>
      </c>
      <c r="M437" s="37" t="s">
        <v>1044</v>
      </c>
      <c r="N437" s="91"/>
    </row>
    <row r="438" spans="1:14" s="4" customFormat="1" ht="150" customHeight="1">
      <c r="A438" s="70" t="s">
        <v>1038</v>
      </c>
      <c r="B438" s="28" t="s">
        <v>1045</v>
      </c>
      <c r="C438" s="42" t="s">
        <v>1040</v>
      </c>
      <c r="D438" s="43">
        <v>1</v>
      </c>
      <c r="E438" s="111">
        <v>185</v>
      </c>
      <c r="F438" s="111">
        <v>191</v>
      </c>
      <c r="G438" s="79" t="s">
        <v>1041</v>
      </c>
      <c r="H438" s="107">
        <f t="shared" si="57"/>
        <v>9.7524E-2</v>
      </c>
      <c r="I438" s="48" t="s">
        <v>1046</v>
      </c>
      <c r="J438" s="112" t="s">
        <v>1047</v>
      </c>
      <c r="K438" s="36" t="s">
        <v>317</v>
      </c>
      <c r="L438" s="25" t="s">
        <v>308</v>
      </c>
      <c r="M438" s="37" t="s">
        <v>1044</v>
      </c>
      <c r="N438" s="91"/>
    </row>
    <row r="439" spans="1:14" s="4" customFormat="1" ht="150" customHeight="1">
      <c r="A439" s="70" t="s">
        <v>1038</v>
      </c>
      <c r="B439" s="28" t="s">
        <v>1048</v>
      </c>
      <c r="C439" s="42" t="s">
        <v>1049</v>
      </c>
      <c r="D439" s="43">
        <v>1</v>
      </c>
      <c r="E439" s="111">
        <v>210</v>
      </c>
      <c r="F439" s="111">
        <v>216</v>
      </c>
      <c r="G439" s="79" t="s">
        <v>1041</v>
      </c>
      <c r="H439" s="107">
        <f t="shared" si="57"/>
        <v>9.7524E-2</v>
      </c>
      <c r="I439" s="48" t="s">
        <v>1042</v>
      </c>
      <c r="J439" s="112" t="s">
        <v>1050</v>
      </c>
      <c r="K439" s="36" t="s">
        <v>317</v>
      </c>
      <c r="L439" s="25" t="s">
        <v>308</v>
      </c>
      <c r="M439" s="37" t="s">
        <v>1044</v>
      </c>
      <c r="N439" s="91"/>
    </row>
    <row r="440" spans="1:14" s="4" customFormat="1" ht="150" customHeight="1">
      <c r="A440" s="70" t="s">
        <v>1038</v>
      </c>
      <c r="B440" s="28" t="s">
        <v>1051</v>
      </c>
      <c r="C440" s="42" t="s">
        <v>1049</v>
      </c>
      <c r="D440" s="43">
        <v>1</v>
      </c>
      <c r="E440" s="111">
        <v>220</v>
      </c>
      <c r="F440" s="111">
        <v>226</v>
      </c>
      <c r="G440" s="79" t="s">
        <v>1041</v>
      </c>
      <c r="H440" s="107">
        <f t="shared" si="57"/>
        <v>9.7524E-2</v>
      </c>
      <c r="I440" s="48" t="s">
        <v>1046</v>
      </c>
      <c r="J440" s="112" t="s">
        <v>1052</v>
      </c>
      <c r="K440" s="36" t="s">
        <v>317</v>
      </c>
      <c r="L440" s="25" t="s">
        <v>308</v>
      </c>
      <c r="M440" s="37" t="s">
        <v>1044</v>
      </c>
      <c r="N440" s="91"/>
    </row>
    <row r="441" spans="1:14" s="4" customFormat="1" ht="150" customHeight="1">
      <c r="A441" s="70" t="s">
        <v>1038</v>
      </c>
      <c r="B441" s="28" t="s">
        <v>1053</v>
      </c>
      <c r="C441" s="42" t="s">
        <v>1040</v>
      </c>
      <c r="D441" s="43">
        <v>1</v>
      </c>
      <c r="E441" s="111">
        <v>175</v>
      </c>
      <c r="F441" s="111">
        <v>181</v>
      </c>
      <c r="G441" s="79" t="s">
        <v>1041</v>
      </c>
      <c r="H441" s="107">
        <f t="shared" si="57"/>
        <v>9.7524E-2</v>
      </c>
      <c r="I441" s="48" t="s">
        <v>1042</v>
      </c>
      <c r="J441" s="112" t="s">
        <v>1043</v>
      </c>
      <c r="K441" s="36" t="s">
        <v>317</v>
      </c>
      <c r="L441" s="25" t="s">
        <v>308</v>
      </c>
      <c r="M441" s="37" t="s">
        <v>1044</v>
      </c>
      <c r="N441" s="91"/>
    </row>
    <row r="442" spans="1:14" s="4" customFormat="1" ht="150" customHeight="1">
      <c r="A442" s="70" t="s">
        <v>1038</v>
      </c>
      <c r="B442" s="28" t="s">
        <v>1054</v>
      </c>
      <c r="C442" s="42" t="s">
        <v>1040</v>
      </c>
      <c r="D442" s="43">
        <v>1</v>
      </c>
      <c r="E442" s="111">
        <v>185</v>
      </c>
      <c r="F442" s="111">
        <v>191</v>
      </c>
      <c r="G442" s="79" t="s">
        <v>1041</v>
      </c>
      <c r="H442" s="107">
        <f t="shared" si="57"/>
        <v>9.7524E-2</v>
      </c>
      <c r="I442" s="48" t="s">
        <v>1046</v>
      </c>
      <c r="J442" s="112" t="s">
        <v>1047</v>
      </c>
      <c r="K442" s="36" t="s">
        <v>317</v>
      </c>
      <c r="L442" s="25" t="s">
        <v>308</v>
      </c>
      <c r="M442" s="37" t="s">
        <v>1044</v>
      </c>
      <c r="N442" s="91"/>
    </row>
    <row r="443" spans="1:14" s="4" customFormat="1" ht="150" customHeight="1">
      <c r="A443" s="70" t="s">
        <v>1038</v>
      </c>
      <c r="B443" s="28" t="s">
        <v>1054</v>
      </c>
      <c r="C443" s="42" t="s">
        <v>1040</v>
      </c>
      <c r="D443" s="43">
        <v>1</v>
      </c>
      <c r="E443" s="111">
        <v>185</v>
      </c>
      <c r="F443" s="111">
        <v>191</v>
      </c>
      <c r="G443" s="79" t="s">
        <v>1041</v>
      </c>
      <c r="H443" s="107">
        <f t="shared" si="57"/>
        <v>9.7524E-2</v>
      </c>
      <c r="I443" s="48" t="s">
        <v>1046</v>
      </c>
      <c r="J443" s="112" t="s">
        <v>1047</v>
      </c>
      <c r="K443" s="36" t="s">
        <v>317</v>
      </c>
      <c r="L443" s="25" t="s">
        <v>308</v>
      </c>
      <c r="M443" s="37" t="s">
        <v>1044</v>
      </c>
      <c r="N443" s="91"/>
    </row>
    <row r="444" spans="1:14" s="4" customFormat="1" ht="129" customHeight="1">
      <c r="A444" s="70" t="s">
        <v>1038</v>
      </c>
      <c r="B444" s="28" t="s">
        <v>1055</v>
      </c>
      <c r="C444" s="42" t="s">
        <v>1049</v>
      </c>
      <c r="D444" s="43">
        <v>1</v>
      </c>
      <c r="E444" s="111">
        <v>210</v>
      </c>
      <c r="F444" s="111">
        <v>216</v>
      </c>
      <c r="G444" s="79" t="s">
        <v>1041</v>
      </c>
      <c r="H444" s="107">
        <f t="shared" si="57"/>
        <v>9.7524E-2</v>
      </c>
      <c r="I444" s="48" t="s">
        <v>1042</v>
      </c>
      <c r="J444" s="112" t="s">
        <v>1050</v>
      </c>
      <c r="K444" s="36" t="s">
        <v>317</v>
      </c>
      <c r="L444" s="25" t="s">
        <v>308</v>
      </c>
      <c r="M444" s="37" t="s">
        <v>1044</v>
      </c>
      <c r="N444" s="91"/>
    </row>
    <row r="445" spans="1:14" s="4" customFormat="1" ht="150" customHeight="1">
      <c r="A445" s="70" t="s">
        <v>1038</v>
      </c>
      <c r="B445" s="28" t="s">
        <v>1056</v>
      </c>
      <c r="C445" s="42" t="s">
        <v>1049</v>
      </c>
      <c r="D445" s="43">
        <v>1</v>
      </c>
      <c r="E445" s="111">
        <v>220</v>
      </c>
      <c r="F445" s="111">
        <v>226</v>
      </c>
      <c r="G445" s="79" t="s">
        <v>1041</v>
      </c>
      <c r="H445" s="107">
        <f t="shared" si="57"/>
        <v>9.7524E-2</v>
      </c>
      <c r="I445" s="48" t="s">
        <v>1046</v>
      </c>
      <c r="J445" s="112" t="s">
        <v>1052</v>
      </c>
      <c r="K445" s="36" t="s">
        <v>317</v>
      </c>
      <c r="L445" s="25" t="s">
        <v>308</v>
      </c>
      <c r="M445" s="37" t="s">
        <v>1044</v>
      </c>
      <c r="N445" s="91"/>
    </row>
    <row r="446" spans="1:14" s="4" customFormat="1" ht="150" customHeight="1">
      <c r="A446" s="70" t="s">
        <v>1038</v>
      </c>
      <c r="B446" s="28" t="s">
        <v>1057</v>
      </c>
      <c r="C446" s="42" t="s">
        <v>1040</v>
      </c>
      <c r="D446" s="43">
        <v>1</v>
      </c>
      <c r="E446" s="111">
        <v>175</v>
      </c>
      <c r="F446" s="111">
        <v>181</v>
      </c>
      <c r="G446" s="79" t="s">
        <v>1041</v>
      </c>
      <c r="H446" s="107">
        <f t="shared" si="57"/>
        <v>9.7524E-2</v>
      </c>
      <c r="I446" s="48" t="s">
        <v>1042</v>
      </c>
      <c r="J446" s="112" t="s">
        <v>1043</v>
      </c>
      <c r="K446" s="36" t="s">
        <v>317</v>
      </c>
      <c r="L446" s="25" t="s">
        <v>308</v>
      </c>
      <c r="M446" s="37" t="s">
        <v>1044</v>
      </c>
      <c r="N446" s="91"/>
    </row>
    <row r="447" spans="1:14" s="4" customFormat="1" ht="150" customHeight="1">
      <c r="A447" s="70" t="s">
        <v>1038</v>
      </c>
      <c r="B447" s="28" t="s">
        <v>1058</v>
      </c>
      <c r="C447" s="42" t="s">
        <v>1040</v>
      </c>
      <c r="D447" s="43">
        <v>1</v>
      </c>
      <c r="E447" s="111">
        <v>185</v>
      </c>
      <c r="F447" s="111">
        <v>191</v>
      </c>
      <c r="G447" s="79" t="s">
        <v>1041</v>
      </c>
      <c r="H447" s="107">
        <f t="shared" si="57"/>
        <v>9.7524E-2</v>
      </c>
      <c r="I447" s="48" t="s">
        <v>1046</v>
      </c>
      <c r="J447" s="112" t="s">
        <v>1047</v>
      </c>
      <c r="K447" s="36" t="s">
        <v>317</v>
      </c>
      <c r="L447" s="25" t="s">
        <v>308</v>
      </c>
      <c r="M447" s="37" t="s">
        <v>1044</v>
      </c>
      <c r="N447" s="91"/>
    </row>
    <row r="448" spans="1:14" s="4" customFormat="1" ht="150" customHeight="1">
      <c r="A448" s="70" t="s">
        <v>1038</v>
      </c>
      <c r="B448" s="28" t="s">
        <v>1058</v>
      </c>
      <c r="C448" s="42" t="s">
        <v>1040</v>
      </c>
      <c r="D448" s="43">
        <v>1</v>
      </c>
      <c r="E448" s="111">
        <v>185</v>
      </c>
      <c r="F448" s="111">
        <v>191</v>
      </c>
      <c r="G448" s="79" t="s">
        <v>1041</v>
      </c>
      <c r="H448" s="107">
        <f t="shared" si="57"/>
        <v>9.7524E-2</v>
      </c>
      <c r="I448" s="48" t="s">
        <v>1046</v>
      </c>
      <c r="J448" s="112" t="s">
        <v>1047</v>
      </c>
      <c r="K448" s="36" t="s">
        <v>317</v>
      </c>
      <c r="L448" s="25" t="s">
        <v>308</v>
      </c>
      <c r="M448" s="37" t="s">
        <v>1044</v>
      </c>
      <c r="N448" s="91"/>
    </row>
    <row r="449" spans="1:14" s="4" customFormat="1" ht="131.1" customHeight="1">
      <c r="A449" s="70" t="s">
        <v>1038</v>
      </c>
      <c r="B449" s="28" t="s">
        <v>1059</v>
      </c>
      <c r="C449" s="42" t="s">
        <v>1049</v>
      </c>
      <c r="D449" s="43">
        <v>1</v>
      </c>
      <c r="E449" s="111">
        <v>210</v>
      </c>
      <c r="F449" s="111">
        <v>216</v>
      </c>
      <c r="G449" s="79" t="s">
        <v>1041</v>
      </c>
      <c r="H449" s="107">
        <f t="shared" si="57"/>
        <v>9.7524E-2</v>
      </c>
      <c r="I449" s="48" t="s">
        <v>1042</v>
      </c>
      <c r="J449" s="112" t="s">
        <v>1050</v>
      </c>
      <c r="K449" s="36" t="s">
        <v>317</v>
      </c>
      <c r="L449" s="25" t="s">
        <v>308</v>
      </c>
      <c r="M449" s="37" t="s">
        <v>1044</v>
      </c>
      <c r="N449" s="91"/>
    </row>
    <row r="450" spans="1:14" s="4" customFormat="1" ht="123.95" customHeight="1">
      <c r="A450" s="70" t="s">
        <v>1038</v>
      </c>
      <c r="B450" s="28" t="s">
        <v>1060</v>
      </c>
      <c r="C450" s="42" t="s">
        <v>1049</v>
      </c>
      <c r="D450" s="43">
        <v>1</v>
      </c>
      <c r="E450" s="111">
        <v>220</v>
      </c>
      <c r="F450" s="111">
        <v>226</v>
      </c>
      <c r="G450" s="79" t="s">
        <v>1041</v>
      </c>
      <c r="H450" s="107">
        <f t="shared" si="57"/>
        <v>9.7524E-2</v>
      </c>
      <c r="I450" s="48" t="s">
        <v>1046</v>
      </c>
      <c r="J450" s="112" t="s">
        <v>1052</v>
      </c>
      <c r="K450" s="36" t="s">
        <v>317</v>
      </c>
      <c r="L450" s="25" t="s">
        <v>308</v>
      </c>
      <c r="M450" s="37" t="s">
        <v>1044</v>
      </c>
      <c r="N450" s="91"/>
    </row>
    <row r="451" spans="1:14" s="4" customFormat="1" ht="150" customHeight="1">
      <c r="A451" s="70" t="s">
        <v>1038</v>
      </c>
      <c r="B451" s="28" t="s">
        <v>1061</v>
      </c>
      <c r="C451" s="42" t="s">
        <v>1062</v>
      </c>
      <c r="D451" s="43">
        <v>1</v>
      </c>
      <c r="E451" s="111">
        <v>205</v>
      </c>
      <c r="F451" s="111">
        <v>215</v>
      </c>
      <c r="G451" s="79" t="s">
        <v>1063</v>
      </c>
      <c r="H451" s="107">
        <f t="shared" ref="H451:H457" si="58">0.99*0.51*0.31</f>
        <v>0.15651899999999999</v>
      </c>
      <c r="I451" s="48" t="s">
        <v>1064</v>
      </c>
      <c r="J451" s="112" t="s">
        <v>1047</v>
      </c>
      <c r="K451" s="36" t="s">
        <v>317</v>
      </c>
      <c r="L451" s="25" t="s">
        <v>308</v>
      </c>
      <c r="M451" s="37"/>
      <c r="N451" s="91"/>
    </row>
    <row r="452" spans="1:14" s="4" customFormat="1" ht="150" customHeight="1">
      <c r="A452" s="70" t="s">
        <v>1038</v>
      </c>
      <c r="B452" s="28" t="s">
        <v>1061</v>
      </c>
      <c r="C452" s="42" t="s">
        <v>1062</v>
      </c>
      <c r="D452" s="43">
        <v>1</v>
      </c>
      <c r="E452" s="111">
        <v>205</v>
      </c>
      <c r="F452" s="111">
        <v>215</v>
      </c>
      <c r="G452" s="79" t="s">
        <v>1063</v>
      </c>
      <c r="H452" s="107">
        <f t="shared" si="58"/>
        <v>0.15651899999999999</v>
      </c>
      <c r="I452" s="48" t="s">
        <v>1064</v>
      </c>
      <c r="J452" s="112" t="s">
        <v>1047</v>
      </c>
      <c r="K452" s="36" t="s">
        <v>317</v>
      </c>
      <c r="L452" s="25" t="s">
        <v>308</v>
      </c>
      <c r="M452" s="37"/>
      <c r="N452" s="91"/>
    </row>
    <row r="453" spans="1:14" s="4" customFormat="1" ht="150" customHeight="1">
      <c r="A453" s="70" t="s">
        <v>1038</v>
      </c>
      <c r="B453" s="28" t="s">
        <v>1065</v>
      </c>
      <c r="C453" s="42" t="s">
        <v>1062</v>
      </c>
      <c r="D453" s="43">
        <v>1</v>
      </c>
      <c r="E453" s="111">
        <v>226</v>
      </c>
      <c r="F453" s="111">
        <v>236</v>
      </c>
      <c r="G453" s="79" t="s">
        <v>1063</v>
      </c>
      <c r="H453" s="107">
        <f t="shared" si="58"/>
        <v>0.15651899999999999</v>
      </c>
      <c r="I453" s="48" t="s">
        <v>1064</v>
      </c>
      <c r="J453" s="112" t="s">
        <v>1066</v>
      </c>
      <c r="K453" s="36" t="s">
        <v>317</v>
      </c>
      <c r="L453" s="25" t="s">
        <v>308</v>
      </c>
      <c r="M453" s="37"/>
      <c r="N453" s="91"/>
    </row>
    <row r="454" spans="1:14" s="4" customFormat="1" ht="150" customHeight="1">
      <c r="A454" s="70" t="s">
        <v>1038</v>
      </c>
      <c r="B454" s="28" t="s">
        <v>1065</v>
      </c>
      <c r="C454" s="42" t="s">
        <v>1062</v>
      </c>
      <c r="D454" s="43">
        <v>1</v>
      </c>
      <c r="E454" s="111">
        <v>226</v>
      </c>
      <c r="F454" s="111">
        <v>236</v>
      </c>
      <c r="G454" s="79" t="s">
        <v>1063</v>
      </c>
      <c r="H454" s="107">
        <f t="shared" si="58"/>
        <v>0.15651899999999999</v>
      </c>
      <c r="I454" s="48" t="s">
        <v>1064</v>
      </c>
      <c r="J454" s="112" t="s">
        <v>1066</v>
      </c>
      <c r="K454" s="36" t="s">
        <v>317</v>
      </c>
      <c r="L454" s="25" t="s">
        <v>308</v>
      </c>
      <c r="M454" s="37"/>
      <c r="N454" s="91"/>
    </row>
    <row r="455" spans="1:14" s="4" customFormat="1" ht="150" customHeight="1">
      <c r="A455" s="70" t="s">
        <v>1038</v>
      </c>
      <c r="B455" s="28" t="s">
        <v>1067</v>
      </c>
      <c r="C455" s="42" t="s">
        <v>1068</v>
      </c>
      <c r="D455" s="43">
        <v>1</v>
      </c>
      <c r="E455" s="111">
        <v>240</v>
      </c>
      <c r="F455" s="111">
        <v>250</v>
      </c>
      <c r="G455" s="79" t="s">
        <v>1063</v>
      </c>
      <c r="H455" s="107">
        <f t="shared" si="58"/>
        <v>0.15651899999999999</v>
      </c>
      <c r="I455" s="48" t="s">
        <v>1064</v>
      </c>
      <c r="J455" s="112" t="s">
        <v>1050</v>
      </c>
      <c r="K455" s="36" t="s">
        <v>317</v>
      </c>
      <c r="L455" s="25" t="s">
        <v>308</v>
      </c>
      <c r="M455" s="37"/>
      <c r="N455" s="91"/>
    </row>
    <row r="456" spans="1:14" s="4" customFormat="1" ht="150" customHeight="1">
      <c r="A456" s="70" t="s">
        <v>1038</v>
      </c>
      <c r="B456" s="28" t="s">
        <v>1069</v>
      </c>
      <c r="C456" s="42" t="s">
        <v>1068</v>
      </c>
      <c r="D456" s="43">
        <v>1</v>
      </c>
      <c r="E456" s="111">
        <v>260</v>
      </c>
      <c r="F456" s="111">
        <v>270</v>
      </c>
      <c r="G456" s="79" t="s">
        <v>1063</v>
      </c>
      <c r="H456" s="107">
        <f t="shared" si="58"/>
        <v>0.15651899999999999</v>
      </c>
      <c r="I456" s="48" t="s">
        <v>1064</v>
      </c>
      <c r="J456" s="112" t="s">
        <v>1070</v>
      </c>
      <c r="K456" s="36" t="s">
        <v>317</v>
      </c>
      <c r="L456" s="25" t="s">
        <v>308</v>
      </c>
      <c r="M456" s="37"/>
      <c r="N456" s="91"/>
    </row>
    <row r="457" spans="1:14" s="4" customFormat="1" ht="150" customHeight="1">
      <c r="A457" s="70" t="s">
        <v>1038</v>
      </c>
      <c r="B457" s="28" t="s">
        <v>1069</v>
      </c>
      <c r="C457" s="42" t="s">
        <v>1068</v>
      </c>
      <c r="D457" s="43">
        <v>1</v>
      </c>
      <c r="E457" s="111">
        <v>260</v>
      </c>
      <c r="F457" s="111">
        <v>270</v>
      </c>
      <c r="G457" s="79" t="s">
        <v>1063</v>
      </c>
      <c r="H457" s="107">
        <f t="shared" si="58"/>
        <v>0.15651899999999999</v>
      </c>
      <c r="I457" s="48" t="s">
        <v>1064</v>
      </c>
      <c r="J457" s="112" t="s">
        <v>1070</v>
      </c>
      <c r="K457" s="36" t="s">
        <v>317</v>
      </c>
      <c r="L457" s="25" t="s">
        <v>308</v>
      </c>
      <c r="M457" s="37"/>
      <c r="N457" s="91"/>
    </row>
    <row r="458" spans="1:14" s="4" customFormat="1" ht="150" customHeight="1">
      <c r="A458" s="70" t="s">
        <v>1071</v>
      </c>
      <c r="B458" s="28" t="s">
        <v>1072</v>
      </c>
      <c r="C458" s="29" t="s">
        <v>759</v>
      </c>
      <c r="D458" s="30">
        <v>1</v>
      </c>
      <c r="E458" s="88">
        <v>238</v>
      </c>
      <c r="F458" s="88">
        <v>248</v>
      </c>
      <c r="G458" s="32" t="s">
        <v>1073</v>
      </c>
      <c r="H458" s="107">
        <f t="shared" ref="H458:H461" si="59">0.95*0.55*0.29</f>
        <v>0.15152499999999999</v>
      </c>
      <c r="I458" s="48" t="s">
        <v>1074</v>
      </c>
      <c r="J458" s="82" t="s">
        <v>1075</v>
      </c>
      <c r="K458" s="36" t="s">
        <v>317</v>
      </c>
      <c r="L458" s="25" t="s">
        <v>308</v>
      </c>
      <c r="M458" s="89" t="s">
        <v>1076</v>
      </c>
      <c r="N458" s="91"/>
    </row>
    <row r="459" spans="1:14" s="4" customFormat="1" ht="150" customHeight="1">
      <c r="A459" s="70" t="s">
        <v>1071</v>
      </c>
      <c r="B459" s="28" t="s">
        <v>1072</v>
      </c>
      <c r="C459" s="29" t="s">
        <v>759</v>
      </c>
      <c r="D459" s="30">
        <v>1</v>
      </c>
      <c r="E459" s="88">
        <v>238</v>
      </c>
      <c r="F459" s="88">
        <v>248</v>
      </c>
      <c r="G459" s="32" t="s">
        <v>1073</v>
      </c>
      <c r="H459" s="107">
        <f t="shared" si="59"/>
        <v>0.15152499999999999</v>
      </c>
      <c r="I459" s="48" t="s">
        <v>1074</v>
      </c>
      <c r="J459" s="82" t="s">
        <v>1075</v>
      </c>
      <c r="K459" s="36" t="s">
        <v>317</v>
      </c>
      <c r="L459" s="25" t="s">
        <v>308</v>
      </c>
      <c r="M459" s="89" t="s">
        <v>1076</v>
      </c>
      <c r="N459" s="91"/>
    </row>
    <row r="460" spans="1:14" s="4" customFormat="1" ht="150" customHeight="1">
      <c r="A460" s="70" t="s">
        <v>1071</v>
      </c>
      <c r="B460" s="28" t="s">
        <v>1077</v>
      </c>
      <c r="C460" s="29" t="s">
        <v>838</v>
      </c>
      <c r="D460" s="30">
        <v>1</v>
      </c>
      <c r="E460" s="88">
        <v>285</v>
      </c>
      <c r="F460" s="88">
        <v>295</v>
      </c>
      <c r="G460" s="32" t="s">
        <v>1073</v>
      </c>
      <c r="H460" s="107">
        <f t="shared" si="59"/>
        <v>0.15152499999999999</v>
      </c>
      <c r="I460" s="48" t="s">
        <v>1074</v>
      </c>
      <c r="J460" s="82" t="s">
        <v>1075</v>
      </c>
      <c r="K460" s="36" t="s">
        <v>317</v>
      </c>
      <c r="L460" s="25" t="s">
        <v>308</v>
      </c>
      <c r="M460" s="89" t="s">
        <v>1076</v>
      </c>
      <c r="N460" s="91"/>
    </row>
    <row r="461" spans="1:14" s="4" customFormat="1" ht="150" customHeight="1">
      <c r="A461" s="70" t="s">
        <v>1071</v>
      </c>
      <c r="B461" s="28" t="s">
        <v>1077</v>
      </c>
      <c r="C461" s="29" t="s">
        <v>838</v>
      </c>
      <c r="D461" s="30">
        <v>1</v>
      </c>
      <c r="E461" s="88">
        <v>285</v>
      </c>
      <c r="F461" s="88">
        <v>295</v>
      </c>
      <c r="G461" s="32" t="s">
        <v>1073</v>
      </c>
      <c r="H461" s="107">
        <f t="shared" si="59"/>
        <v>0.15152499999999999</v>
      </c>
      <c r="I461" s="48" t="s">
        <v>1074</v>
      </c>
      <c r="J461" s="82" t="s">
        <v>1075</v>
      </c>
      <c r="K461" s="36" t="s">
        <v>317</v>
      </c>
      <c r="L461" s="25" t="s">
        <v>308</v>
      </c>
      <c r="M461" s="89" t="s">
        <v>1076</v>
      </c>
      <c r="N461" s="91"/>
    </row>
    <row r="462" spans="1:14" s="4" customFormat="1" ht="150" customHeight="1">
      <c r="A462" s="70" t="s">
        <v>1071</v>
      </c>
      <c r="B462" s="28" t="s">
        <v>1078</v>
      </c>
      <c r="C462" s="29" t="s">
        <v>759</v>
      </c>
      <c r="D462" s="30">
        <v>1</v>
      </c>
      <c r="E462" s="88">
        <v>218</v>
      </c>
      <c r="F462" s="88">
        <v>225</v>
      </c>
      <c r="G462" s="32" t="s">
        <v>1079</v>
      </c>
      <c r="H462" s="107">
        <f t="shared" ref="H462:H464" si="60">0.61*0.3*0.56</f>
        <v>0.10248</v>
      </c>
      <c r="I462" s="48" t="s">
        <v>1080</v>
      </c>
      <c r="J462" s="82" t="s">
        <v>1081</v>
      </c>
      <c r="K462" s="36" t="s">
        <v>317</v>
      </c>
      <c r="L462" s="25" t="s">
        <v>308</v>
      </c>
      <c r="M462" s="89"/>
      <c r="N462" s="91"/>
    </row>
    <row r="463" spans="1:14" s="4" customFormat="1" ht="150" customHeight="1">
      <c r="A463" s="70" t="s">
        <v>1071</v>
      </c>
      <c r="B463" s="28" t="s">
        <v>1082</v>
      </c>
      <c r="C463" s="29" t="s">
        <v>759</v>
      </c>
      <c r="D463" s="30">
        <v>1</v>
      </c>
      <c r="E463" s="88">
        <v>243</v>
      </c>
      <c r="F463" s="88">
        <v>250</v>
      </c>
      <c r="G463" s="32" t="s">
        <v>1079</v>
      </c>
      <c r="H463" s="107">
        <f t="shared" si="60"/>
        <v>0.10248</v>
      </c>
      <c r="I463" s="48" t="s">
        <v>1080</v>
      </c>
      <c r="J463" s="82" t="s">
        <v>1081</v>
      </c>
      <c r="K463" s="36" t="s">
        <v>317</v>
      </c>
      <c r="L463" s="25" t="s">
        <v>308</v>
      </c>
      <c r="M463" s="89"/>
      <c r="N463" s="91"/>
    </row>
    <row r="464" spans="1:14" s="4" customFormat="1" ht="150" customHeight="1">
      <c r="A464" s="70" t="s">
        <v>1071</v>
      </c>
      <c r="B464" s="28" t="s">
        <v>1082</v>
      </c>
      <c r="C464" s="41" t="s">
        <v>1083</v>
      </c>
      <c r="D464" s="30">
        <v>1</v>
      </c>
      <c r="E464" s="88">
        <v>273</v>
      </c>
      <c r="F464" s="88">
        <v>280</v>
      </c>
      <c r="G464" s="32" t="s">
        <v>1079</v>
      </c>
      <c r="H464" s="107">
        <f t="shared" si="60"/>
        <v>0.10248</v>
      </c>
      <c r="I464" s="48" t="s">
        <v>1080</v>
      </c>
      <c r="J464" s="82" t="s">
        <v>1081</v>
      </c>
      <c r="K464" s="36" t="s">
        <v>317</v>
      </c>
      <c r="L464" s="25" t="s">
        <v>308</v>
      </c>
      <c r="M464" s="89"/>
      <c r="N464" s="91"/>
    </row>
    <row r="465" spans="1:14" s="4" customFormat="1" ht="150" customHeight="1">
      <c r="A465" s="70" t="s">
        <v>1084</v>
      </c>
      <c r="B465" s="28" t="s">
        <v>1085</v>
      </c>
      <c r="C465" s="29" t="s">
        <v>1086</v>
      </c>
      <c r="D465" s="30">
        <v>1</v>
      </c>
      <c r="E465" s="31">
        <v>275</v>
      </c>
      <c r="F465" s="31">
        <v>285</v>
      </c>
      <c r="G465" s="32" t="s">
        <v>1087</v>
      </c>
      <c r="H465" s="107">
        <f t="shared" ref="H465:H470" si="61">1.09*0.54*0.31</f>
        <v>0.18246599999999999</v>
      </c>
      <c r="I465" s="48" t="s">
        <v>1088</v>
      </c>
      <c r="J465" s="82" t="s">
        <v>1089</v>
      </c>
      <c r="K465" s="36" t="s">
        <v>317</v>
      </c>
      <c r="L465" s="25" t="s">
        <v>308</v>
      </c>
      <c r="M465" s="37" t="s">
        <v>1090</v>
      </c>
      <c r="N465" s="91"/>
    </row>
    <row r="466" spans="1:14" s="4" customFormat="1" ht="150" customHeight="1">
      <c r="A466" s="70" t="s">
        <v>1084</v>
      </c>
      <c r="B466" s="28" t="s">
        <v>1091</v>
      </c>
      <c r="C466" s="29" t="s">
        <v>1086</v>
      </c>
      <c r="D466" s="30">
        <v>1</v>
      </c>
      <c r="E466" s="31">
        <v>298</v>
      </c>
      <c r="F466" s="31">
        <v>308</v>
      </c>
      <c r="G466" s="32" t="s">
        <v>1087</v>
      </c>
      <c r="H466" s="107">
        <f t="shared" si="61"/>
        <v>0.18246599999999999</v>
      </c>
      <c r="I466" s="48" t="s">
        <v>1088</v>
      </c>
      <c r="J466" s="82" t="s">
        <v>1092</v>
      </c>
      <c r="K466" s="36" t="s">
        <v>317</v>
      </c>
      <c r="L466" s="25" t="s">
        <v>308</v>
      </c>
      <c r="M466" s="37" t="s">
        <v>1090</v>
      </c>
      <c r="N466" s="91"/>
    </row>
    <row r="467" spans="1:14" s="4" customFormat="1" ht="150" customHeight="1">
      <c r="A467" s="70" t="s">
        <v>1084</v>
      </c>
      <c r="B467" s="28" t="s">
        <v>1093</v>
      </c>
      <c r="C467" s="29" t="s">
        <v>1086</v>
      </c>
      <c r="D467" s="30">
        <v>1</v>
      </c>
      <c r="E467" s="31">
        <v>330</v>
      </c>
      <c r="F467" s="31">
        <v>340</v>
      </c>
      <c r="G467" s="32" t="s">
        <v>1087</v>
      </c>
      <c r="H467" s="107">
        <f t="shared" si="61"/>
        <v>0.18246599999999999</v>
      </c>
      <c r="I467" s="48" t="s">
        <v>1088</v>
      </c>
      <c r="J467" s="82" t="s">
        <v>1094</v>
      </c>
      <c r="K467" s="36" t="s">
        <v>317</v>
      </c>
      <c r="L467" s="25" t="s">
        <v>308</v>
      </c>
      <c r="M467" s="37" t="s">
        <v>1090</v>
      </c>
      <c r="N467" s="91"/>
    </row>
    <row r="468" spans="1:14" s="4" customFormat="1" ht="150" customHeight="1">
      <c r="A468" s="70" t="s">
        <v>1084</v>
      </c>
      <c r="B468" s="28" t="s">
        <v>1095</v>
      </c>
      <c r="C468" s="29" t="s">
        <v>1068</v>
      </c>
      <c r="D468" s="30">
        <v>1</v>
      </c>
      <c r="E468" s="31">
        <v>320</v>
      </c>
      <c r="F468" s="31">
        <v>330</v>
      </c>
      <c r="G468" s="32" t="s">
        <v>1087</v>
      </c>
      <c r="H468" s="107">
        <f t="shared" si="61"/>
        <v>0.18246599999999999</v>
      </c>
      <c r="I468" s="48" t="s">
        <v>1088</v>
      </c>
      <c r="J468" s="82" t="s">
        <v>1089</v>
      </c>
      <c r="K468" s="36" t="s">
        <v>317</v>
      </c>
      <c r="L468" s="25" t="s">
        <v>308</v>
      </c>
      <c r="M468" s="37" t="s">
        <v>1090</v>
      </c>
      <c r="N468" s="91"/>
    </row>
    <row r="469" spans="1:14" s="4" customFormat="1" ht="150" customHeight="1">
      <c r="A469" s="70" t="s">
        <v>1084</v>
      </c>
      <c r="B469" s="28" t="s">
        <v>1096</v>
      </c>
      <c r="C469" s="29" t="s">
        <v>1068</v>
      </c>
      <c r="D469" s="30">
        <v>1</v>
      </c>
      <c r="E469" s="31">
        <v>343</v>
      </c>
      <c r="F469" s="31">
        <v>353</v>
      </c>
      <c r="G469" s="32" t="s">
        <v>1087</v>
      </c>
      <c r="H469" s="107">
        <f t="shared" si="61"/>
        <v>0.18246599999999999</v>
      </c>
      <c r="I469" s="48" t="s">
        <v>1088</v>
      </c>
      <c r="J469" s="82" t="s">
        <v>1092</v>
      </c>
      <c r="K469" s="36" t="s">
        <v>317</v>
      </c>
      <c r="L469" s="25" t="s">
        <v>308</v>
      </c>
      <c r="M469" s="37" t="s">
        <v>1090</v>
      </c>
      <c r="N469" s="91"/>
    </row>
    <row r="470" spans="1:14" s="4" customFormat="1" ht="150" customHeight="1">
      <c r="A470" s="70" t="s">
        <v>1084</v>
      </c>
      <c r="B470" s="28" t="s">
        <v>1097</v>
      </c>
      <c r="C470" s="29" t="s">
        <v>1068</v>
      </c>
      <c r="D470" s="30">
        <v>1</v>
      </c>
      <c r="E470" s="31">
        <v>375</v>
      </c>
      <c r="F470" s="31">
        <v>385</v>
      </c>
      <c r="G470" s="32" t="s">
        <v>1087</v>
      </c>
      <c r="H470" s="107">
        <f t="shared" si="61"/>
        <v>0.18246599999999999</v>
      </c>
      <c r="I470" s="48" t="s">
        <v>1088</v>
      </c>
      <c r="J470" s="82" t="s">
        <v>1094</v>
      </c>
      <c r="K470" s="36" t="s">
        <v>317</v>
      </c>
      <c r="L470" s="25" t="s">
        <v>308</v>
      </c>
      <c r="M470" s="37" t="s">
        <v>1090</v>
      </c>
      <c r="N470" s="91"/>
    </row>
    <row r="471" spans="1:14" s="4" customFormat="1" ht="150" customHeight="1">
      <c r="A471" s="70" t="s">
        <v>1084</v>
      </c>
      <c r="B471" s="28" t="s">
        <v>1098</v>
      </c>
      <c r="C471" s="29" t="s">
        <v>1086</v>
      </c>
      <c r="D471" s="30">
        <v>1</v>
      </c>
      <c r="E471" s="31">
        <v>275</v>
      </c>
      <c r="F471" s="31">
        <v>285</v>
      </c>
      <c r="G471" s="32" t="s">
        <v>1099</v>
      </c>
      <c r="H471" s="107">
        <f t="shared" ref="H471:H487" si="62">1.06*0.54*0.31</f>
        <v>0.17744399999999999</v>
      </c>
      <c r="I471" s="48" t="s">
        <v>1088</v>
      </c>
      <c r="J471" s="82" t="s">
        <v>1089</v>
      </c>
      <c r="K471" s="36" t="s">
        <v>317</v>
      </c>
      <c r="L471" s="25" t="s">
        <v>308</v>
      </c>
      <c r="M471" s="37" t="s">
        <v>1090</v>
      </c>
      <c r="N471" s="91"/>
    </row>
    <row r="472" spans="1:14" s="4" customFormat="1" ht="150" customHeight="1">
      <c r="A472" s="70" t="s">
        <v>1084</v>
      </c>
      <c r="B472" s="28" t="s">
        <v>1100</v>
      </c>
      <c r="C472" s="29" t="s">
        <v>1086</v>
      </c>
      <c r="D472" s="30">
        <v>1</v>
      </c>
      <c r="E472" s="31">
        <v>298</v>
      </c>
      <c r="F472" s="31">
        <v>308</v>
      </c>
      <c r="G472" s="32" t="s">
        <v>1099</v>
      </c>
      <c r="H472" s="107">
        <f t="shared" si="62"/>
        <v>0.17744399999999999</v>
      </c>
      <c r="I472" s="48" t="s">
        <v>1088</v>
      </c>
      <c r="J472" s="82" t="s">
        <v>1092</v>
      </c>
      <c r="K472" s="36" t="s">
        <v>317</v>
      </c>
      <c r="L472" s="25" t="s">
        <v>308</v>
      </c>
      <c r="M472" s="37" t="s">
        <v>1090</v>
      </c>
      <c r="N472" s="91"/>
    </row>
    <row r="473" spans="1:14" s="4" customFormat="1" ht="150" customHeight="1">
      <c r="A473" s="70" t="s">
        <v>1084</v>
      </c>
      <c r="B473" s="28" t="s">
        <v>1101</v>
      </c>
      <c r="C473" s="29" t="s">
        <v>1086</v>
      </c>
      <c r="D473" s="30">
        <v>1</v>
      </c>
      <c r="E473" s="31">
        <v>330</v>
      </c>
      <c r="F473" s="31">
        <v>340</v>
      </c>
      <c r="G473" s="32" t="s">
        <v>1099</v>
      </c>
      <c r="H473" s="107">
        <f t="shared" si="62"/>
        <v>0.17744399999999999</v>
      </c>
      <c r="I473" s="48" t="s">
        <v>1088</v>
      </c>
      <c r="J473" s="82" t="s">
        <v>1094</v>
      </c>
      <c r="K473" s="36" t="s">
        <v>317</v>
      </c>
      <c r="L473" s="25" t="s">
        <v>308</v>
      </c>
      <c r="M473" s="37" t="s">
        <v>1090</v>
      </c>
      <c r="N473" s="91"/>
    </row>
    <row r="474" spans="1:14" s="4" customFormat="1" ht="150" customHeight="1">
      <c r="A474" s="70" t="s">
        <v>1084</v>
      </c>
      <c r="B474" s="28" t="s">
        <v>1102</v>
      </c>
      <c r="C474" s="29" t="s">
        <v>1103</v>
      </c>
      <c r="D474" s="30">
        <v>1</v>
      </c>
      <c r="E474" s="31">
        <v>320</v>
      </c>
      <c r="F474" s="31">
        <v>330</v>
      </c>
      <c r="G474" s="32" t="s">
        <v>1099</v>
      </c>
      <c r="H474" s="107">
        <f t="shared" si="62"/>
        <v>0.17744399999999999</v>
      </c>
      <c r="I474" s="48" t="s">
        <v>1088</v>
      </c>
      <c r="J474" s="82" t="s">
        <v>1089</v>
      </c>
      <c r="K474" s="36" t="s">
        <v>317</v>
      </c>
      <c r="L474" s="25" t="s">
        <v>308</v>
      </c>
      <c r="M474" s="37" t="s">
        <v>1090</v>
      </c>
      <c r="N474" s="91"/>
    </row>
    <row r="475" spans="1:14" s="4" customFormat="1" ht="150" customHeight="1">
      <c r="A475" s="70" t="s">
        <v>1084</v>
      </c>
      <c r="B475" s="28" t="s">
        <v>1104</v>
      </c>
      <c r="C475" s="29" t="s">
        <v>1103</v>
      </c>
      <c r="D475" s="30">
        <v>1</v>
      </c>
      <c r="E475" s="31">
        <v>345</v>
      </c>
      <c r="F475" s="31">
        <v>355</v>
      </c>
      <c r="G475" s="32" t="s">
        <v>1099</v>
      </c>
      <c r="H475" s="107">
        <f t="shared" si="62"/>
        <v>0.17744399999999999</v>
      </c>
      <c r="I475" s="48" t="s">
        <v>1088</v>
      </c>
      <c r="J475" s="82" t="s">
        <v>1092</v>
      </c>
      <c r="K475" s="36" t="s">
        <v>317</v>
      </c>
      <c r="L475" s="25" t="s">
        <v>308</v>
      </c>
      <c r="M475" s="37" t="s">
        <v>1090</v>
      </c>
      <c r="N475" s="91"/>
    </row>
    <row r="476" spans="1:14" s="4" customFormat="1" ht="150" customHeight="1">
      <c r="A476" s="70" t="s">
        <v>1084</v>
      </c>
      <c r="B476" s="28" t="s">
        <v>1105</v>
      </c>
      <c r="C476" s="29" t="s">
        <v>1103</v>
      </c>
      <c r="D476" s="30">
        <v>1</v>
      </c>
      <c r="E476" s="31">
        <v>375</v>
      </c>
      <c r="F476" s="31">
        <v>385</v>
      </c>
      <c r="G476" s="32" t="s">
        <v>1099</v>
      </c>
      <c r="H476" s="107">
        <f t="shared" si="62"/>
        <v>0.17744399999999999</v>
      </c>
      <c r="I476" s="48" t="s">
        <v>1088</v>
      </c>
      <c r="J476" s="82" t="s">
        <v>1094</v>
      </c>
      <c r="K476" s="36" t="s">
        <v>317</v>
      </c>
      <c r="L476" s="25" t="s">
        <v>308</v>
      </c>
      <c r="M476" s="37" t="s">
        <v>1090</v>
      </c>
      <c r="N476" s="91"/>
    </row>
    <row r="477" spans="1:14" s="4" customFormat="1" ht="150" customHeight="1">
      <c r="A477" s="70" t="s">
        <v>1084</v>
      </c>
      <c r="B477" s="28" t="s">
        <v>1106</v>
      </c>
      <c r="C477" s="29" t="s">
        <v>1086</v>
      </c>
      <c r="D477" s="30">
        <v>1</v>
      </c>
      <c r="E477" s="31">
        <v>275</v>
      </c>
      <c r="F477" s="31">
        <v>285</v>
      </c>
      <c r="G477" s="32" t="s">
        <v>1099</v>
      </c>
      <c r="H477" s="107">
        <f t="shared" si="62"/>
        <v>0.17744399999999999</v>
      </c>
      <c r="I477" s="48" t="s">
        <v>1088</v>
      </c>
      <c r="J477" s="82" t="s">
        <v>1089</v>
      </c>
      <c r="K477" s="36" t="s">
        <v>317</v>
      </c>
      <c r="L477" s="25" t="s">
        <v>308</v>
      </c>
      <c r="M477" s="37" t="s">
        <v>1090</v>
      </c>
      <c r="N477" s="91"/>
    </row>
    <row r="478" spans="1:14" s="4" customFormat="1" ht="150" customHeight="1">
      <c r="A478" s="70" t="s">
        <v>1084</v>
      </c>
      <c r="B478" s="28" t="s">
        <v>1107</v>
      </c>
      <c r="C478" s="29" t="s">
        <v>1086</v>
      </c>
      <c r="D478" s="30">
        <v>1</v>
      </c>
      <c r="E478" s="31">
        <v>298</v>
      </c>
      <c r="F478" s="31">
        <v>308</v>
      </c>
      <c r="G478" s="32" t="s">
        <v>1099</v>
      </c>
      <c r="H478" s="107">
        <f t="shared" si="62"/>
        <v>0.17744399999999999</v>
      </c>
      <c r="I478" s="48" t="s">
        <v>1088</v>
      </c>
      <c r="J478" s="82" t="s">
        <v>1092</v>
      </c>
      <c r="K478" s="36" t="s">
        <v>317</v>
      </c>
      <c r="L478" s="25" t="s">
        <v>308</v>
      </c>
      <c r="M478" s="37" t="s">
        <v>1090</v>
      </c>
      <c r="N478" s="91"/>
    </row>
    <row r="479" spans="1:14" s="4" customFormat="1" ht="150" customHeight="1">
      <c r="A479" s="70" t="s">
        <v>1084</v>
      </c>
      <c r="B479" s="28" t="s">
        <v>1108</v>
      </c>
      <c r="C479" s="29" t="s">
        <v>1086</v>
      </c>
      <c r="D479" s="30">
        <v>1</v>
      </c>
      <c r="E479" s="31">
        <v>330</v>
      </c>
      <c r="F479" s="31">
        <v>340</v>
      </c>
      <c r="G479" s="32" t="s">
        <v>1099</v>
      </c>
      <c r="H479" s="107">
        <f t="shared" si="62"/>
        <v>0.17744399999999999</v>
      </c>
      <c r="I479" s="48" t="s">
        <v>1088</v>
      </c>
      <c r="J479" s="82" t="s">
        <v>1094</v>
      </c>
      <c r="K479" s="36" t="s">
        <v>317</v>
      </c>
      <c r="L479" s="25" t="s">
        <v>308</v>
      </c>
      <c r="M479" s="37" t="s">
        <v>1090</v>
      </c>
      <c r="N479" s="91"/>
    </row>
    <row r="480" spans="1:14" s="4" customFormat="1" ht="150" customHeight="1">
      <c r="A480" s="70" t="s">
        <v>1084</v>
      </c>
      <c r="B480" s="28" t="s">
        <v>1109</v>
      </c>
      <c r="C480" s="29" t="s">
        <v>1110</v>
      </c>
      <c r="D480" s="30">
        <v>1</v>
      </c>
      <c r="E480" s="31">
        <v>320</v>
      </c>
      <c r="F480" s="31">
        <v>330</v>
      </c>
      <c r="G480" s="32" t="s">
        <v>1099</v>
      </c>
      <c r="H480" s="107">
        <f t="shared" si="62"/>
        <v>0.17744399999999999</v>
      </c>
      <c r="I480" s="48" t="s">
        <v>1088</v>
      </c>
      <c r="J480" s="82" t="s">
        <v>1089</v>
      </c>
      <c r="K480" s="36" t="s">
        <v>317</v>
      </c>
      <c r="L480" s="25" t="s">
        <v>308</v>
      </c>
      <c r="M480" s="37" t="s">
        <v>1090</v>
      </c>
      <c r="N480" s="91"/>
    </row>
    <row r="481" spans="1:14" s="4" customFormat="1" ht="150" customHeight="1">
      <c r="A481" s="70" t="s">
        <v>1084</v>
      </c>
      <c r="B481" s="28" t="s">
        <v>1111</v>
      </c>
      <c r="C481" s="29" t="s">
        <v>1110</v>
      </c>
      <c r="D481" s="30">
        <v>1</v>
      </c>
      <c r="E481" s="31">
        <v>345</v>
      </c>
      <c r="F481" s="31">
        <v>355</v>
      </c>
      <c r="G481" s="32" t="s">
        <v>1099</v>
      </c>
      <c r="H481" s="107">
        <f t="shared" si="62"/>
        <v>0.17744399999999999</v>
      </c>
      <c r="I481" s="48" t="s">
        <v>1088</v>
      </c>
      <c r="J481" s="82" t="s">
        <v>1092</v>
      </c>
      <c r="K481" s="36" t="s">
        <v>317</v>
      </c>
      <c r="L481" s="25" t="s">
        <v>308</v>
      </c>
      <c r="M481" s="37" t="s">
        <v>1090</v>
      </c>
      <c r="N481" s="91"/>
    </row>
    <row r="482" spans="1:14" s="4" customFormat="1" ht="150" customHeight="1">
      <c r="A482" s="70" t="s">
        <v>1084</v>
      </c>
      <c r="B482" s="28" t="s">
        <v>1112</v>
      </c>
      <c r="C482" s="29" t="s">
        <v>1110</v>
      </c>
      <c r="D482" s="30">
        <v>1</v>
      </c>
      <c r="E482" s="31">
        <v>375</v>
      </c>
      <c r="F482" s="31">
        <v>385</v>
      </c>
      <c r="G482" s="32" t="s">
        <v>1099</v>
      </c>
      <c r="H482" s="107">
        <f t="shared" si="62"/>
        <v>0.17744399999999999</v>
      </c>
      <c r="I482" s="48" t="s">
        <v>1088</v>
      </c>
      <c r="J482" s="82" t="s">
        <v>1094</v>
      </c>
      <c r="K482" s="36" t="s">
        <v>317</v>
      </c>
      <c r="L482" s="25" t="s">
        <v>308</v>
      </c>
      <c r="M482" s="37" t="s">
        <v>1090</v>
      </c>
      <c r="N482" s="91"/>
    </row>
    <row r="483" spans="1:14" s="4" customFormat="1" ht="150" customHeight="1">
      <c r="A483" s="70" t="s">
        <v>1084</v>
      </c>
      <c r="B483" s="28" t="s">
        <v>1113</v>
      </c>
      <c r="C483" s="29" t="s">
        <v>1086</v>
      </c>
      <c r="D483" s="30">
        <v>1</v>
      </c>
      <c r="E483" s="31">
        <v>275</v>
      </c>
      <c r="F483" s="31">
        <v>285</v>
      </c>
      <c r="G483" s="32" t="s">
        <v>1099</v>
      </c>
      <c r="H483" s="107">
        <f t="shared" si="62"/>
        <v>0.17744399999999999</v>
      </c>
      <c r="I483" s="48" t="s">
        <v>1088</v>
      </c>
      <c r="J483" s="82" t="s">
        <v>1089</v>
      </c>
      <c r="K483" s="36" t="s">
        <v>317</v>
      </c>
      <c r="L483" s="25" t="s">
        <v>308</v>
      </c>
      <c r="M483" s="37" t="s">
        <v>1090</v>
      </c>
      <c r="N483" s="91"/>
    </row>
    <row r="484" spans="1:14" s="4" customFormat="1" ht="150" customHeight="1">
      <c r="A484" s="70" t="s">
        <v>1084</v>
      </c>
      <c r="B484" s="28" t="s">
        <v>1114</v>
      </c>
      <c r="C484" s="29" t="s">
        <v>1086</v>
      </c>
      <c r="D484" s="30">
        <v>1</v>
      </c>
      <c r="E484" s="31">
        <v>298</v>
      </c>
      <c r="F484" s="31">
        <v>308</v>
      </c>
      <c r="G484" s="32" t="s">
        <v>1099</v>
      </c>
      <c r="H484" s="107">
        <f t="shared" si="62"/>
        <v>0.17744399999999999</v>
      </c>
      <c r="I484" s="48" t="s">
        <v>1088</v>
      </c>
      <c r="J484" s="82" t="s">
        <v>1092</v>
      </c>
      <c r="K484" s="36" t="s">
        <v>317</v>
      </c>
      <c r="L484" s="25" t="s">
        <v>308</v>
      </c>
      <c r="M484" s="37" t="s">
        <v>1090</v>
      </c>
      <c r="N484" s="91"/>
    </row>
    <row r="485" spans="1:14" s="4" customFormat="1" ht="150" customHeight="1">
      <c r="A485" s="70" t="s">
        <v>1084</v>
      </c>
      <c r="B485" s="28" t="s">
        <v>1115</v>
      </c>
      <c r="C485" s="29" t="s">
        <v>1086</v>
      </c>
      <c r="D485" s="30">
        <v>1</v>
      </c>
      <c r="E485" s="31">
        <v>330</v>
      </c>
      <c r="F485" s="31">
        <v>340</v>
      </c>
      <c r="G485" s="32" t="s">
        <v>1099</v>
      </c>
      <c r="H485" s="107">
        <f t="shared" si="62"/>
        <v>0.17744399999999999</v>
      </c>
      <c r="I485" s="48" t="s">
        <v>1088</v>
      </c>
      <c r="J485" s="82" t="s">
        <v>1094</v>
      </c>
      <c r="K485" s="36" t="s">
        <v>317</v>
      </c>
      <c r="L485" s="25" t="s">
        <v>308</v>
      </c>
      <c r="M485" s="37" t="s">
        <v>1090</v>
      </c>
      <c r="N485" s="91"/>
    </row>
    <row r="486" spans="1:14" s="4" customFormat="1" ht="150" customHeight="1">
      <c r="A486" s="70" t="s">
        <v>1084</v>
      </c>
      <c r="B486" s="28" t="s">
        <v>1116</v>
      </c>
      <c r="C486" s="29" t="s">
        <v>1117</v>
      </c>
      <c r="D486" s="30">
        <v>1</v>
      </c>
      <c r="E486" s="31">
        <v>345</v>
      </c>
      <c r="F486" s="31">
        <v>355</v>
      </c>
      <c r="G486" s="32" t="s">
        <v>1099</v>
      </c>
      <c r="H486" s="107">
        <f t="shared" si="62"/>
        <v>0.17744399999999999</v>
      </c>
      <c r="I486" s="48" t="s">
        <v>1088</v>
      </c>
      <c r="J486" s="82" t="s">
        <v>1092</v>
      </c>
      <c r="K486" s="36" t="s">
        <v>317</v>
      </c>
      <c r="L486" s="25" t="s">
        <v>308</v>
      </c>
      <c r="M486" s="37" t="s">
        <v>1090</v>
      </c>
      <c r="N486" s="91"/>
    </row>
    <row r="487" spans="1:14" s="4" customFormat="1" ht="150" customHeight="1">
      <c r="A487" s="70" t="s">
        <v>1084</v>
      </c>
      <c r="B487" s="28" t="s">
        <v>1118</v>
      </c>
      <c r="C487" s="29" t="s">
        <v>1117</v>
      </c>
      <c r="D487" s="30">
        <v>1</v>
      </c>
      <c r="E487" s="31">
        <v>375</v>
      </c>
      <c r="F487" s="31">
        <v>385</v>
      </c>
      <c r="G487" s="32" t="s">
        <v>1099</v>
      </c>
      <c r="H487" s="107">
        <f t="shared" si="62"/>
        <v>0.17744399999999999</v>
      </c>
      <c r="I487" s="48" t="s">
        <v>1088</v>
      </c>
      <c r="J487" s="82" t="s">
        <v>1094</v>
      </c>
      <c r="K487" s="36" t="s">
        <v>317</v>
      </c>
      <c r="L487" s="25" t="s">
        <v>308</v>
      </c>
      <c r="M487" s="37" t="s">
        <v>1090</v>
      </c>
      <c r="N487" s="91"/>
    </row>
    <row r="488" spans="1:14" s="4" customFormat="1" ht="150" customHeight="1">
      <c r="A488" s="70" t="s">
        <v>1084</v>
      </c>
      <c r="B488" s="28" t="s">
        <v>1119</v>
      </c>
      <c r="C488" s="29" t="s">
        <v>1120</v>
      </c>
      <c r="D488" s="30">
        <v>1</v>
      </c>
      <c r="E488" s="31">
        <v>373</v>
      </c>
      <c r="F488" s="31">
        <v>388</v>
      </c>
      <c r="G488" s="32" t="s">
        <v>1121</v>
      </c>
      <c r="H488" s="107">
        <f t="shared" ref="H488:H500" si="63">1.16*0.62*0.33</f>
        <v>0.23733599999999999</v>
      </c>
      <c r="I488" s="48" t="s">
        <v>1122</v>
      </c>
      <c r="J488" s="82" t="s">
        <v>1123</v>
      </c>
      <c r="K488" s="36" t="s">
        <v>317</v>
      </c>
      <c r="L488" s="25" t="s">
        <v>308</v>
      </c>
      <c r="M488" s="37" t="s">
        <v>1124</v>
      </c>
      <c r="N488" s="91"/>
    </row>
    <row r="489" spans="1:14" s="4" customFormat="1" ht="150" customHeight="1">
      <c r="A489" s="70" t="s">
        <v>1084</v>
      </c>
      <c r="B489" s="28" t="s">
        <v>1125</v>
      </c>
      <c r="C489" s="29" t="s">
        <v>1120</v>
      </c>
      <c r="D489" s="30">
        <v>1</v>
      </c>
      <c r="E489" s="31">
        <v>390</v>
      </c>
      <c r="F489" s="31">
        <v>405</v>
      </c>
      <c r="G489" s="32" t="s">
        <v>1121</v>
      </c>
      <c r="H489" s="107">
        <f t="shared" si="63"/>
        <v>0.23733599999999999</v>
      </c>
      <c r="I489" s="48" t="s">
        <v>1122</v>
      </c>
      <c r="J489" s="82" t="s">
        <v>1126</v>
      </c>
      <c r="K489" s="36" t="s">
        <v>317</v>
      </c>
      <c r="L489" s="25" t="s">
        <v>308</v>
      </c>
      <c r="M489" s="37" t="s">
        <v>1124</v>
      </c>
      <c r="N489" s="91"/>
    </row>
    <row r="490" spans="1:14" s="4" customFormat="1" ht="150" customHeight="1">
      <c r="A490" s="70" t="s">
        <v>1084</v>
      </c>
      <c r="B490" s="28" t="s">
        <v>1119</v>
      </c>
      <c r="C490" s="29" t="s">
        <v>1127</v>
      </c>
      <c r="D490" s="30">
        <v>1</v>
      </c>
      <c r="E490" s="31">
        <v>418</v>
      </c>
      <c r="F490" s="31">
        <v>433</v>
      </c>
      <c r="G490" s="32" t="s">
        <v>1121</v>
      </c>
      <c r="H490" s="107">
        <f t="shared" si="63"/>
        <v>0.23733599999999999</v>
      </c>
      <c r="I490" s="48" t="s">
        <v>1122</v>
      </c>
      <c r="J490" s="82" t="s">
        <v>1123</v>
      </c>
      <c r="K490" s="36" t="s">
        <v>317</v>
      </c>
      <c r="L490" s="25" t="s">
        <v>308</v>
      </c>
      <c r="M490" s="37" t="s">
        <v>1124</v>
      </c>
      <c r="N490" s="91"/>
    </row>
    <row r="491" spans="1:14" s="4" customFormat="1" ht="150" customHeight="1">
      <c r="A491" s="70" t="s">
        <v>1084</v>
      </c>
      <c r="B491" s="28" t="s">
        <v>1128</v>
      </c>
      <c r="C491" s="29" t="s">
        <v>1127</v>
      </c>
      <c r="D491" s="30">
        <v>1</v>
      </c>
      <c r="E491" s="31">
        <v>435</v>
      </c>
      <c r="F491" s="31">
        <v>450</v>
      </c>
      <c r="G491" s="32" t="s">
        <v>1121</v>
      </c>
      <c r="H491" s="107">
        <f t="shared" si="63"/>
        <v>0.23733599999999999</v>
      </c>
      <c r="I491" s="48" t="s">
        <v>1122</v>
      </c>
      <c r="J491" s="82" t="s">
        <v>1126</v>
      </c>
      <c r="K491" s="36" t="s">
        <v>317</v>
      </c>
      <c r="L491" s="25" t="s">
        <v>308</v>
      </c>
      <c r="M491" s="37" t="s">
        <v>1124</v>
      </c>
      <c r="N491" s="91"/>
    </row>
    <row r="492" spans="1:14" s="4" customFormat="1" ht="150" customHeight="1">
      <c r="A492" s="70" t="s">
        <v>1084</v>
      </c>
      <c r="B492" s="28" t="s">
        <v>1128</v>
      </c>
      <c r="C492" s="29" t="s">
        <v>1127</v>
      </c>
      <c r="D492" s="30">
        <v>1</v>
      </c>
      <c r="E492" s="31">
        <v>435</v>
      </c>
      <c r="F492" s="31">
        <v>450</v>
      </c>
      <c r="G492" s="32" t="s">
        <v>1121</v>
      </c>
      <c r="H492" s="107">
        <f t="shared" si="63"/>
        <v>0.23733599999999999</v>
      </c>
      <c r="I492" s="48" t="s">
        <v>1122</v>
      </c>
      <c r="J492" s="82" t="s">
        <v>1126</v>
      </c>
      <c r="K492" s="36" t="s">
        <v>317</v>
      </c>
      <c r="L492" s="25" t="s">
        <v>308</v>
      </c>
      <c r="M492" s="37" t="s">
        <v>1124</v>
      </c>
      <c r="N492" s="91"/>
    </row>
    <row r="493" spans="1:14" s="4" customFormat="1" ht="150" customHeight="1">
      <c r="A493" s="70" t="s">
        <v>1084</v>
      </c>
      <c r="B493" s="28" t="s">
        <v>1129</v>
      </c>
      <c r="C493" s="29" t="s">
        <v>1120</v>
      </c>
      <c r="D493" s="30">
        <v>1</v>
      </c>
      <c r="E493" s="31">
        <v>373</v>
      </c>
      <c r="F493" s="31">
        <v>388</v>
      </c>
      <c r="G493" s="32" t="s">
        <v>1121</v>
      </c>
      <c r="H493" s="107">
        <f t="shared" si="63"/>
        <v>0.23733599999999999</v>
      </c>
      <c r="I493" s="48" t="s">
        <v>1122</v>
      </c>
      <c r="J493" s="82" t="s">
        <v>1123</v>
      </c>
      <c r="K493" s="36" t="s">
        <v>317</v>
      </c>
      <c r="L493" s="25" t="s">
        <v>308</v>
      </c>
      <c r="M493" s="37" t="s">
        <v>1124</v>
      </c>
      <c r="N493" s="91"/>
    </row>
    <row r="494" spans="1:14" s="4" customFormat="1" ht="150" customHeight="1">
      <c r="A494" s="70" t="s">
        <v>1084</v>
      </c>
      <c r="B494" s="28" t="s">
        <v>1130</v>
      </c>
      <c r="C494" s="29" t="s">
        <v>1120</v>
      </c>
      <c r="D494" s="30">
        <v>1</v>
      </c>
      <c r="E494" s="31">
        <v>390</v>
      </c>
      <c r="F494" s="31">
        <v>405</v>
      </c>
      <c r="G494" s="32" t="s">
        <v>1121</v>
      </c>
      <c r="H494" s="107">
        <f t="shared" si="63"/>
        <v>0.23733599999999999</v>
      </c>
      <c r="I494" s="48" t="s">
        <v>1122</v>
      </c>
      <c r="J494" s="82" t="s">
        <v>1126</v>
      </c>
      <c r="K494" s="36" t="s">
        <v>317</v>
      </c>
      <c r="L494" s="25" t="s">
        <v>308</v>
      </c>
      <c r="M494" s="37" t="s">
        <v>1124</v>
      </c>
      <c r="N494" s="91"/>
    </row>
    <row r="495" spans="1:14" s="4" customFormat="1" ht="150" customHeight="1">
      <c r="A495" s="70" t="s">
        <v>1084</v>
      </c>
      <c r="B495" s="28" t="s">
        <v>1131</v>
      </c>
      <c r="C495" s="29" t="s">
        <v>1132</v>
      </c>
      <c r="D495" s="30">
        <v>1</v>
      </c>
      <c r="E495" s="31">
        <v>418</v>
      </c>
      <c r="F495" s="31">
        <v>433</v>
      </c>
      <c r="G495" s="32" t="s">
        <v>1121</v>
      </c>
      <c r="H495" s="107">
        <f t="shared" si="63"/>
        <v>0.23733599999999999</v>
      </c>
      <c r="I495" s="48" t="s">
        <v>1122</v>
      </c>
      <c r="J495" s="82" t="s">
        <v>1123</v>
      </c>
      <c r="K495" s="36" t="s">
        <v>317</v>
      </c>
      <c r="L495" s="25" t="s">
        <v>308</v>
      </c>
      <c r="M495" s="37" t="s">
        <v>1124</v>
      </c>
      <c r="N495" s="91"/>
    </row>
    <row r="496" spans="1:14" s="4" customFormat="1" ht="150" customHeight="1">
      <c r="A496" s="70" t="s">
        <v>1084</v>
      </c>
      <c r="B496" s="28" t="s">
        <v>1133</v>
      </c>
      <c r="C496" s="29" t="s">
        <v>1132</v>
      </c>
      <c r="D496" s="30">
        <v>1</v>
      </c>
      <c r="E496" s="31">
        <v>435</v>
      </c>
      <c r="F496" s="31">
        <v>450</v>
      </c>
      <c r="G496" s="32" t="s">
        <v>1121</v>
      </c>
      <c r="H496" s="107">
        <f t="shared" si="63"/>
        <v>0.23733599999999999</v>
      </c>
      <c r="I496" s="48" t="s">
        <v>1122</v>
      </c>
      <c r="J496" s="82" t="s">
        <v>1126</v>
      </c>
      <c r="K496" s="36" t="s">
        <v>317</v>
      </c>
      <c r="L496" s="25" t="s">
        <v>308</v>
      </c>
      <c r="M496" s="37" t="s">
        <v>1124</v>
      </c>
      <c r="N496" s="91"/>
    </row>
    <row r="497" spans="1:14" s="4" customFormat="1" ht="150" customHeight="1">
      <c r="A497" s="70" t="s">
        <v>1084</v>
      </c>
      <c r="B497" s="28" t="s">
        <v>1134</v>
      </c>
      <c r="C497" s="29" t="s">
        <v>1120</v>
      </c>
      <c r="D497" s="30">
        <v>1</v>
      </c>
      <c r="E497" s="31">
        <v>373</v>
      </c>
      <c r="F497" s="31">
        <v>388</v>
      </c>
      <c r="G497" s="32" t="s">
        <v>1121</v>
      </c>
      <c r="H497" s="107">
        <f t="shared" si="63"/>
        <v>0.23733599999999999</v>
      </c>
      <c r="I497" s="48" t="s">
        <v>1122</v>
      </c>
      <c r="J497" s="82" t="s">
        <v>1123</v>
      </c>
      <c r="K497" s="36" t="s">
        <v>317</v>
      </c>
      <c r="L497" s="25" t="s">
        <v>308</v>
      </c>
      <c r="M497" s="37" t="s">
        <v>1124</v>
      </c>
      <c r="N497" s="91"/>
    </row>
    <row r="498" spans="1:14" s="4" customFormat="1" ht="150" customHeight="1">
      <c r="A498" s="70" t="s">
        <v>1084</v>
      </c>
      <c r="B498" s="28" t="s">
        <v>1135</v>
      </c>
      <c r="C498" s="29" t="s">
        <v>1120</v>
      </c>
      <c r="D498" s="30">
        <v>1</v>
      </c>
      <c r="E498" s="31">
        <v>390</v>
      </c>
      <c r="F498" s="31">
        <v>405</v>
      </c>
      <c r="G498" s="32" t="s">
        <v>1121</v>
      </c>
      <c r="H498" s="107">
        <f t="shared" si="63"/>
        <v>0.23733599999999999</v>
      </c>
      <c r="I498" s="48" t="s">
        <v>1122</v>
      </c>
      <c r="J498" s="82" t="s">
        <v>1126</v>
      </c>
      <c r="K498" s="36" t="s">
        <v>317</v>
      </c>
      <c r="L498" s="25" t="s">
        <v>308</v>
      </c>
      <c r="M498" s="37" t="s">
        <v>1124</v>
      </c>
      <c r="N498" s="91"/>
    </row>
    <row r="499" spans="1:14" s="4" customFormat="1" ht="150" customHeight="1">
      <c r="A499" s="70" t="s">
        <v>1084</v>
      </c>
      <c r="B499" s="28" t="s">
        <v>1136</v>
      </c>
      <c r="C499" s="29" t="s">
        <v>1132</v>
      </c>
      <c r="D499" s="30">
        <v>1</v>
      </c>
      <c r="E499" s="31">
        <v>418</v>
      </c>
      <c r="F499" s="31">
        <v>433</v>
      </c>
      <c r="G499" s="32" t="s">
        <v>1121</v>
      </c>
      <c r="H499" s="107">
        <f t="shared" si="63"/>
        <v>0.23733599999999999</v>
      </c>
      <c r="I499" s="48" t="s">
        <v>1122</v>
      </c>
      <c r="J499" s="82" t="s">
        <v>1123</v>
      </c>
      <c r="K499" s="36" t="s">
        <v>317</v>
      </c>
      <c r="L499" s="25" t="s">
        <v>308</v>
      </c>
      <c r="M499" s="37" t="s">
        <v>1124</v>
      </c>
      <c r="N499" s="91"/>
    </row>
    <row r="500" spans="1:14" s="4" customFormat="1" ht="150" customHeight="1">
      <c r="A500" s="70" t="s">
        <v>1084</v>
      </c>
      <c r="B500" s="28" t="s">
        <v>1137</v>
      </c>
      <c r="C500" s="29" t="s">
        <v>1132</v>
      </c>
      <c r="D500" s="30">
        <v>1</v>
      </c>
      <c r="E500" s="31">
        <v>435</v>
      </c>
      <c r="F500" s="31">
        <v>450</v>
      </c>
      <c r="G500" s="32" t="s">
        <v>1121</v>
      </c>
      <c r="H500" s="107">
        <f t="shared" si="63"/>
        <v>0.23733599999999999</v>
      </c>
      <c r="I500" s="48" t="s">
        <v>1122</v>
      </c>
      <c r="J500" s="82" t="s">
        <v>1126</v>
      </c>
      <c r="K500" s="36" t="s">
        <v>317</v>
      </c>
      <c r="L500" s="25" t="s">
        <v>308</v>
      </c>
      <c r="M500" s="37" t="s">
        <v>1124</v>
      </c>
      <c r="N500" s="91"/>
    </row>
    <row r="501" spans="1:14" s="4" customFormat="1" ht="150" customHeight="1">
      <c r="A501" s="70" t="s">
        <v>415</v>
      </c>
      <c r="B501" s="28" t="s">
        <v>1138</v>
      </c>
      <c r="C501" s="29" t="s">
        <v>1139</v>
      </c>
      <c r="D501" s="30">
        <v>1</v>
      </c>
      <c r="E501" s="88">
        <v>273</v>
      </c>
      <c r="F501" s="88">
        <v>285</v>
      </c>
      <c r="G501" s="32" t="s">
        <v>1140</v>
      </c>
      <c r="H501" s="107">
        <f t="shared" ref="H501:H506" si="64">1.08*0.58*0.31</f>
        <v>0.194184</v>
      </c>
      <c r="I501" s="48" t="s">
        <v>1141</v>
      </c>
      <c r="J501" s="82" t="s">
        <v>1142</v>
      </c>
      <c r="K501" s="36" t="s">
        <v>317</v>
      </c>
      <c r="L501" s="25" t="s">
        <v>308</v>
      </c>
      <c r="M501" s="89" t="s">
        <v>1143</v>
      </c>
      <c r="N501" s="91" t="s">
        <v>412</v>
      </c>
    </row>
    <row r="502" spans="1:14" s="4" customFormat="1" ht="150" customHeight="1">
      <c r="A502" s="70" t="s">
        <v>415</v>
      </c>
      <c r="B502" s="28" t="s">
        <v>1138</v>
      </c>
      <c r="C502" s="29" t="s">
        <v>1139</v>
      </c>
      <c r="D502" s="30">
        <v>1</v>
      </c>
      <c r="E502" s="88">
        <v>273</v>
      </c>
      <c r="F502" s="88">
        <v>285</v>
      </c>
      <c r="G502" s="32" t="s">
        <v>1140</v>
      </c>
      <c r="H502" s="107">
        <f t="shared" si="64"/>
        <v>0.194184</v>
      </c>
      <c r="I502" s="48" t="s">
        <v>1141</v>
      </c>
      <c r="J502" s="82" t="s">
        <v>1142</v>
      </c>
      <c r="K502" s="36" t="s">
        <v>317</v>
      </c>
      <c r="L502" s="25" t="s">
        <v>308</v>
      </c>
      <c r="M502" s="89" t="s">
        <v>1143</v>
      </c>
      <c r="N502" s="91" t="s">
        <v>412</v>
      </c>
    </row>
    <row r="503" spans="1:14" s="4" customFormat="1" ht="150" customHeight="1">
      <c r="A503" s="70" t="s">
        <v>415</v>
      </c>
      <c r="B503" s="28" t="s">
        <v>1138</v>
      </c>
      <c r="C503" s="29" t="s">
        <v>1139</v>
      </c>
      <c r="D503" s="30">
        <v>1</v>
      </c>
      <c r="E503" s="88">
        <v>273</v>
      </c>
      <c r="F503" s="88">
        <v>285</v>
      </c>
      <c r="G503" s="32" t="s">
        <v>1140</v>
      </c>
      <c r="H503" s="107">
        <f t="shared" si="64"/>
        <v>0.194184</v>
      </c>
      <c r="I503" s="48" t="s">
        <v>1141</v>
      </c>
      <c r="J503" s="82" t="s">
        <v>1142</v>
      </c>
      <c r="K503" s="36" t="s">
        <v>317</v>
      </c>
      <c r="L503" s="25" t="s">
        <v>308</v>
      </c>
      <c r="M503" s="89" t="s">
        <v>1143</v>
      </c>
      <c r="N503" s="91" t="s">
        <v>412</v>
      </c>
    </row>
    <row r="504" spans="1:14" s="4" customFormat="1" ht="150" customHeight="1">
      <c r="A504" s="70" t="s">
        <v>415</v>
      </c>
      <c r="B504" s="28" t="s">
        <v>1138</v>
      </c>
      <c r="C504" s="29" t="s">
        <v>1139</v>
      </c>
      <c r="D504" s="30">
        <v>1</v>
      </c>
      <c r="E504" s="88">
        <v>273</v>
      </c>
      <c r="F504" s="88">
        <v>285</v>
      </c>
      <c r="G504" s="32" t="s">
        <v>1140</v>
      </c>
      <c r="H504" s="107">
        <f t="shared" si="64"/>
        <v>0.194184</v>
      </c>
      <c r="I504" s="48" t="s">
        <v>1141</v>
      </c>
      <c r="J504" s="82" t="s">
        <v>1142</v>
      </c>
      <c r="K504" s="36" t="s">
        <v>317</v>
      </c>
      <c r="L504" s="25" t="s">
        <v>308</v>
      </c>
      <c r="M504" s="89" t="s">
        <v>1143</v>
      </c>
      <c r="N504" s="91" t="s">
        <v>412</v>
      </c>
    </row>
    <row r="505" spans="1:14" s="4" customFormat="1" ht="150" customHeight="1">
      <c r="A505" s="70" t="s">
        <v>415</v>
      </c>
      <c r="B505" s="28" t="s">
        <v>1138</v>
      </c>
      <c r="C505" s="29" t="s">
        <v>1139</v>
      </c>
      <c r="D505" s="30">
        <v>1</v>
      </c>
      <c r="E505" s="88">
        <v>273</v>
      </c>
      <c r="F505" s="88">
        <v>285</v>
      </c>
      <c r="G505" s="32" t="s">
        <v>1140</v>
      </c>
      <c r="H505" s="107">
        <f t="shared" si="64"/>
        <v>0.194184</v>
      </c>
      <c r="I505" s="48" t="s">
        <v>1141</v>
      </c>
      <c r="J505" s="82" t="s">
        <v>1142</v>
      </c>
      <c r="K505" s="36" t="s">
        <v>317</v>
      </c>
      <c r="L505" s="25" t="s">
        <v>308</v>
      </c>
      <c r="M505" s="89" t="s">
        <v>1143</v>
      </c>
      <c r="N505" s="91" t="s">
        <v>412</v>
      </c>
    </row>
    <row r="506" spans="1:14" s="4" customFormat="1" ht="150" customHeight="1">
      <c r="A506" s="70" t="s">
        <v>415</v>
      </c>
      <c r="B506" s="28" t="s">
        <v>1144</v>
      </c>
      <c r="C506" s="113" t="s">
        <v>1145</v>
      </c>
      <c r="D506" s="30">
        <v>1</v>
      </c>
      <c r="E506" s="88">
        <v>308</v>
      </c>
      <c r="F506" s="88">
        <v>320</v>
      </c>
      <c r="G506" s="32" t="s">
        <v>1140</v>
      </c>
      <c r="H506" s="107">
        <f t="shared" si="64"/>
        <v>0.194184</v>
      </c>
      <c r="I506" s="48" t="s">
        <v>1141</v>
      </c>
      <c r="J506" s="82" t="s">
        <v>1142</v>
      </c>
      <c r="K506" s="36" t="s">
        <v>317</v>
      </c>
      <c r="L506" s="25" t="s">
        <v>308</v>
      </c>
      <c r="M506" s="89" t="s">
        <v>1143</v>
      </c>
      <c r="N506" s="91" t="s">
        <v>412</v>
      </c>
    </row>
    <row r="507" spans="1:14" s="4" customFormat="1" ht="150" customHeight="1">
      <c r="A507" s="70" t="s">
        <v>415</v>
      </c>
      <c r="B507" s="28" t="s">
        <v>1146</v>
      </c>
      <c r="C507" s="29" t="s">
        <v>1147</v>
      </c>
      <c r="D507" s="30">
        <v>1</v>
      </c>
      <c r="E507" s="88">
        <v>270</v>
      </c>
      <c r="F507" s="88">
        <v>280</v>
      </c>
      <c r="G507" s="32" t="s">
        <v>1148</v>
      </c>
      <c r="H507" s="107">
        <f t="shared" ref="H507:H521" si="65">1.06*0.58*0.3</f>
        <v>0.18443999999999999</v>
      </c>
      <c r="I507" s="48" t="s">
        <v>1149</v>
      </c>
      <c r="J507" s="82" t="s">
        <v>1150</v>
      </c>
      <c r="K507" s="36" t="s">
        <v>317</v>
      </c>
      <c r="L507" s="25" t="s">
        <v>308</v>
      </c>
      <c r="M507" s="89" t="s">
        <v>1143</v>
      </c>
      <c r="N507" s="91" t="s">
        <v>412</v>
      </c>
    </row>
    <row r="508" spans="1:14" s="4" customFormat="1" ht="150" customHeight="1">
      <c r="A508" s="70" t="s">
        <v>415</v>
      </c>
      <c r="B508" s="28" t="s">
        <v>1146</v>
      </c>
      <c r="C508" s="29" t="s">
        <v>1147</v>
      </c>
      <c r="D508" s="30">
        <v>1</v>
      </c>
      <c r="E508" s="88">
        <v>270</v>
      </c>
      <c r="F508" s="88">
        <v>280</v>
      </c>
      <c r="G508" s="32" t="s">
        <v>1148</v>
      </c>
      <c r="H508" s="107">
        <f t="shared" si="65"/>
        <v>0.18443999999999999</v>
      </c>
      <c r="I508" s="48" t="s">
        <v>1149</v>
      </c>
      <c r="J508" s="82" t="s">
        <v>1150</v>
      </c>
      <c r="K508" s="36" t="s">
        <v>317</v>
      </c>
      <c r="L508" s="25" t="s">
        <v>308</v>
      </c>
      <c r="M508" s="89" t="s">
        <v>1143</v>
      </c>
      <c r="N508" s="91" t="s">
        <v>412</v>
      </c>
    </row>
    <row r="509" spans="1:14" s="4" customFormat="1" ht="150" customHeight="1">
      <c r="A509" s="70" t="s">
        <v>415</v>
      </c>
      <c r="B509" s="28" t="s">
        <v>1146</v>
      </c>
      <c r="C509" s="29" t="s">
        <v>1147</v>
      </c>
      <c r="D509" s="30">
        <v>1</v>
      </c>
      <c r="E509" s="88">
        <v>270</v>
      </c>
      <c r="F509" s="88">
        <v>280</v>
      </c>
      <c r="G509" s="32" t="s">
        <v>1148</v>
      </c>
      <c r="H509" s="107">
        <f t="shared" si="65"/>
        <v>0.18443999999999999</v>
      </c>
      <c r="I509" s="48" t="s">
        <v>1149</v>
      </c>
      <c r="J509" s="82" t="s">
        <v>1150</v>
      </c>
      <c r="K509" s="36" t="s">
        <v>317</v>
      </c>
      <c r="L509" s="25" t="s">
        <v>308</v>
      </c>
      <c r="M509" s="89" t="s">
        <v>1143</v>
      </c>
      <c r="N509" s="91" t="s">
        <v>412</v>
      </c>
    </row>
    <row r="510" spans="1:14" s="4" customFormat="1" ht="150" customHeight="1">
      <c r="A510" s="70" t="s">
        <v>415</v>
      </c>
      <c r="B510" s="28" t="s">
        <v>1151</v>
      </c>
      <c r="C510" s="29" t="s">
        <v>890</v>
      </c>
      <c r="D510" s="30">
        <v>1</v>
      </c>
      <c r="E510" s="88">
        <v>305</v>
      </c>
      <c r="F510" s="88">
        <v>315</v>
      </c>
      <c r="G510" s="32" t="s">
        <v>1148</v>
      </c>
      <c r="H510" s="107">
        <f t="shared" si="65"/>
        <v>0.18443999999999999</v>
      </c>
      <c r="I510" s="48" t="s">
        <v>1149</v>
      </c>
      <c r="J510" s="82" t="s">
        <v>1150</v>
      </c>
      <c r="K510" s="36" t="s">
        <v>317</v>
      </c>
      <c r="L510" s="25" t="s">
        <v>308</v>
      </c>
      <c r="M510" s="89" t="s">
        <v>1143</v>
      </c>
      <c r="N510" s="91" t="s">
        <v>412</v>
      </c>
    </row>
    <row r="511" spans="1:14" s="4" customFormat="1" ht="150" customHeight="1">
      <c r="A511" s="70" t="s">
        <v>415</v>
      </c>
      <c r="B511" s="28" t="s">
        <v>1151</v>
      </c>
      <c r="C511" s="29" t="s">
        <v>890</v>
      </c>
      <c r="D511" s="30">
        <v>1</v>
      </c>
      <c r="E511" s="88">
        <v>305</v>
      </c>
      <c r="F511" s="88">
        <v>315</v>
      </c>
      <c r="G511" s="32" t="s">
        <v>1148</v>
      </c>
      <c r="H511" s="107">
        <f t="shared" si="65"/>
        <v>0.18443999999999999</v>
      </c>
      <c r="I511" s="48" t="s">
        <v>1149</v>
      </c>
      <c r="J511" s="82" t="s">
        <v>1150</v>
      </c>
      <c r="K511" s="36" t="s">
        <v>317</v>
      </c>
      <c r="L511" s="25" t="s">
        <v>308</v>
      </c>
      <c r="M511" s="89" t="s">
        <v>1143</v>
      </c>
      <c r="N511" s="91" t="s">
        <v>412</v>
      </c>
    </row>
    <row r="512" spans="1:14" s="4" customFormat="1" ht="150" customHeight="1">
      <c r="A512" s="70" t="s">
        <v>415</v>
      </c>
      <c r="B512" s="28" t="s">
        <v>1152</v>
      </c>
      <c r="C512" s="29" t="s">
        <v>1147</v>
      </c>
      <c r="D512" s="30">
        <v>1</v>
      </c>
      <c r="E512" s="88">
        <v>270</v>
      </c>
      <c r="F512" s="88">
        <v>280</v>
      </c>
      <c r="G512" s="32" t="s">
        <v>1148</v>
      </c>
      <c r="H512" s="107">
        <f t="shared" si="65"/>
        <v>0.18443999999999999</v>
      </c>
      <c r="I512" s="48" t="s">
        <v>1149</v>
      </c>
      <c r="J512" s="82" t="s">
        <v>1150</v>
      </c>
      <c r="K512" s="36" t="s">
        <v>317</v>
      </c>
      <c r="L512" s="25" t="s">
        <v>308</v>
      </c>
      <c r="M512" s="89" t="s">
        <v>1143</v>
      </c>
      <c r="N512" s="91" t="s">
        <v>412</v>
      </c>
    </row>
    <row r="513" spans="1:14" s="4" customFormat="1" ht="150" customHeight="1">
      <c r="A513" s="70" t="s">
        <v>415</v>
      </c>
      <c r="B513" s="28" t="s">
        <v>1152</v>
      </c>
      <c r="C513" s="29" t="s">
        <v>1147</v>
      </c>
      <c r="D513" s="30">
        <v>1</v>
      </c>
      <c r="E513" s="88">
        <v>270</v>
      </c>
      <c r="F513" s="88">
        <v>280</v>
      </c>
      <c r="G513" s="32" t="s">
        <v>1148</v>
      </c>
      <c r="H513" s="107">
        <f t="shared" si="65"/>
        <v>0.18443999999999999</v>
      </c>
      <c r="I513" s="48" t="s">
        <v>1149</v>
      </c>
      <c r="J513" s="82" t="s">
        <v>1150</v>
      </c>
      <c r="K513" s="36" t="s">
        <v>317</v>
      </c>
      <c r="L513" s="25" t="s">
        <v>308</v>
      </c>
      <c r="M513" s="89" t="s">
        <v>1143</v>
      </c>
      <c r="N513" s="91" t="s">
        <v>412</v>
      </c>
    </row>
    <row r="514" spans="1:14" s="4" customFormat="1" ht="150" customHeight="1">
      <c r="A514" s="70" t="s">
        <v>415</v>
      </c>
      <c r="B514" s="28" t="s">
        <v>1152</v>
      </c>
      <c r="C514" s="29" t="s">
        <v>1147</v>
      </c>
      <c r="D514" s="30">
        <v>1</v>
      </c>
      <c r="E514" s="88">
        <v>270</v>
      </c>
      <c r="F514" s="88">
        <v>280</v>
      </c>
      <c r="G514" s="32" t="s">
        <v>1148</v>
      </c>
      <c r="H514" s="107">
        <f t="shared" si="65"/>
        <v>0.18443999999999999</v>
      </c>
      <c r="I514" s="48" t="s">
        <v>1149</v>
      </c>
      <c r="J514" s="82" t="s">
        <v>1150</v>
      </c>
      <c r="K514" s="36" t="s">
        <v>317</v>
      </c>
      <c r="L514" s="25" t="s">
        <v>308</v>
      </c>
      <c r="M514" s="89" t="s">
        <v>1143</v>
      </c>
      <c r="N514" s="91" t="s">
        <v>412</v>
      </c>
    </row>
    <row r="515" spans="1:14" s="4" customFormat="1" ht="150" customHeight="1">
      <c r="A515" s="70" t="s">
        <v>415</v>
      </c>
      <c r="B515" s="28" t="s">
        <v>1153</v>
      </c>
      <c r="C515" s="113" t="s">
        <v>1154</v>
      </c>
      <c r="D515" s="30">
        <v>1</v>
      </c>
      <c r="E515" s="88">
        <v>305</v>
      </c>
      <c r="F515" s="88">
        <v>315</v>
      </c>
      <c r="G515" s="32" t="s">
        <v>1148</v>
      </c>
      <c r="H515" s="107">
        <f t="shared" si="65"/>
        <v>0.18443999999999999</v>
      </c>
      <c r="I515" s="48" t="s">
        <v>1149</v>
      </c>
      <c r="J515" s="82" t="s">
        <v>1150</v>
      </c>
      <c r="K515" s="36" t="s">
        <v>317</v>
      </c>
      <c r="L515" s="25" t="s">
        <v>308</v>
      </c>
      <c r="M515" s="89" t="s">
        <v>1143</v>
      </c>
      <c r="N515" s="91" t="s">
        <v>412</v>
      </c>
    </row>
    <row r="516" spans="1:14" s="4" customFormat="1" ht="150" customHeight="1">
      <c r="A516" s="70" t="s">
        <v>415</v>
      </c>
      <c r="B516" s="28" t="s">
        <v>1153</v>
      </c>
      <c r="C516" s="113" t="s">
        <v>1154</v>
      </c>
      <c r="D516" s="30">
        <v>1</v>
      </c>
      <c r="E516" s="88">
        <v>305</v>
      </c>
      <c r="F516" s="88">
        <v>315</v>
      </c>
      <c r="G516" s="32" t="s">
        <v>1148</v>
      </c>
      <c r="H516" s="107">
        <f t="shared" si="65"/>
        <v>0.18443999999999999</v>
      </c>
      <c r="I516" s="48" t="s">
        <v>1149</v>
      </c>
      <c r="J516" s="82" t="s">
        <v>1150</v>
      </c>
      <c r="K516" s="36" t="s">
        <v>317</v>
      </c>
      <c r="L516" s="25" t="s">
        <v>308</v>
      </c>
      <c r="M516" s="89" t="s">
        <v>1143</v>
      </c>
      <c r="N516" s="91" t="s">
        <v>412</v>
      </c>
    </row>
    <row r="517" spans="1:14" s="4" customFormat="1" ht="150" customHeight="1">
      <c r="A517" s="70" t="s">
        <v>415</v>
      </c>
      <c r="B517" s="28" t="s">
        <v>1155</v>
      </c>
      <c r="C517" s="29" t="s">
        <v>1147</v>
      </c>
      <c r="D517" s="30">
        <v>1</v>
      </c>
      <c r="E517" s="88">
        <v>270</v>
      </c>
      <c r="F517" s="88">
        <v>280</v>
      </c>
      <c r="G517" s="32" t="s">
        <v>1148</v>
      </c>
      <c r="H517" s="107">
        <f t="shared" si="65"/>
        <v>0.18443999999999999</v>
      </c>
      <c r="I517" s="48" t="s">
        <v>1149</v>
      </c>
      <c r="J517" s="82" t="s">
        <v>1150</v>
      </c>
      <c r="K517" s="36" t="s">
        <v>317</v>
      </c>
      <c r="L517" s="25" t="s">
        <v>308</v>
      </c>
      <c r="M517" s="89" t="s">
        <v>1143</v>
      </c>
      <c r="N517" s="91" t="s">
        <v>412</v>
      </c>
    </row>
    <row r="518" spans="1:14" s="4" customFormat="1" ht="150" customHeight="1">
      <c r="A518" s="70" t="s">
        <v>415</v>
      </c>
      <c r="B518" s="28" t="s">
        <v>1155</v>
      </c>
      <c r="C518" s="29" t="s">
        <v>1147</v>
      </c>
      <c r="D518" s="30">
        <v>1</v>
      </c>
      <c r="E518" s="88">
        <v>270</v>
      </c>
      <c r="F518" s="88">
        <v>280</v>
      </c>
      <c r="G518" s="32" t="s">
        <v>1148</v>
      </c>
      <c r="H518" s="107">
        <f t="shared" si="65"/>
        <v>0.18443999999999999</v>
      </c>
      <c r="I518" s="48" t="s">
        <v>1149</v>
      </c>
      <c r="J518" s="82" t="s">
        <v>1150</v>
      </c>
      <c r="K518" s="36" t="s">
        <v>317</v>
      </c>
      <c r="L518" s="25" t="s">
        <v>308</v>
      </c>
      <c r="M518" s="89" t="s">
        <v>1143</v>
      </c>
      <c r="N518" s="91" t="s">
        <v>412</v>
      </c>
    </row>
    <row r="519" spans="1:14" s="4" customFormat="1" ht="150" customHeight="1">
      <c r="A519" s="70" t="s">
        <v>415</v>
      </c>
      <c r="B519" s="28" t="s">
        <v>1155</v>
      </c>
      <c r="C519" s="29" t="s">
        <v>1147</v>
      </c>
      <c r="D519" s="30">
        <v>1</v>
      </c>
      <c r="E519" s="88">
        <v>270</v>
      </c>
      <c r="F519" s="88">
        <v>280</v>
      </c>
      <c r="G519" s="32" t="s">
        <v>1148</v>
      </c>
      <c r="H519" s="107">
        <f t="shared" si="65"/>
        <v>0.18443999999999999</v>
      </c>
      <c r="I519" s="48" t="s">
        <v>1149</v>
      </c>
      <c r="J519" s="82" t="s">
        <v>1150</v>
      </c>
      <c r="K519" s="36" t="s">
        <v>317</v>
      </c>
      <c r="L519" s="25" t="s">
        <v>308</v>
      </c>
      <c r="M519" s="89" t="s">
        <v>1143</v>
      </c>
      <c r="N519" s="91" t="s">
        <v>412</v>
      </c>
    </row>
    <row r="520" spans="1:14" s="4" customFormat="1" ht="150" customHeight="1">
      <c r="A520" s="70" t="s">
        <v>415</v>
      </c>
      <c r="B520" s="28" t="s">
        <v>1156</v>
      </c>
      <c r="C520" s="29" t="s">
        <v>890</v>
      </c>
      <c r="D520" s="30">
        <v>1</v>
      </c>
      <c r="E520" s="88">
        <v>305</v>
      </c>
      <c r="F520" s="88">
        <v>315</v>
      </c>
      <c r="G520" s="32" t="s">
        <v>1148</v>
      </c>
      <c r="H520" s="107">
        <f t="shared" si="65"/>
        <v>0.18443999999999999</v>
      </c>
      <c r="I520" s="48" t="s">
        <v>1149</v>
      </c>
      <c r="J520" s="82" t="s">
        <v>1150</v>
      </c>
      <c r="K520" s="36" t="s">
        <v>317</v>
      </c>
      <c r="L520" s="25" t="s">
        <v>308</v>
      </c>
      <c r="M520" s="89" t="s">
        <v>1143</v>
      </c>
      <c r="N520" s="91" t="s">
        <v>412</v>
      </c>
    </row>
    <row r="521" spans="1:14" s="4" customFormat="1" ht="150" customHeight="1">
      <c r="A521" s="70" t="s">
        <v>415</v>
      </c>
      <c r="B521" s="28" t="s">
        <v>1156</v>
      </c>
      <c r="C521" s="29" t="s">
        <v>890</v>
      </c>
      <c r="D521" s="30">
        <v>1</v>
      </c>
      <c r="E521" s="88">
        <v>305</v>
      </c>
      <c r="F521" s="88">
        <v>315</v>
      </c>
      <c r="G521" s="32" t="s">
        <v>1148</v>
      </c>
      <c r="H521" s="107">
        <f t="shared" si="65"/>
        <v>0.18443999999999999</v>
      </c>
      <c r="I521" s="48" t="s">
        <v>1149</v>
      </c>
      <c r="J521" s="82" t="s">
        <v>1150</v>
      </c>
      <c r="K521" s="36" t="s">
        <v>317</v>
      </c>
      <c r="L521" s="25" t="s">
        <v>308</v>
      </c>
      <c r="M521" s="89" t="s">
        <v>1143</v>
      </c>
      <c r="N521" s="91" t="s">
        <v>412</v>
      </c>
    </row>
    <row r="522" spans="1:14" s="4" customFormat="1" ht="150" customHeight="1">
      <c r="A522" s="70" t="s">
        <v>1157</v>
      </c>
      <c r="B522" s="28" t="s">
        <v>1158</v>
      </c>
      <c r="C522" s="29" t="s">
        <v>1159</v>
      </c>
      <c r="D522" s="30">
        <v>1</v>
      </c>
      <c r="E522" s="88">
        <v>233</v>
      </c>
      <c r="F522" s="88">
        <v>244</v>
      </c>
      <c r="G522" s="32" t="s">
        <v>1160</v>
      </c>
      <c r="H522" s="107">
        <f t="shared" ref="H522:H532" si="66">1.08*0.54*0.3</f>
        <v>0.17496</v>
      </c>
      <c r="I522" s="48" t="s">
        <v>1161</v>
      </c>
      <c r="J522" s="82" t="s">
        <v>1162</v>
      </c>
      <c r="K522" s="36" t="s">
        <v>317</v>
      </c>
      <c r="L522" s="25" t="s">
        <v>308</v>
      </c>
      <c r="M522" s="89" t="s">
        <v>1143</v>
      </c>
      <c r="N522" s="91"/>
    </row>
    <row r="523" spans="1:14" s="4" customFormat="1" ht="150" customHeight="1">
      <c r="A523" s="70" t="s">
        <v>1157</v>
      </c>
      <c r="B523" s="28" t="s">
        <v>1163</v>
      </c>
      <c r="C523" s="29" t="s">
        <v>1159</v>
      </c>
      <c r="D523" s="30">
        <v>1</v>
      </c>
      <c r="E523" s="88">
        <v>244</v>
      </c>
      <c r="F523" s="88">
        <v>255</v>
      </c>
      <c r="G523" s="32" t="s">
        <v>1160</v>
      </c>
      <c r="H523" s="107">
        <f t="shared" si="66"/>
        <v>0.17496</v>
      </c>
      <c r="I523" s="48" t="s">
        <v>1161</v>
      </c>
      <c r="J523" s="82" t="s">
        <v>1164</v>
      </c>
      <c r="K523" s="36" t="s">
        <v>317</v>
      </c>
      <c r="L523" s="25" t="s">
        <v>308</v>
      </c>
      <c r="M523" s="89" t="s">
        <v>1143</v>
      </c>
      <c r="N523" s="91"/>
    </row>
    <row r="524" spans="1:14" s="4" customFormat="1" ht="150" customHeight="1">
      <c r="A524" s="70" t="s">
        <v>1157</v>
      </c>
      <c r="B524" s="28" t="s">
        <v>1165</v>
      </c>
      <c r="C524" s="29" t="s">
        <v>1166</v>
      </c>
      <c r="D524" s="30">
        <v>1</v>
      </c>
      <c r="E524" s="88">
        <v>273</v>
      </c>
      <c r="F524" s="88">
        <v>284</v>
      </c>
      <c r="G524" s="32" t="s">
        <v>1160</v>
      </c>
      <c r="H524" s="107">
        <f t="shared" si="66"/>
        <v>0.17496</v>
      </c>
      <c r="I524" s="48" t="s">
        <v>1161</v>
      </c>
      <c r="J524" s="82" t="s">
        <v>1162</v>
      </c>
      <c r="K524" s="36" t="s">
        <v>317</v>
      </c>
      <c r="L524" s="25" t="s">
        <v>308</v>
      </c>
      <c r="M524" s="89" t="s">
        <v>1143</v>
      </c>
      <c r="N524" s="91"/>
    </row>
    <row r="525" spans="1:14" s="4" customFormat="1" ht="150" customHeight="1">
      <c r="A525" s="70" t="s">
        <v>1157</v>
      </c>
      <c r="B525" s="28" t="s">
        <v>1165</v>
      </c>
      <c r="C525" s="29" t="s">
        <v>1166</v>
      </c>
      <c r="D525" s="30">
        <v>1</v>
      </c>
      <c r="E525" s="88">
        <v>273</v>
      </c>
      <c r="F525" s="88">
        <v>284</v>
      </c>
      <c r="G525" s="32" t="s">
        <v>1160</v>
      </c>
      <c r="H525" s="107">
        <f t="shared" si="66"/>
        <v>0.17496</v>
      </c>
      <c r="I525" s="48" t="s">
        <v>1161</v>
      </c>
      <c r="J525" s="82" t="s">
        <v>1162</v>
      </c>
      <c r="K525" s="36" t="s">
        <v>317</v>
      </c>
      <c r="L525" s="25" t="s">
        <v>308</v>
      </c>
      <c r="M525" s="89" t="s">
        <v>1143</v>
      </c>
      <c r="N525" s="91"/>
    </row>
    <row r="526" spans="1:14" s="4" customFormat="1" ht="150" customHeight="1">
      <c r="A526" s="70" t="s">
        <v>1157</v>
      </c>
      <c r="B526" s="28" t="s">
        <v>1167</v>
      </c>
      <c r="C526" s="29" t="s">
        <v>1166</v>
      </c>
      <c r="D526" s="30">
        <v>1</v>
      </c>
      <c r="E526" s="88">
        <v>284</v>
      </c>
      <c r="F526" s="88">
        <v>295</v>
      </c>
      <c r="G526" s="32" t="s">
        <v>1160</v>
      </c>
      <c r="H526" s="107">
        <f t="shared" si="66"/>
        <v>0.17496</v>
      </c>
      <c r="I526" s="48" t="s">
        <v>1161</v>
      </c>
      <c r="J526" s="82" t="s">
        <v>1164</v>
      </c>
      <c r="K526" s="36" t="s">
        <v>317</v>
      </c>
      <c r="L526" s="25" t="s">
        <v>308</v>
      </c>
      <c r="M526" s="89" t="s">
        <v>1143</v>
      </c>
      <c r="N526" s="91"/>
    </row>
    <row r="527" spans="1:14" s="4" customFormat="1" ht="150" customHeight="1">
      <c r="A527" s="70" t="s">
        <v>1157</v>
      </c>
      <c r="B527" s="28" t="s">
        <v>1167</v>
      </c>
      <c r="C527" s="29" t="s">
        <v>1166</v>
      </c>
      <c r="D527" s="30">
        <v>1</v>
      </c>
      <c r="E527" s="88">
        <v>284</v>
      </c>
      <c r="F527" s="88">
        <v>295</v>
      </c>
      <c r="G527" s="32" t="s">
        <v>1160</v>
      </c>
      <c r="H527" s="107">
        <f t="shared" si="66"/>
        <v>0.17496</v>
      </c>
      <c r="I527" s="48" t="s">
        <v>1161</v>
      </c>
      <c r="J527" s="82" t="s">
        <v>1164</v>
      </c>
      <c r="K527" s="36" t="s">
        <v>317</v>
      </c>
      <c r="L527" s="25" t="s">
        <v>308</v>
      </c>
      <c r="M527" s="89" t="s">
        <v>1143</v>
      </c>
      <c r="N527" s="91"/>
    </row>
    <row r="528" spans="1:14" s="4" customFormat="1" ht="150" customHeight="1">
      <c r="A528" s="70" t="s">
        <v>1157</v>
      </c>
      <c r="B528" s="28" t="s">
        <v>1168</v>
      </c>
      <c r="C528" s="29" t="s">
        <v>1159</v>
      </c>
      <c r="D528" s="30">
        <v>1</v>
      </c>
      <c r="E528" s="88">
        <v>233</v>
      </c>
      <c r="F528" s="88">
        <v>244</v>
      </c>
      <c r="G528" s="32" t="s">
        <v>1160</v>
      </c>
      <c r="H528" s="107">
        <f t="shared" si="66"/>
        <v>0.17496</v>
      </c>
      <c r="I528" s="48" t="s">
        <v>1161</v>
      </c>
      <c r="J528" s="82" t="s">
        <v>1162</v>
      </c>
      <c r="K528" s="36" t="s">
        <v>317</v>
      </c>
      <c r="L528" s="25" t="s">
        <v>308</v>
      </c>
      <c r="M528" s="89" t="s">
        <v>1143</v>
      </c>
      <c r="N528" s="91"/>
    </row>
    <row r="529" spans="1:14" s="4" customFormat="1" ht="150" customHeight="1">
      <c r="A529" s="70" t="s">
        <v>1157</v>
      </c>
      <c r="B529" s="28" t="s">
        <v>1169</v>
      </c>
      <c r="C529" s="29" t="s">
        <v>1159</v>
      </c>
      <c r="D529" s="30">
        <v>1</v>
      </c>
      <c r="E529" s="88">
        <v>244</v>
      </c>
      <c r="F529" s="88">
        <v>255</v>
      </c>
      <c r="G529" s="32" t="s">
        <v>1160</v>
      </c>
      <c r="H529" s="107">
        <f t="shared" si="66"/>
        <v>0.17496</v>
      </c>
      <c r="I529" s="48" t="s">
        <v>1161</v>
      </c>
      <c r="J529" s="82" t="s">
        <v>1164</v>
      </c>
      <c r="K529" s="36" t="s">
        <v>317</v>
      </c>
      <c r="L529" s="25" t="s">
        <v>308</v>
      </c>
      <c r="M529" s="89" t="s">
        <v>1143</v>
      </c>
      <c r="N529" s="91"/>
    </row>
    <row r="530" spans="1:14" s="4" customFormat="1" ht="150" customHeight="1">
      <c r="A530" s="70" t="s">
        <v>1157</v>
      </c>
      <c r="B530" s="28" t="s">
        <v>1170</v>
      </c>
      <c r="C530" s="29" t="s">
        <v>843</v>
      </c>
      <c r="D530" s="30">
        <v>1</v>
      </c>
      <c r="E530" s="88">
        <v>273</v>
      </c>
      <c r="F530" s="88">
        <v>284</v>
      </c>
      <c r="G530" s="32" t="s">
        <v>1160</v>
      </c>
      <c r="H530" s="107">
        <f t="shared" si="66"/>
        <v>0.17496</v>
      </c>
      <c r="I530" s="48" t="s">
        <v>1161</v>
      </c>
      <c r="J530" s="82" t="s">
        <v>1162</v>
      </c>
      <c r="K530" s="36" t="s">
        <v>317</v>
      </c>
      <c r="L530" s="25" t="s">
        <v>308</v>
      </c>
      <c r="M530" s="89" t="s">
        <v>1143</v>
      </c>
      <c r="N530" s="91"/>
    </row>
    <row r="531" spans="1:14" s="4" customFormat="1" ht="150" customHeight="1">
      <c r="A531" s="70" t="s">
        <v>1157</v>
      </c>
      <c r="B531" s="28" t="s">
        <v>1171</v>
      </c>
      <c r="C531" s="29" t="s">
        <v>843</v>
      </c>
      <c r="D531" s="30">
        <v>1</v>
      </c>
      <c r="E531" s="88">
        <v>284</v>
      </c>
      <c r="F531" s="88">
        <v>295</v>
      </c>
      <c r="G531" s="32" t="s">
        <v>1160</v>
      </c>
      <c r="H531" s="107">
        <f t="shared" si="66"/>
        <v>0.17496</v>
      </c>
      <c r="I531" s="48" t="s">
        <v>1161</v>
      </c>
      <c r="J531" s="82" t="s">
        <v>1164</v>
      </c>
      <c r="K531" s="36" t="s">
        <v>317</v>
      </c>
      <c r="L531" s="25" t="s">
        <v>308</v>
      </c>
      <c r="M531" s="89" t="s">
        <v>1143</v>
      </c>
      <c r="N531" s="91"/>
    </row>
    <row r="532" spans="1:14" s="4" customFormat="1" ht="150" customHeight="1">
      <c r="A532" s="70" t="s">
        <v>1157</v>
      </c>
      <c r="B532" s="28" t="s">
        <v>1171</v>
      </c>
      <c r="C532" s="29" t="s">
        <v>843</v>
      </c>
      <c r="D532" s="30">
        <v>1</v>
      </c>
      <c r="E532" s="88">
        <v>284</v>
      </c>
      <c r="F532" s="88">
        <v>295</v>
      </c>
      <c r="G532" s="32" t="s">
        <v>1160</v>
      </c>
      <c r="H532" s="107">
        <f t="shared" si="66"/>
        <v>0.17496</v>
      </c>
      <c r="I532" s="48" t="s">
        <v>1161</v>
      </c>
      <c r="J532" s="82" t="s">
        <v>1164</v>
      </c>
      <c r="K532" s="36" t="s">
        <v>317</v>
      </c>
      <c r="L532" s="25" t="s">
        <v>308</v>
      </c>
      <c r="M532" s="89" t="s">
        <v>1143</v>
      </c>
      <c r="N532" s="91"/>
    </row>
    <row r="533" spans="1:14" s="4" customFormat="1" ht="150" customHeight="1">
      <c r="A533" s="70" t="s">
        <v>1157</v>
      </c>
      <c r="B533" s="28" t="s">
        <v>1172</v>
      </c>
      <c r="C533" s="29" t="s">
        <v>1159</v>
      </c>
      <c r="D533" s="30">
        <v>1</v>
      </c>
      <c r="E533" s="88">
        <v>245</v>
      </c>
      <c r="F533" s="88">
        <v>255</v>
      </c>
      <c r="G533" s="32" t="s">
        <v>1173</v>
      </c>
      <c r="H533" s="107">
        <f t="shared" ref="H533:H547" si="67">1.06*0.55*0.3</f>
        <v>0.1749</v>
      </c>
      <c r="I533" s="48" t="s">
        <v>1174</v>
      </c>
      <c r="J533" s="82" t="s">
        <v>1162</v>
      </c>
      <c r="K533" s="36" t="s">
        <v>317</v>
      </c>
      <c r="L533" s="25" t="s">
        <v>308</v>
      </c>
      <c r="M533" s="89" t="s">
        <v>1143</v>
      </c>
      <c r="N533" s="91"/>
    </row>
    <row r="534" spans="1:14" s="4" customFormat="1" ht="150" customHeight="1">
      <c r="A534" s="70" t="s">
        <v>1157</v>
      </c>
      <c r="B534" s="28" t="s">
        <v>1175</v>
      </c>
      <c r="C534" s="29" t="s">
        <v>1159</v>
      </c>
      <c r="D534" s="30">
        <v>1</v>
      </c>
      <c r="E534" s="88">
        <v>255</v>
      </c>
      <c r="F534" s="88">
        <v>265</v>
      </c>
      <c r="G534" s="32" t="s">
        <v>1173</v>
      </c>
      <c r="H534" s="107">
        <f t="shared" si="67"/>
        <v>0.1749</v>
      </c>
      <c r="I534" s="48" t="s">
        <v>1174</v>
      </c>
      <c r="J534" s="82" t="s">
        <v>1176</v>
      </c>
      <c r="K534" s="36" t="s">
        <v>317</v>
      </c>
      <c r="L534" s="25" t="s">
        <v>308</v>
      </c>
      <c r="M534" s="89" t="s">
        <v>1143</v>
      </c>
      <c r="N534" s="91"/>
    </row>
    <row r="535" spans="1:14" s="4" customFormat="1" ht="150" customHeight="1">
      <c r="A535" s="70" t="s">
        <v>1157</v>
      </c>
      <c r="B535" s="28" t="s">
        <v>1177</v>
      </c>
      <c r="C535" s="29" t="s">
        <v>843</v>
      </c>
      <c r="D535" s="30">
        <v>1</v>
      </c>
      <c r="E535" s="88">
        <v>285</v>
      </c>
      <c r="F535" s="88">
        <v>295</v>
      </c>
      <c r="G535" s="32" t="s">
        <v>1173</v>
      </c>
      <c r="H535" s="107">
        <f t="shared" si="67"/>
        <v>0.1749</v>
      </c>
      <c r="I535" s="48" t="s">
        <v>1174</v>
      </c>
      <c r="J535" s="82" t="s">
        <v>1162</v>
      </c>
      <c r="K535" s="36" t="s">
        <v>317</v>
      </c>
      <c r="L535" s="25" t="s">
        <v>308</v>
      </c>
      <c r="M535" s="89" t="s">
        <v>1143</v>
      </c>
      <c r="N535" s="91"/>
    </row>
    <row r="536" spans="1:14" s="4" customFormat="1" ht="150" customHeight="1">
      <c r="A536" s="70" t="s">
        <v>1157</v>
      </c>
      <c r="B536" s="28" t="s">
        <v>1178</v>
      </c>
      <c r="C536" s="29" t="s">
        <v>843</v>
      </c>
      <c r="D536" s="30">
        <v>1</v>
      </c>
      <c r="E536" s="88">
        <v>295</v>
      </c>
      <c r="F536" s="88">
        <v>305</v>
      </c>
      <c r="G536" s="32" t="s">
        <v>1173</v>
      </c>
      <c r="H536" s="107">
        <f t="shared" si="67"/>
        <v>0.1749</v>
      </c>
      <c r="I536" s="48" t="s">
        <v>1174</v>
      </c>
      <c r="J536" s="82" t="s">
        <v>1176</v>
      </c>
      <c r="K536" s="36" t="s">
        <v>317</v>
      </c>
      <c r="L536" s="25" t="s">
        <v>308</v>
      </c>
      <c r="M536" s="89" t="s">
        <v>1143</v>
      </c>
      <c r="N536" s="91"/>
    </row>
    <row r="537" spans="1:14" s="4" customFormat="1" ht="150" customHeight="1">
      <c r="A537" s="70" t="s">
        <v>1157</v>
      </c>
      <c r="B537" s="28" t="s">
        <v>1178</v>
      </c>
      <c r="C537" s="29" t="s">
        <v>843</v>
      </c>
      <c r="D537" s="30">
        <v>1</v>
      </c>
      <c r="E537" s="88">
        <v>295</v>
      </c>
      <c r="F537" s="88">
        <v>305</v>
      </c>
      <c r="G537" s="32" t="s">
        <v>1173</v>
      </c>
      <c r="H537" s="107">
        <f t="shared" si="67"/>
        <v>0.1749</v>
      </c>
      <c r="I537" s="48" t="s">
        <v>1174</v>
      </c>
      <c r="J537" s="82" t="s">
        <v>1176</v>
      </c>
      <c r="K537" s="36" t="s">
        <v>317</v>
      </c>
      <c r="L537" s="25" t="s">
        <v>308</v>
      </c>
      <c r="M537" s="89" t="s">
        <v>1143</v>
      </c>
      <c r="N537" s="91"/>
    </row>
    <row r="538" spans="1:14" s="4" customFormat="1" ht="150" customHeight="1">
      <c r="A538" s="70" t="s">
        <v>1157</v>
      </c>
      <c r="B538" s="28" t="s">
        <v>1179</v>
      </c>
      <c r="C538" s="29" t="s">
        <v>1159</v>
      </c>
      <c r="D538" s="30">
        <v>1</v>
      </c>
      <c r="E538" s="88">
        <v>245</v>
      </c>
      <c r="F538" s="88">
        <v>255</v>
      </c>
      <c r="G538" s="32" t="s">
        <v>1173</v>
      </c>
      <c r="H538" s="107">
        <f t="shared" si="67"/>
        <v>0.1749</v>
      </c>
      <c r="I538" s="48" t="s">
        <v>1174</v>
      </c>
      <c r="J538" s="82" t="s">
        <v>1162</v>
      </c>
      <c r="K538" s="36" t="s">
        <v>317</v>
      </c>
      <c r="L538" s="25" t="s">
        <v>308</v>
      </c>
      <c r="M538" s="89" t="s">
        <v>1143</v>
      </c>
      <c r="N538" s="91"/>
    </row>
    <row r="539" spans="1:14" s="4" customFormat="1" ht="150" customHeight="1">
      <c r="A539" s="70" t="s">
        <v>1157</v>
      </c>
      <c r="B539" s="28" t="s">
        <v>1180</v>
      </c>
      <c r="C539" s="29" t="s">
        <v>1159</v>
      </c>
      <c r="D539" s="30">
        <v>1</v>
      </c>
      <c r="E539" s="88">
        <v>255</v>
      </c>
      <c r="F539" s="88">
        <v>265</v>
      </c>
      <c r="G539" s="32" t="s">
        <v>1173</v>
      </c>
      <c r="H539" s="107">
        <f t="shared" si="67"/>
        <v>0.1749</v>
      </c>
      <c r="I539" s="48" t="s">
        <v>1174</v>
      </c>
      <c r="J539" s="82" t="s">
        <v>1176</v>
      </c>
      <c r="K539" s="36" t="s">
        <v>317</v>
      </c>
      <c r="L539" s="25" t="s">
        <v>308</v>
      </c>
      <c r="M539" s="89" t="s">
        <v>1143</v>
      </c>
      <c r="N539" s="91"/>
    </row>
    <row r="540" spans="1:14" s="4" customFormat="1" ht="150" customHeight="1">
      <c r="A540" s="70" t="s">
        <v>1157</v>
      </c>
      <c r="B540" s="28" t="s">
        <v>1181</v>
      </c>
      <c r="C540" s="29" t="s">
        <v>843</v>
      </c>
      <c r="D540" s="30">
        <v>1</v>
      </c>
      <c r="E540" s="88">
        <v>285</v>
      </c>
      <c r="F540" s="88">
        <v>295</v>
      </c>
      <c r="G540" s="32" t="s">
        <v>1173</v>
      </c>
      <c r="H540" s="107">
        <f t="shared" si="67"/>
        <v>0.1749</v>
      </c>
      <c r="I540" s="48" t="s">
        <v>1174</v>
      </c>
      <c r="J540" s="82" t="s">
        <v>1162</v>
      </c>
      <c r="K540" s="36" t="s">
        <v>317</v>
      </c>
      <c r="L540" s="25" t="s">
        <v>308</v>
      </c>
      <c r="M540" s="89" t="s">
        <v>1143</v>
      </c>
      <c r="N540" s="91"/>
    </row>
    <row r="541" spans="1:14" s="4" customFormat="1" ht="150" customHeight="1">
      <c r="A541" s="70" t="s">
        <v>1157</v>
      </c>
      <c r="B541" s="28" t="s">
        <v>1182</v>
      </c>
      <c r="C541" s="29" t="s">
        <v>843</v>
      </c>
      <c r="D541" s="30">
        <v>1</v>
      </c>
      <c r="E541" s="88">
        <v>295</v>
      </c>
      <c r="F541" s="88">
        <v>305</v>
      </c>
      <c r="G541" s="32" t="s">
        <v>1173</v>
      </c>
      <c r="H541" s="107">
        <f t="shared" si="67"/>
        <v>0.1749</v>
      </c>
      <c r="I541" s="48" t="s">
        <v>1174</v>
      </c>
      <c r="J541" s="82" t="s">
        <v>1176</v>
      </c>
      <c r="K541" s="36" t="s">
        <v>317</v>
      </c>
      <c r="L541" s="25" t="s">
        <v>308</v>
      </c>
      <c r="M541" s="89" t="s">
        <v>1143</v>
      </c>
      <c r="N541" s="91"/>
    </row>
    <row r="542" spans="1:14" s="4" customFormat="1" ht="150" customHeight="1">
      <c r="A542" s="70" t="s">
        <v>1157</v>
      </c>
      <c r="B542" s="28" t="s">
        <v>1182</v>
      </c>
      <c r="C542" s="29" t="s">
        <v>843</v>
      </c>
      <c r="D542" s="30">
        <v>1</v>
      </c>
      <c r="E542" s="88">
        <v>295</v>
      </c>
      <c r="F542" s="88">
        <v>305</v>
      </c>
      <c r="G542" s="32" t="s">
        <v>1173</v>
      </c>
      <c r="H542" s="107">
        <f t="shared" si="67"/>
        <v>0.1749</v>
      </c>
      <c r="I542" s="48" t="s">
        <v>1174</v>
      </c>
      <c r="J542" s="82" t="s">
        <v>1176</v>
      </c>
      <c r="K542" s="36" t="s">
        <v>317</v>
      </c>
      <c r="L542" s="25" t="s">
        <v>308</v>
      </c>
      <c r="M542" s="89" t="s">
        <v>1143</v>
      </c>
      <c r="N542" s="91"/>
    </row>
    <row r="543" spans="1:14" s="4" customFormat="1" ht="150" customHeight="1">
      <c r="A543" s="70" t="s">
        <v>1157</v>
      </c>
      <c r="B543" s="28" t="s">
        <v>1183</v>
      </c>
      <c r="C543" s="29" t="s">
        <v>1159</v>
      </c>
      <c r="D543" s="30">
        <v>1</v>
      </c>
      <c r="E543" s="88">
        <v>245</v>
      </c>
      <c r="F543" s="88">
        <v>255</v>
      </c>
      <c r="G543" s="32" t="s">
        <v>1173</v>
      </c>
      <c r="H543" s="107">
        <f t="shared" si="67"/>
        <v>0.1749</v>
      </c>
      <c r="I543" s="48" t="s">
        <v>1174</v>
      </c>
      <c r="J543" s="82" t="s">
        <v>1162</v>
      </c>
      <c r="K543" s="36" t="s">
        <v>317</v>
      </c>
      <c r="L543" s="25" t="s">
        <v>308</v>
      </c>
      <c r="M543" s="89" t="s">
        <v>1143</v>
      </c>
      <c r="N543" s="91"/>
    </row>
    <row r="544" spans="1:14" s="4" customFormat="1" ht="150" customHeight="1">
      <c r="A544" s="70" t="s">
        <v>1157</v>
      </c>
      <c r="B544" s="28" t="s">
        <v>1184</v>
      </c>
      <c r="C544" s="29" t="s">
        <v>1159</v>
      </c>
      <c r="D544" s="30">
        <v>1</v>
      </c>
      <c r="E544" s="88">
        <v>255</v>
      </c>
      <c r="F544" s="88">
        <v>265</v>
      </c>
      <c r="G544" s="32" t="s">
        <v>1173</v>
      </c>
      <c r="H544" s="107">
        <f t="shared" si="67"/>
        <v>0.1749</v>
      </c>
      <c r="I544" s="48" t="s">
        <v>1174</v>
      </c>
      <c r="J544" s="82" t="s">
        <v>1176</v>
      </c>
      <c r="K544" s="36" t="s">
        <v>317</v>
      </c>
      <c r="L544" s="25" t="s">
        <v>308</v>
      </c>
      <c r="M544" s="89" t="s">
        <v>1143</v>
      </c>
      <c r="N544" s="91"/>
    </row>
    <row r="545" spans="1:14" s="4" customFormat="1" ht="150" customHeight="1">
      <c r="A545" s="70" t="s">
        <v>1157</v>
      </c>
      <c r="B545" s="28" t="s">
        <v>1181</v>
      </c>
      <c r="C545" s="29" t="s">
        <v>843</v>
      </c>
      <c r="D545" s="30">
        <v>1</v>
      </c>
      <c r="E545" s="88">
        <v>285</v>
      </c>
      <c r="F545" s="88">
        <v>295</v>
      </c>
      <c r="G545" s="32" t="s">
        <v>1173</v>
      </c>
      <c r="H545" s="107">
        <f t="shared" si="67"/>
        <v>0.1749</v>
      </c>
      <c r="I545" s="48" t="s">
        <v>1174</v>
      </c>
      <c r="J545" s="82" t="s">
        <v>1162</v>
      </c>
      <c r="K545" s="36" t="s">
        <v>317</v>
      </c>
      <c r="L545" s="25" t="s">
        <v>308</v>
      </c>
      <c r="M545" s="89" t="s">
        <v>1143</v>
      </c>
      <c r="N545" s="91"/>
    </row>
    <row r="546" spans="1:14" s="4" customFormat="1" ht="150" customHeight="1">
      <c r="A546" s="70" t="s">
        <v>1157</v>
      </c>
      <c r="B546" s="28" t="s">
        <v>1185</v>
      </c>
      <c r="C546" s="29" t="s">
        <v>843</v>
      </c>
      <c r="D546" s="30">
        <v>1</v>
      </c>
      <c r="E546" s="88">
        <v>295</v>
      </c>
      <c r="F546" s="88">
        <v>305</v>
      </c>
      <c r="G546" s="32" t="s">
        <v>1173</v>
      </c>
      <c r="H546" s="107">
        <f t="shared" si="67"/>
        <v>0.1749</v>
      </c>
      <c r="I546" s="48" t="s">
        <v>1174</v>
      </c>
      <c r="J546" s="82" t="s">
        <v>1176</v>
      </c>
      <c r="K546" s="36" t="s">
        <v>317</v>
      </c>
      <c r="L546" s="25" t="s">
        <v>308</v>
      </c>
      <c r="M546" s="89" t="s">
        <v>1143</v>
      </c>
      <c r="N546" s="91"/>
    </row>
    <row r="547" spans="1:14" s="4" customFormat="1" ht="150" customHeight="1">
      <c r="A547" s="70" t="s">
        <v>1157</v>
      </c>
      <c r="B547" s="28" t="s">
        <v>1186</v>
      </c>
      <c r="C547" s="29" t="s">
        <v>843</v>
      </c>
      <c r="D547" s="30">
        <v>1</v>
      </c>
      <c r="E547" s="88">
        <v>295</v>
      </c>
      <c r="F547" s="88">
        <v>305</v>
      </c>
      <c r="G547" s="32" t="s">
        <v>1173</v>
      </c>
      <c r="H547" s="107">
        <f t="shared" si="67"/>
        <v>0.1749</v>
      </c>
      <c r="I547" s="48" t="s">
        <v>1174</v>
      </c>
      <c r="J547" s="82" t="s">
        <v>1176</v>
      </c>
      <c r="K547" s="36" t="s">
        <v>317</v>
      </c>
      <c r="L547" s="25" t="s">
        <v>308</v>
      </c>
      <c r="M547" s="89" t="s">
        <v>1143</v>
      </c>
      <c r="N547" s="91"/>
    </row>
    <row r="548" spans="1:14" s="4" customFormat="1" ht="150" customHeight="1">
      <c r="A548" s="70" t="s">
        <v>311</v>
      </c>
      <c r="B548" s="28" t="s">
        <v>1187</v>
      </c>
      <c r="C548" s="29" t="s">
        <v>1188</v>
      </c>
      <c r="D548" s="30">
        <v>1</v>
      </c>
      <c r="E548" s="31">
        <v>265</v>
      </c>
      <c r="F548" s="31">
        <v>275</v>
      </c>
      <c r="G548" s="32" t="s">
        <v>1189</v>
      </c>
      <c r="H548" s="33">
        <f t="shared" ref="H548:H572" si="68">1*0.56*0.27</f>
        <v>0.1512</v>
      </c>
      <c r="I548" s="34" t="s">
        <v>1190</v>
      </c>
      <c r="J548" s="82" t="s">
        <v>1191</v>
      </c>
      <c r="K548" s="36" t="s">
        <v>317</v>
      </c>
      <c r="L548" s="25" t="s">
        <v>308</v>
      </c>
      <c r="M548" s="37" t="s">
        <v>1192</v>
      </c>
      <c r="N548" s="91"/>
    </row>
    <row r="549" spans="1:14" s="4" customFormat="1" ht="150" customHeight="1">
      <c r="A549" s="70" t="s">
        <v>311</v>
      </c>
      <c r="B549" s="28" t="s">
        <v>1193</v>
      </c>
      <c r="C549" s="29" t="s">
        <v>1188</v>
      </c>
      <c r="D549" s="30">
        <v>1</v>
      </c>
      <c r="E549" s="31">
        <v>295</v>
      </c>
      <c r="F549" s="31">
        <v>305</v>
      </c>
      <c r="G549" s="32" t="s">
        <v>1189</v>
      </c>
      <c r="H549" s="33">
        <f t="shared" si="68"/>
        <v>0.1512</v>
      </c>
      <c r="I549" s="34" t="s">
        <v>1190</v>
      </c>
      <c r="J549" s="82" t="s">
        <v>1194</v>
      </c>
      <c r="K549" s="36" t="s">
        <v>317</v>
      </c>
      <c r="L549" s="25" t="s">
        <v>308</v>
      </c>
      <c r="M549" s="37" t="s">
        <v>1192</v>
      </c>
      <c r="N549" s="91"/>
    </row>
    <row r="550" spans="1:14" s="4" customFormat="1" ht="150" customHeight="1">
      <c r="A550" s="70" t="s">
        <v>311</v>
      </c>
      <c r="B550" s="28" t="s">
        <v>1195</v>
      </c>
      <c r="C550" s="29" t="s">
        <v>1196</v>
      </c>
      <c r="D550" s="30">
        <v>1</v>
      </c>
      <c r="E550" s="31">
        <v>310</v>
      </c>
      <c r="F550" s="31">
        <v>320</v>
      </c>
      <c r="G550" s="32" t="s">
        <v>1189</v>
      </c>
      <c r="H550" s="33">
        <f t="shared" si="68"/>
        <v>0.1512</v>
      </c>
      <c r="I550" s="34" t="s">
        <v>1190</v>
      </c>
      <c r="J550" s="82" t="s">
        <v>1191</v>
      </c>
      <c r="K550" s="36" t="s">
        <v>317</v>
      </c>
      <c r="L550" s="25" t="s">
        <v>308</v>
      </c>
      <c r="M550" s="37" t="s">
        <v>1192</v>
      </c>
      <c r="N550" s="91"/>
    </row>
    <row r="551" spans="1:14" s="4" customFormat="1" ht="150" customHeight="1">
      <c r="A551" s="70" t="s">
        <v>311</v>
      </c>
      <c r="B551" s="28" t="s">
        <v>1197</v>
      </c>
      <c r="C551" s="29" t="s">
        <v>1196</v>
      </c>
      <c r="D551" s="30">
        <v>1</v>
      </c>
      <c r="E551" s="31">
        <v>340</v>
      </c>
      <c r="F551" s="31">
        <v>350</v>
      </c>
      <c r="G551" s="32" t="s">
        <v>1189</v>
      </c>
      <c r="H551" s="33">
        <f t="shared" si="68"/>
        <v>0.1512</v>
      </c>
      <c r="I551" s="34" t="s">
        <v>1190</v>
      </c>
      <c r="J551" s="82" t="s">
        <v>1194</v>
      </c>
      <c r="K551" s="36" t="s">
        <v>317</v>
      </c>
      <c r="L551" s="25" t="s">
        <v>308</v>
      </c>
      <c r="M551" s="37" t="s">
        <v>1192</v>
      </c>
      <c r="N551" s="91"/>
    </row>
    <row r="552" spans="1:14" s="4" customFormat="1" ht="150" customHeight="1">
      <c r="A552" s="70" t="s">
        <v>311</v>
      </c>
      <c r="B552" s="28" t="s">
        <v>1197</v>
      </c>
      <c r="C552" s="29" t="s">
        <v>1196</v>
      </c>
      <c r="D552" s="30">
        <v>1</v>
      </c>
      <c r="E552" s="31">
        <v>340</v>
      </c>
      <c r="F552" s="31">
        <v>350</v>
      </c>
      <c r="G552" s="32" t="s">
        <v>1189</v>
      </c>
      <c r="H552" s="33">
        <f t="shared" si="68"/>
        <v>0.1512</v>
      </c>
      <c r="I552" s="34" t="s">
        <v>1190</v>
      </c>
      <c r="J552" s="82" t="s">
        <v>1194</v>
      </c>
      <c r="K552" s="36" t="s">
        <v>317</v>
      </c>
      <c r="L552" s="25" t="s">
        <v>308</v>
      </c>
      <c r="M552" s="37" t="s">
        <v>1192</v>
      </c>
      <c r="N552" s="91"/>
    </row>
    <row r="553" spans="1:14" s="4" customFormat="1" ht="150" customHeight="1">
      <c r="A553" s="70" t="s">
        <v>311</v>
      </c>
      <c r="B553" s="28" t="s">
        <v>1198</v>
      </c>
      <c r="C553" s="29" t="s">
        <v>1199</v>
      </c>
      <c r="D553" s="30">
        <v>1</v>
      </c>
      <c r="E553" s="31">
        <v>265</v>
      </c>
      <c r="F553" s="31">
        <v>275</v>
      </c>
      <c r="G553" s="32" t="s">
        <v>1189</v>
      </c>
      <c r="H553" s="33">
        <f t="shared" si="68"/>
        <v>0.1512</v>
      </c>
      <c r="I553" s="34" t="s">
        <v>1190</v>
      </c>
      <c r="J553" s="82" t="s">
        <v>1191</v>
      </c>
      <c r="K553" s="36" t="s">
        <v>317</v>
      </c>
      <c r="L553" s="25" t="s">
        <v>308</v>
      </c>
      <c r="M553" s="37" t="s">
        <v>1192</v>
      </c>
      <c r="N553" s="91"/>
    </row>
    <row r="554" spans="1:14" s="4" customFormat="1" ht="150" customHeight="1">
      <c r="A554" s="70" t="s">
        <v>311</v>
      </c>
      <c r="B554" s="28" t="s">
        <v>1198</v>
      </c>
      <c r="C554" s="29" t="s">
        <v>1199</v>
      </c>
      <c r="D554" s="30">
        <v>1</v>
      </c>
      <c r="E554" s="31">
        <v>265</v>
      </c>
      <c r="F554" s="31">
        <v>275</v>
      </c>
      <c r="G554" s="32" t="s">
        <v>1189</v>
      </c>
      <c r="H554" s="33">
        <f t="shared" si="68"/>
        <v>0.1512</v>
      </c>
      <c r="I554" s="34" t="s">
        <v>1190</v>
      </c>
      <c r="J554" s="82" t="s">
        <v>1191</v>
      </c>
      <c r="K554" s="36" t="s">
        <v>317</v>
      </c>
      <c r="L554" s="25" t="s">
        <v>308</v>
      </c>
      <c r="M554" s="37" t="s">
        <v>1192</v>
      </c>
      <c r="N554" s="91"/>
    </row>
    <row r="555" spans="1:14" s="4" customFormat="1" ht="150" customHeight="1">
      <c r="A555" s="70" t="s">
        <v>311</v>
      </c>
      <c r="B555" s="28" t="s">
        <v>1200</v>
      </c>
      <c r="C555" s="29" t="s">
        <v>1199</v>
      </c>
      <c r="D555" s="30">
        <v>1</v>
      </c>
      <c r="E555" s="31">
        <v>295</v>
      </c>
      <c r="F555" s="31">
        <v>305</v>
      </c>
      <c r="G555" s="32" t="s">
        <v>1189</v>
      </c>
      <c r="H555" s="33">
        <f t="shared" si="68"/>
        <v>0.1512</v>
      </c>
      <c r="I555" s="34" t="s">
        <v>1190</v>
      </c>
      <c r="J555" s="82" t="s">
        <v>1194</v>
      </c>
      <c r="K555" s="36" t="s">
        <v>317</v>
      </c>
      <c r="L555" s="25" t="s">
        <v>308</v>
      </c>
      <c r="M555" s="37" t="s">
        <v>1192</v>
      </c>
      <c r="N555" s="91"/>
    </row>
    <row r="556" spans="1:14" s="4" customFormat="1" ht="150" customHeight="1">
      <c r="A556" s="70" t="s">
        <v>311</v>
      </c>
      <c r="B556" s="28" t="s">
        <v>1200</v>
      </c>
      <c r="C556" s="29" t="s">
        <v>1199</v>
      </c>
      <c r="D556" s="30">
        <v>1</v>
      </c>
      <c r="E556" s="31">
        <v>295</v>
      </c>
      <c r="F556" s="31">
        <v>305</v>
      </c>
      <c r="G556" s="32" t="s">
        <v>1189</v>
      </c>
      <c r="H556" s="33">
        <f t="shared" si="68"/>
        <v>0.1512</v>
      </c>
      <c r="I556" s="34" t="s">
        <v>1190</v>
      </c>
      <c r="J556" s="82" t="s">
        <v>1194</v>
      </c>
      <c r="K556" s="36" t="s">
        <v>317</v>
      </c>
      <c r="L556" s="25" t="s">
        <v>308</v>
      </c>
      <c r="M556" s="37" t="s">
        <v>1192</v>
      </c>
      <c r="N556" s="91"/>
    </row>
    <row r="557" spans="1:14" s="4" customFormat="1" ht="150" customHeight="1">
      <c r="A557" s="70" t="s">
        <v>311</v>
      </c>
      <c r="B557" s="28" t="s">
        <v>1201</v>
      </c>
      <c r="C557" s="29" t="s">
        <v>1202</v>
      </c>
      <c r="D557" s="30">
        <v>1</v>
      </c>
      <c r="E557" s="31">
        <v>310</v>
      </c>
      <c r="F557" s="31">
        <v>320</v>
      </c>
      <c r="G557" s="32" t="s">
        <v>1189</v>
      </c>
      <c r="H557" s="33">
        <f t="shared" si="68"/>
        <v>0.1512</v>
      </c>
      <c r="I557" s="34" t="s">
        <v>1190</v>
      </c>
      <c r="J557" s="82" t="s">
        <v>1191</v>
      </c>
      <c r="K557" s="36" t="s">
        <v>317</v>
      </c>
      <c r="L557" s="25" t="s">
        <v>308</v>
      </c>
      <c r="M557" s="37" t="s">
        <v>1192</v>
      </c>
      <c r="N557" s="91"/>
    </row>
    <row r="558" spans="1:14" s="4" customFormat="1" ht="150" customHeight="1">
      <c r="A558" s="70" t="s">
        <v>311</v>
      </c>
      <c r="B558" s="28" t="s">
        <v>1203</v>
      </c>
      <c r="C558" s="29" t="s">
        <v>1202</v>
      </c>
      <c r="D558" s="30">
        <v>1</v>
      </c>
      <c r="E558" s="31">
        <v>340</v>
      </c>
      <c r="F558" s="31">
        <v>350</v>
      </c>
      <c r="G558" s="32" t="s">
        <v>1189</v>
      </c>
      <c r="H558" s="33">
        <f t="shared" si="68"/>
        <v>0.1512</v>
      </c>
      <c r="I558" s="34" t="s">
        <v>1190</v>
      </c>
      <c r="J558" s="82" t="s">
        <v>1194</v>
      </c>
      <c r="K558" s="36" t="s">
        <v>317</v>
      </c>
      <c r="L558" s="25" t="s">
        <v>308</v>
      </c>
      <c r="M558" s="37" t="s">
        <v>1192</v>
      </c>
      <c r="N558" s="91"/>
    </row>
    <row r="559" spans="1:14" s="4" customFormat="1" ht="150" customHeight="1">
      <c r="A559" s="70" t="s">
        <v>311</v>
      </c>
      <c r="B559" s="28" t="s">
        <v>1204</v>
      </c>
      <c r="C559" s="29" t="s">
        <v>1199</v>
      </c>
      <c r="D559" s="30">
        <v>1</v>
      </c>
      <c r="E559" s="31">
        <v>265</v>
      </c>
      <c r="F559" s="31">
        <v>275</v>
      </c>
      <c r="G559" s="32" t="s">
        <v>1189</v>
      </c>
      <c r="H559" s="33">
        <f t="shared" si="68"/>
        <v>0.1512</v>
      </c>
      <c r="I559" s="34" t="s">
        <v>1190</v>
      </c>
      <c r="J559" s="82" t="s">
        <v>1205</v>
      </c>
      <c r="K559" s="36" t="s">
        <v>317</v>
      </c>
      <c r="L559" s="25" t="s">
        <v>308</v>
      </c>
      <c r="M559" s="37" t="s">
        <v>1206</v>
      </c>
      <c r="N559" s="91"/>
    </row>
    <row r="560" spans="1:14" s="4" customFormat="1" ht="150" customHeight="1">
      <c r="A560" s="70" t="s">
        <v>311</v>
      </c>
      <c r="B560" s="28" t="s">
        <v>1204</v>
      </c>
      <c r="C560" s="29" t="s">
        <v>1199</v>
      </c>
      <c r="D560" s="30">
        <v>1</v>
      </c>
      <c r="E560" s="31">
        <v>265</v>
      </c>
      <c r="F560" s="31">
        <v>275</v>
      </c>
      <c r="G560" s="32" t="s">
        <v>1189</v>
      </c>
      <c r="H560" s="33">
        <f t="shared" si="68"/>
        <v>0.1512</v>
      </c>
      <c r="I560" s="34" t="s">
        <v>1190</v>
      </c>
      <c r="J560" s="82" t="s">
        <v>1205</v>
      </c>
      <c r="K560" s="36" t="s">
        <v>317</v>
      </c>
      <c r="L560" s="25" t="s">
        <v>308</v>
      </c>
      <c r="M560" s="37" t="s">
        <v>1206</v>
      </c>
      <c r="N560" s="91"/>
    </row>
    <row r="561" spans="1:14" s="4" customFormat="1" ht="150" customHeight="1">
      <c r="A561" s="70" t="s">
        <v>311</v>
      </c>
      <c r="B561" s="28" t="s">
        <v>1207</v>
      </c>
      <c r="C561" s="29" t="s">
        <v>1199</v>
      </c>
      <c r="D561" s="30">
        <v>1</v>
      </c>
      <c r="E561" s="31">
        <v>295</v>
      </c>
      <c r="F561" s="31">
        <v>305</v>
      </c>
      <c r="G561" s="32" t="s">
        <v>1189</v>
      </c>
      <c r="H561" s="33">
        <f t="shared" si="68"/>
        <v>0.1512</v>
      </c>
      <c r="I561" s="34" t="s">
        <v>1190</v>
      </c>
      <c r="J561" s="82" t="s">
        <v>1194</v>
      </c>
      <c r="K561" s="36" t="s">
        <v>317</v>
      </c>
      <c r="L561" s="25" t="s">
        <v>308</v>
      </c>
      <c r="M561" s="37" t="s">
        <v>1206</v>
      </c>
      <c r="N561" s="91"/>
    </row>
    <row r="562" spans="1:14" s="4" customFormat="1" ht="150" customHeight="1">
      <c r="A562" s="70" t="s">
        <v>311</v>
      </c>
      <c r="B562" s="28" t="s">
        <v>1207</v>
      </c>
      <c r="C562" s="29" t="s">
        <v>1199</v>
      </c>
      <c r="D562" s="30">
        <v>1</v>
      </c>
      <c r="E562" s="31">
        <v>295</v>
      </c>
      <c r="F562" s="31">
        <v>305</v>
      </c>
      <c r="G562" s="32" t="s">
        <v>1189</v>
      </c>
      <c r="H562" s="33">
        <f t="shared" si="68"/>
        <v>0.1512</v>
      </c>
      <c r="I562" s="34" t="s">
        <v>1190</v>
      </c>
      <c r="J562" s="82" t="s">
        <v>1194</v>
      </c>
      <c r="K562" s="36" t="s">
        <v>317</v>
      </c>
      <c r="L562" s="25" t="s">
        <v>308</v>
      </c>
      <c r="M562" s="37" t="s">
        <v>1206</v>
      </c>
      <c r="N562" s="91"/>
    </row>
    <row r="563" spans="1:14" s="4" customFormat="1" ht="150" customHeight="1">
      <c r="A563" s="70" t="s">
        <v>311</v>
      </c>
      <c r="B563" s="28" t="s">
        <v>1208</v>
      </c>
      <c r="C563" s="29" t="s">
        <v>1209</v>
      </c>
      <c r="D563" s="30">
        <v>1</v>
      </c>
      <c r="E563" s="31">
        <v>310</v>
      </c>
      <c r="F563" s="31">
        <v>320</v>
      </c>
      <c r="G563" s="32" t="s">
        <v>1189</v>
      </c>
      <c r="H563" s="33">
        <f t="shared" si="68"/>
        <v>0.1512</v>
      </c>
      <c r="I563" s="34" t="s">
        <v>1190</v>
      </c>
      <c r="J563" s="82" t="s">
        <v>1205</v>
      </c>
      <c r="K563" s="36" t="s">
        <v>317</v>
      </c>
      <c r="L563" s="25" t="s">
        <v>308</v>
      </c>
      <c r="M563" s="37" t="s">
        <v>1206</v>
      </c>
      <c r="N563" s="91"/>
    </row>
    <row r="564" spans="1:14" s="4" customFormat="1" ht="150" customHeight="1">
      <c r="A564" s="70" t="s">
        <v>311</v>
      </c>
      <c r="B564" s="28" t="s">
        <v>1210</v>
      </c>
      <c r="C564" s="29" t="s">
        <v>1209</v>
      </c>
      <c r="D564" s="30">
        <v>1</v>
      </c>
      <c r="E564" s="31">
        <v>340</v>
      </c>
      <c r="F564" s="31">
        <v>350</v>
      </c>
      <c r="G564" s="32" t="s">
        <v>1189</v>
      </c>
      <c r="H564" s="33">
        <f t="shared" si="68"/>
        <v>0.1512</v>
      </c>
      <c r="I564" s="34" t="s">
        <v>1190</v>
      </c>
      <c r="J564" s="82" t="s">
        <v>1194</v>
      </c>
      <c r="K564" s="36" t="s">
        <v>317</v>
      </c>
      <c r="L564" s="25" t="s">
        <v>308</v>
      </c>
      <c r="M564" s="37" t="s">
        <v>1206</v>
      </c>
      <c r="N564" s="91"/>
    </row>
    <row r="565" spans="1:14" s="4" customFormat="1" ht="150" customHeight="1">
      <c r="A565" s="70" t="s">
        <v>311</v>
      </c>
      <c r="B565" s="28" t="s">
        <v>1210</v>
      </c>
      <c r="C565" s="29" t="s">
        <v>1209</v>
      </c>
      <c r="D565" s="30">
        <v>1</v>
      </c>
      <c r="E565" s="31">
        <v>340</v>
      </c>
      <c r="F565" s="31">
        <v>350</v>
      </c>
      <c r="G565" s="32" t="s">
        <v>1189</v>
      </c>
      <c r="H565" s="33">
        <f t="shared" si="68"/>
        <v>0.1512</v>
      </c>
      <c r="I565" s="34" t="s">
        <v>1190</v>
      </c>
      <c r="J565" s="82" t="s">
        <v>1194</v>
      </c>
      <c r="K565" s="36" t="s">
        <v>317</v>
      </c>
      <c r="L565" s="25" t="s">
        <v>308</v>
      </c>
      <c r="M565" s="37" t="s">
        <v>1206</v>
      </c>
      <c r="N565" s="91"/>
    </row>
    <row r="566" spans="1:14" s="4" customFormat="1" ht="150" customHeight="1">
      <c r="A566" s="70" t="s">
        <v>311</v>
      </c>
      <c r="B566" s="28" t="s">
        <v>1211</v>
      </c>
      <c r="C566" s="29" t="s">
        <v>1199</v>
      </c>
      <c r="D566" s="30">
        <v>1</v>
      </c>
      <c r="E566" s="31">
        <v>265</v>
      </c>
      <c r="F566" s="31">
        <v>275</v>
      </c>
      <c r="G566" s="32" t="s">
        <v>1189</v>
      </c>
      <c r="H566" s="33">
        <f t="shared" si="68"/>
        <v>0.1512</v>
      </c>
      <c r="I566" s="34" t="s">
        <v>1190</v>
      </c>
      <c r="J566" s="82" t="s">
        <v>1205</v>
      </c>
      <c r="K566" s="36" t="s">
        <v>317</v>
      </c>
      <c r="L566" s="25" t="s">
        <v>308</v>
      </c>
      <c r="M566" s="37" t="s">
        <v>1206</v>
      </c>
      <c r="N566" s="91"/>
    </row>
    <row r="567" spans="1:14" s="4" customFormat="1" ht="150" customHeight="1">
      <c r="A567" s="70" t="s">
        <v>311</v>
      </c>
      <c r="B567" s="28" t="s">
        <v>1212</v>
      </c>
      <c r="C567" s="29" t="s">
        <v>1199</v>
      </c>
      <c r="D567" s="30">
        <v>1</v>
      </c>
      <c r="E567" s="31">
        <v>265</v>
      </c>
      <c r="F567" s="31">
        <v>275</v>
      </c>
      <c r="G567" s="32" t="s">
        <v>1189</v>
      </c>
      <c r="H567" s="33">
        <f t="shared" si="68"/>
        <v>0.1512</v>
      </c>
      <c r="I567" s="34" t="s">
        <v>1190</v>
      </c>
      <c r="J567" s="82" t="s">
        <v>1205</v>
      </c>
      <c r="K567" s="36" t="s">
        <v>317</v>
      </c>
      <c r="L567" s="25" t="s">
        <v>308</v>
      </c>
      <c r="M567" s="37" t="s">
        <v>1206</v>
      </c>
      <c r="N567" s="91"/>
    </row>
    <row r="568" spans="1:14" s="4" customFormat="1" ht="150" customHeight="1">
      <c r="A568" s="70" t="s">
        <v>311</v>
      </c>
      <c r="B568" s="28" t="s">
        <v>1213</v>
      </c>
      <c r="C568" s="29" t="s">
        <v>1199</v>
      </c>
      <c r="D568" s="30">
        <v>1</v>
      </c>
      <c r="E568" s="31">
        <v>295</v>
      </c>
      <c r="F568" s="31">
        <v>305</v>
      </c>
      <c r="G568" s="32" t="s">
        <v>1189</v>
      </c>
      <c r="H568" s="33">
        <f t="shared" si="68"/>
        <v>0.1512</v>
      </c>
      <c r="I568" s="34" t="s">
        <v>1190</v>
      </c>
      <c r="J568" s="82" t="s">
        <v>1194</v>
      </c>
      <c r="K568" s="36" t="s">
        <v>317</v>
      </c>
      <c r="L568" s="25" t="s">
        <v>308</v>
      </c>
      <c r="M568" s="37" t="s">
        <v>1206</v>
      </c>
      <c r="N568" s="91"/>
    </row>
    <row r="569" spans="1:14" s="4" customFormat="1" ht="150" customHeight="1">
      <c r="A569" s="70" t="s">
        <v>311</v>
      </c>
      <c r="B569" s="28" t="s">
        <v>1214</v>
      </c>
      <c r="C569" s="29" t="s">
        <v>1199</v>
      </c>
      <c r="D569" s="30">
        <v>1</v>
      </c>
      <c r="E569" s="31">
        <v>295</v>
      </c>
      <c r="F569" s="31">
        <v>305</v>
      </c>
      <c r="G569" s="32" t="s">
        <v>1189</v>
      </c>
      <c r="H569" s="33">
        <f t="shared" si="68"/>
        <v>0.1512</v>
      </c>
      <c r="I569" s="34" t="s">
        <v>1190</v>
      </c>
      <c r="J569" s="82" t="s">
        <v>1194</v>
      </c>
      <c r="K569" s="36" t="s">
        <v>317</v>
      </c>
      <c r="L569" s="25" t="s">
        <v>308</v>
      </c>
      <c r="M569" s="37" t="s">
        <v>1206</v>
      </c>
      <c r="N569" s="91"/>
    </row>
    <row r="570" spans="1:14" s="4" customFormat="1" ht="150" customHeight="1">
      <c r="A570" s="70" t="s">
        <v>311</v>
      </c>
      <c r="B570" s="28" t="s">
        <v>1215</v>
      </c>
      <c r="C570" s="29" t="s">
        <v>1209</v>
      </c>
      <c r="D570" s="30">
        <v>1</v>
      </c>
      <c r="E570" s="31">
        <v>310</v>
      </c>
      <c r="F570" s="31">
        <v>320</v>
      </c>
      <c r="G570" s="32" t="s">
        <v>1189</v>
      </c>
      <c r="H570" s="33">
        <f t="shared" si="68"/>
        <v>0.1512</v>
      </c>
      <c r="I570" s="34" t="s">
        <v>1190</v>
      </c>
      <c r="J570" s="82" t="s">
        <v>1205</v>
      </c>
      <c r="K570" s="36" t="s">
        <v>317</v>
      </c>
      <c r="L570" s="25" t="s">
        <v>308</v>
      </c>
      <c r="M570" s="37" t="s">
        <v>1206</v>
      </c>
      <c r="N570" s="91"/>
    </row>
    <row r="571" spans="1:14" s="4" customFormat="1" ht="150" customHeight="1">
      <c r="A571" s="70" t="s">
        <v>311</v>
      </c>
      <c r="B571" s="28" t="s">
        <v>1216</v>
      </c>
      <c r="C571" s="29" t="s">
        <v>1209</v>
      </c>
      <c r="D571" s="30">
        <v>1</v>
      </c>
      <c r="E571" s="31">
        <v>340</v>
      </c>
      <c r="F571" s="31">
        <v>350</v>
      </c>
      <c r="G571" s="32" t="s">
        <v>1189</v>
      </c>
      <c r="H571" s="33">
        <f t="shared" si="68"/>
        <v>0.1512</v>
      </c>
      <c r="I571" s="34" t="s">
        <v>1190</v>
      </c>
      <c r="J571" s="82" t="s">
        <v>1194</v>
      </c>
      <c r="K571" s="36" t="s">
        <v>317</v>
      </c>
      <c r="L571" s="25" t="s">
        <v>308</v>
      </c>
      <c r="M571" s="37" t="s">
        <v>1206</v>
      </c>
      <c r="N571" s="91"/>
    </row>
    <row r="572" spans="1:14" s="4" customFormat="1" ht="150" customHeight="1">
      <c r="A572" s="70" t="s">
        <v>311</v>
      </c>
      <c r="B572" s="28" t="s">
        <v>1217</v>
      </c>
      <c r="C572" s="29" t="s">
        <v>1209</v>
      </c>
      <c r="D572" s="30">
        <v>1</v>
      </c>
      <c r="E572" s="31">
        <v>340</v>
      </c>
      <c r="F572" s="31">
        <v>350</v>
      </c>
      <c r="G572" s="32" t="s">
        <v>1189</v>
      </c>
      <c r="H572" s="33">
        <f t="shared" si="68"/>
        <v>0.1512</v>
      </c>
      <c r="I572" s="34" t="s">
        <v>1190</v>
      </c>
      <c r="J572" s="82" t="s">
        <v>1194</v>
      </c>
      <c r="K572" s="36" t="s">
        <v>317</v>
      </c>
      <c r="L572" s="25" t="s">
        <v>308</v>
      </c>
      <c r="M572" s="37" t="s">
        <v>1206</v>
      </c>
      <c r="N572" s="91"/>
    </row>
    <row r="573" spans="1:14" s="4" customFormat="1" ht="150" customHeight="1">
      <c r="A573" s="70" t="s">
        <v>311</v>
      </c>
      <c r="B573" s="28" t="s">
        <v>1218</v>
      </c>
      <c r="C573" s="29" t="s">
        <v>1219</v>
      </c>
      <c r="D573" s="30">
        <v>1</v>
      </c>
      <c r="E573" s="88">
        <v>320</v>
      </c>
      <c r="F573" s="88">
        <v>335</v>
      </c>
      <c r="G573" s="32" t="s">
        <v>1220</v>
      </c>
      <c r="H573" s="33">
        <f t="shared" ref="H573:H578" si="69">1.15*0.6*0.36</f>
        <v>0.24840000000000001</v>
      </c>
      <c r="I573" s="34" t="s">
        <v>1221</v>
      </c>
      <c r="J573" s="82" t="s">
        <v>1222</v>
      </c>
      <c r="K573" s="36" t="s">
        <v>317</v>
      </c>
      <c r="L573" s="25" t="s">
        <v>308</v>
      </c>
      <c r="M573" s="89" t="s">
        <v>1223</v>
      </c>
      <c r="N573" s="91" t="s">
        <v>1224</v>
      </c>
    </row>
    <row r="574" spans="1:14" s="4" customFormat="1" ht="150" customHeight="1">
      <c r="A574" s="70" t="s">
        <v>311</v>
      </c>
      <c r="B574" s="28" t="s">
        <v>1218</v>
      </c>
      <c r="C574" s="29" t="s">
        <v>1219</v>
      </c>
      <c r="D574" s="30">
        <v>1</v>
      </c>
      <c r="E574" s="88">
        <v>320</v>
      </c>
      <c r="F574" s="88">
        <v>335</v>
      </c>
      <c r="G574" s="32" t="s">
        <v>1220</v>
      </c>
      <c r="H574" s="33">
        <f t="shared" si="69"/>
        <v>0.24840000000000001</v>
      </c>
      <c r="I574" s="34" t="s">
        <v>1221</v>
      </c>
      <c r="J574" s="82" t="s">
        <v>1222</v>
      </c>
      <c r="K574" s="36" t="s">
        <v>317</v>
      </c>
      <c r="L574" s="25" t="s">
        <v>308</v>
      </c>
      <c r="M574" s="89" t="s">
        <v>1223</v>
      </c>
      <c r="N574" s="91" t="s">
        <v>1224</v>
      </c>
    </row>
    <row r="575" spans="1:14" s="4" customFormat="1" ht="150" customHeight="1">
      <c r="A575" s="70" t="s">
        <v>311</v>
      </c>
      <c r="B575" s="28" t="s">
        <v>1225</v>
      </c>
      <c r="C575" s="29" t="s">
        <v>1219</v>
      </c>
      <c r="D575" s="30">
        <v>1</v>
      </c>
      <c r="E575" s="88">
        <v>360</v>
      </c>
      <c r="F575" s="88">
        <v>375</v>
      </c>
      <c r="G575" s="32" t="s">
        <v>1220</v>
      </c>
      <c r="H575" s="33">
        <f t="shared" si="69"/>
        <v>0.24840000000000001</v>
      </c>
      <c r="I575" s="34" t="s">
        <v>1221</v>
      </c>
      <c r="J575" s="82" t="s">
        <v>1226</v>
      </c>
      <c r="K575" s="36" t="s">
        <v>317</v>
      </c>
      <c r="L575" s="25" t="s">
        <v>308</v>
      </c>
      <c r="M575" s="89" t="s">
        <v>1223</v>
      </c>
      <c r="N575" s="91" t="s">
        <v>1224</v>
      </c>
    </row>
    <row r="576" spans="1:14" s="4" customFormat="1" ht="150" customHeight="1">
      <c r="A576" s="70" t="s">
        <v>311</v>
      </c>
      <c r="B576" s="28" t="s">
        <v>1225</v>
      </c>
      <c r="C576" s="29" t="s">
        <v>1219</v>
      </c>
      <c r="D576" s="30">
        <v>1</v>
      </c>
      <c r="E576" s="88">
        <v>360</v>
      </c>
      <c r="F576" s="88">
        <v>375</v>
      </c>
      <c r="G576" s="32" t="s">
        <v>1220</v>
      </c>
      <c r="H576" s="33">
        <f t="shared" si="69"/>
        <v>0.24840000000000001</v>
      </c>
      <c r="I576" s="34" t="s">
        <v>1221</v>
      </c>
      <c r="J576" s="82" t="s">
        <v>1226</v>
      </c>
      <c r="K576" s="36" t="s">
        <v>317</v>
      </c>
      <c r="L576" s="25" t="s">
        <v>308</v>
      </c>
      <c r="M576" s="89" t="s">
        <v>1223</v>
      </c>
      <c r="N576" s="91" t="s">
        <v>1224</v>
      </c>
    </row>
    <row r="577" spans="1:14" s="4" customFormat="1" ht="150" customHeight="1">
      <c r="A577" s="70" t="s">
        <v>311</v>
      </c>
      <c r="B577" s="28" t="s">
        <v>1227</v>
      </c>
      <c r="C577" s="29" t="s">
        <v>1228</v>
      </c>
      <c r="D577" s="30">
        <v>1</v>
      </c>
      <c r="E577" s="88">
        <v>365</v>
      </c>
      <c r="F577" s="88">
        <v>380</v>
      </c>
      <c r="G577" s="32" t="s">
        <v>1220</v>
      </c>
      <c r="H577" s="33">
        <f t="shared" si="69"/>
        <v>0.24840000000000001</v>
      </c>
      <c r="I577" s="34" t="s">
        <v>1221</v>
      </c>
      <c r="J577" s="82" t="s">
        <v>1222</v>
      </c>
      <c r="K577" s="36" t="s">
        <v>317</v>
      </c>
      <c r="L577" s="25" t="s">
        <v>308</v>
      </c>
      <c r="M577" s="89" t="s">
        <v>1223</v>
      </c>
      <c r="N577" s="91" t="s">
        <v>1224</v>
      </c>
    </row>
    <row r="578" spans="1:14" s="4" customFormat="1" ht="150" customHeight="1">
      <c r="A578" s="70" t="s">
        <v>311</v>
      </c>
      <c r="B578" s="28" t="s">
        <v>1229</v>
      </c>
      <c r="C578" s="29" t="s">
        <v>1228</v>
      </c>
      <c r="D578" s="30">
        <v>1</v>
      </c>
      <c r="E578" s="88">
        <v>405</v>
      </c>
      <c r="F578" s="88">
        <v>420</v>
      </c>
      <c r="G578" s="32" t="s">
        <v>1220</v>
      </c>
      <c r="H578" s="33">
        <f t="shared" si="69"/>
        <v>0.24840000000000001</v>
      </c>
      <c r="I578" s="34" t="s">
        <v>1221</v>
      </c>
      <c r="J578" s="82" t="s">
        <v>1226</v>
      </c>
      <c r="K578" s="36" t="s">
        <v>317</v>
      </c>
      <c r="L578" s="25" t="s">
        <v>308</v>
      </c>
      <c r="M578" s="89" t="s">
        <v>1223</v>
      </c>
      <c r="N578" s="91" t="s">
        <v>1224</v>
      </c>
    </row>
    <row r="579" spans="1:14" s="4" customFormat="1" ht="150" customHeight="1">
      <c r="A579" s="70" t="s">
        <v>1230</v>
      </c>
      <c r="B579" s="28" t="s">
        <v>1231</v>
      </c>
      <c r="C579" s="29" t="s">
        <v>1232</v>
      </c>
      <c r="D579" s="30">
        <v>1</v>
      </c>
      <c r="E579" s="88">
        <v>182</v>
      </c>
      <c r="F579" s="88">
        <v>188</v>
      </c>
      <c r="G579" s="32" t="s">
        <v>1233</v>
      </c>
      <c r="H579" s="33">
        <f t="shared" ref="H579:H597" si="70">0.85*0.26*0.46</f>
        <v>0.10166</v>
      </c>
      <c r="I579" s="34" t="s">
        <v>1234</v>
      </c>
      <c r="J579" s="82" t="s">
        <v>1235</v>
      </c>
      <c r="K579" s="36" t="s">
        <v>317</v>
      </c>
      <c r="L579" s="25" t="s">
        <v>308</v>
      </c>
      <c r="M579" s="89" t="s">
        <v>1236</v>
      </c>
      <c r="N579" s="91"/>
    </row>
    <row r="580" spans="1:14" s="4" customFormat="1" ht="150" customHeight="1">
      <c r="A580" s="70" t="s">
        <v>1230</v>
      </c>
      <c r="B580" s="28" t="s">
        <v>1231</v>
      </c>
      <c r="C580" s="29" t="s">
        <v>1232</v>
      </c>
      <c r="D580" s="30">
        <v>1</v>
      </c>
      <c r="E580" s="88">
        <v>182</v>
      </c>
      <c r="F580" s="88">
        <v>188</v>
      </c>
      <c r="G580" s="32" t="s">
        <v>1233</v>
      </c>
      <c r="H580" s="33">
        <f t="shared" si="70"/>
        <v>0.10166</v>
      </c>
      <c r="I580" s="34" t="s">
        <v>1234</v>
      </c>
      <c r="J580" s="82" t="s">
        <v>1235</v>
      </c>
      <c r="K580" s="36" t="s">
        <v>317</v>
      </c>
      <c r="L580" s="25" t="s">
        <v>308</v>
      </c>
      <c r="M580" s="89" t="s">
        <v>1236</v>
      </c>
      <c r="N580" s="91"/>
    </row>
    <row r="581" spans="1:14" s="4" customFormat="1" ht="150" customHeight="1">
      <c r="A581" s="70" t="s">
        <v>1230</v>
      </c>
      <c r="B581" s="28" t="s">
        <v>1237</v>
      </c>
      <c r="C581" s="29" t="s">
        <v>1232</v>
      </c>
      <c r="D581" s="30">
        <v>1</v>
      </c>
      <c r="E581" s="88">
        <v>205</v>
      </c>
      <c r="F581" s="88">
        <v>210</v>
      </c>
      <c r="G581" s="32" t="s">
        <v>1233</v>
      </c>
      <c r="H581" s="33">
        <f t="shared" si="70"/>
        <v>0.10166</v>
      </c>
      <c r="I581" s="34" t="s">
        <v>1234</v>
      </c>
      <c r="J581" s="82" t="s">
        <v>1238</v>
      </c>
      <c r="K581" s="36" t="s">
        <v>317</v>
      </c>
      <c r="L581" s="25" t="s">
        <v>308</v>
      </c>
      <c r="M581" s="89" t="s">
        <v>1236</v>
      </c>
      <c r="N581" s="91"/>
    </row>
    <row r="582" spans="1:14" s="4" customFormat="1" ht="150" customHeight="1">
      <c r="A582" s="70" t="s">
        <v>1230</v>
      </c>
      <c r="B582" s="28" t="s">
        <v>1239</v>
      </c>
      <c r="C582" s="29" t="s">
        <v>1232</v>
      </c>
      <c r="D582" s="30">
        <v>1</v>
      </c>
      <c r="E582" s="88">
        <v>182</v>
      </c>
      <c r="F582" s="88">
        <v>188</v>
      </c>
      <c r="G582" s="32" t="s">
        <v>1233</v>
      </c>
      <c r="H582" s="33">
        <f t="shared" si="70"/>
        <v>0.10166</v>
      </c>
      <c r="I582" s="34" t="s">
        <v>1234</v>
      </c>
      <c r="J582" s="82" t="s">
        <v>1235</v>
      </c>
      <c r="K582" s="36" t="s">
        <v>317</v>
      </c>
      <c r="L582" s="25" t="s">
        <v>308</v>
      </c>
      <c r="M582" s="89" t="s">
        <v>1236</v>
      </c>
      <c r="N582" s="91"/>
    </row>
    <row r="583" spans="1:14" s="4" customFormat="1" ht="150" customHeight="1">
      <c r="A583" s="70" t="s">
        <v>1230</v>
      </c>
      <c r="B583" s="28" t="s">
        <v>1240</v>
      </c>
      <c r="C583" s="29" t="s">
        <v>1232</v>
      </c>
      <c r="D583" s="30">
        <v>1</v>
      </c>
      <c r="E583" s="88">
        <v>182</v>
      </c>
      <c r="F583" s="88">
        <v>188</v>
      </c>
      <c r="G583" s="32" t="s">
        <v>1233</v>
      </c>
      <c r="H583" s="33">
        <f t="shared" si="70"/>
        <v>0.10166</v>
      </c>
      <c r="I583" s="34" t="s">
        <v>1234</v>
      </c>
      <c r="J583" s="82" t="s">
        <v>1235</v>
      </c>
      <c r="K583" s="36" t="s">
        <v>317</v>
      </c>
      <c r="L583" s="25" t="s">
        <v>308</v>
      </c>
      <c r="M583" s="89" t="s">
        <v>1236</v>
      </c>
      <c r="N583" s="91"/>
    </row>
    <row r="584" spans="1:14" s="4" customFormat="1" ht="150" customHeight="1">
      <c r="A584" s="70" t="s">
        <v>1230</v>
      </c>
      <c r="B584" s="28" t="s">
        <v>1241</v>
      </c>
      <c r="C584" s="29" t="s">
        <v>1232</v>
      </c>
      <c r="D584" s="30">
        <v>1</v>
      </c>
      <c r="E584" s="88">
        <v>205</v>
      </c>
      <c r="F584" s="88">
        <v>210</v>
      </c>
      <c r="G584" s="32" t="s">
        <v>1233</v>
      </c>
      <c r="H584" s="33">
        <f t="shared" si="70"/>
        <v>0.10166</v>
      </c>
      <c r="I584" s="34" t="s">
        <v>1234</v>
      </c>
      <c r="J584" s="82" t="s">
        <v>1238</v>
      </c>
      <c r="K584" s="36" t="s">
        <v>317</v>
      </c>
      <c r="L584" s="25" t="s">
        <v>308</v>
      </c>
      <c r="M584" s="89" t="s">
        <v>1236</v>
      </c>
      <c r="N584" s="91"/>
    </row>
    <row r="585" spans="1:14" s="4" customFormat="1" ht="150" customHeight="1">
      <c r="A585" s="70" t="s">
        <v>1230</v>
      </c>
      <c r="B585" s="28" t="s">
        <v>1241</v>
      </c>
      <c r="C585" s="29" t="s">
        <v>1232</v>
      </c>
      <c r="D585" s="30">
        <v>1</v>
      </c>
      <c r="E585" s="88">
        <v>205</v>
      </c>
      <c r="F585" s="88">
        <v>210</v>
      </c>
      <c r="G585" s="32" t="s">
        <v>1233</v>
      </c>
      <c r="H585" s="33">
        <f t="shared" si="70"/>
        <v>0.10166</v>
      </c>
      <c r="I585" s="34" t="s">
        <v>1234</v>
      </c>
      <c r="J585" s="82" t="s">
        <v>1238</v>
      </c>
      <c r="K585" s="36" t="s">
        <v>317</v>
      </c>
      <c r="L585" s="25" t="s">
        <v>308</v>
      </c>
      <c r="M585" s="89" t="s">
        <v>1236</v>
      </c>
      <c r="N585" s="91"/>
    </row>
    <row r="586" spans="1:14" s="4" customFormat="1" ht="150" customHeight="1">
      <c r="A586" s="70" t="s">
        <v>1230</v>
      </c>
      <c r="B586" s="28" t="s">
        <v>1242</v>
      </c>
      <c r="C586" s="29" t="s">
        <v>1232</v>
      </c>
      <c r="D586" s="30">
        <v>1</v>
      </c>
      <c r="E586" s="88">
        <v>182</v>
      </c>
      <c r="F586" s="88">
        <v>188</v>
      </c>
      <c r="G586" s="32" t="s">
        <v>1233</v>
      </c>
      <c r="H586" s="33">
        <f t="shared" si="70"/>
        <v>0.10166</v>
      </c>
      <c r="I586" s="34" t="s">
        <v>1234</v>
      </c>
      <c r="J586" s="82" t="s">
        <v>1235</v>
      </c>
      <c r="K586" s="36" t="s">
        <v>317</v>
      </c>
      <c r="L586" s="25" t="s">
        <v>308</v>
      </c>
      <c r="M586" s="89" t="s">
        <v>1236</v>
      </c>
      <c r="N586" s="91"/>
    </row>
    <row r="587" spans="1:14" s="4" customFormat="1" ht="150" customHeight="1">
      <c r="A587" s="70" t="s">
        <v>1230</v>
      </c>
      <c r="B587" s="28" t="s">
        <v>1243</v>
      </c>
      <c r="C587" s="29" t="s">
        <v>1232</v>
      </c>
      <c r="D587" s="30">
        <v>1</v>
      </c>
      <c r="E587" s="88">
        <v>182</v>
      </c>
      <c r="F587" s="88">
        <v>188</v>
      </c>
      <c r="G587" s="32" t="s">
        <v>1233</v>
      </c>
      <c r="H587" s="33">
        <f t="shared" si="70"/>
        <v>0.10166</v>
      </c>
      <c r="I587" s="34" t="s">
        <v>1234</v>
      </c>
      <c r="J587" s="82" t="s">
        <v>1235</v>
      </c>
      <c r="K587" s="36" t="s">
        <v>317</v>
      </c>
      <c r="L587" s="25" t="s">
        <v>308</v>
      </c>
      <c r="M587" s="89" t="s">
        <v>1236</v>
      </c>
      <c r="N587" s="91"/>
    </row>
    <row r="588" spans="1:14" s="4" customFormat="1" ht="150" customHeight="1">
      <c r="A588" s="70" t="s">
        <v>1230</v>
      </c>
      <c r="B588" s="28" t="s">
        <v>1244</v>
      </c>
      <c r="C588" s="29" t="s">
        <v>1232</v>
      </c>
      <c r="D588" s="30">
        <v>1</v>
      </c>
      <c r="E588" s="88">
        <v>205</v>
      </c>
      <c r="F588" s="88">
        <v>210</v>
      </c>
      <c r="G588" s="32" t="s">
        <v>1233</v>
      </c>
      <c r="H588" s="33">
        <f t="shared" si="70"/>
        <v>0.10166</v>
      </c>
      <c r="I588" s="34" t="s">
        <v>1234</v>
      </c>
      <c r="J588" s="82" t="s">
        <v>1238</v>
      </c>
      <c r="K588" s="36" t="s">
        <v>317</v>
      </c>
      <c r="L588" s="25" t="s">
        <v>308</v>
      </c>
      <c r="M588" s="89" t="s">
        <v>1236</v>
      </c>
      <c r="N588" s="91"/>
    </row>
    <row r="589" spans="1:14" s="4" customFormat="1" ht="150" customHeight="1">
      <c r="A589" s="70" t="s">
        <v>1230</v>
      </c>
      <c r="B589" s="28" t="s">
        <v>1245</v>
      </c>
      <c r="C589" s="29" t="s">
        <v>1232</v>
      </c>
      <c r="D589" s="30">
        <v>1</v>
      </c>
      <c r="E589" s="88">
        <v>182</v>
      </c>
      <c r="F589" s="88">
        <v>188</v>
      </c>
      <c r="G589" s="32" t="s">
        <v>1233</v>
      </c>
      <c r="H589" s="33">
        <f t="shared" si="70"/>
        <v>0.10166</v>
      </c>
      <c r="I589" s="34" t="s">
        <v>1234</v>
      </c>
      <c r="J589" s="82" t="s">
        <v>1235</v>
      </c>
      <c r="K589" s="36" t="s">
        <v>317</v>
      </c>
      <c r="L589" s="25" t="s">
        <v>308</v>
      </c>
      <c r="M589" s="89" t="s">
        <v>1236</v>
      </c>
      <c r="N589" s="91"/>
    </row>
    <row r="590" spans="1:14" s="4" customFormat="1" ht="150" customHeight="1">
      <c r="A590" s="70" t="s">
        <v>1230</v>
      </c>
      <c r="B590" s="28" t="s">
        <v>1245</v>
      </c>
      <c r="C590" s="29" t="s">
        <v>1232</v>
      </c>
      <c r="D590" s="30">
        <v>1</v>
      </c>
      <c r="E590" s="88">
        <v>182</v>
      </c>
      <c r="F590" s="88">
        <v>188</v>
      </c>
      <c r="G590" s="32" t="s">
        <v>1233</v>
      </c>
      <c r="H590" s="33">
        <f t="shared" si="70"/>
        <v>0.10166</v>
      </c>
      <c r="I590" s="34" t="s">
        <v>1234</v>
      </c>
      <c r="J590" s="82" t="s">
        <v>1235</v>
      </c>
      <c r="K590" s="36" t="s">
        <v>317</v>
      </c>
      <c r="L590" s="25" t="s">
        <v>308</v>
      </c>
      <c r="M590" s="89" t="s">
        <v>1236</v>
      </c>
      <c r="N590" s="91"/>
    </row>
    <row r="591" spans="1:14" s="4" customFormat="1" ht="150" customHeight="1">
      <c r="A591" s="70" t="s">
        <v>1230</v>
      </c>
      <c r="B591" s="28" t="s">
        <v>1246</v>
      </c>
      <c r="C591" s="29" t="s">
        <v>1232</v>
      </c>
      <c r="D591" s="30">
        <v>1</v>
      </c>
      <c r="E591" s="88">
        <v>205</v>
      </c>
      <c r="F591" s="88">
        <v>210</v>
      </c>
      <c r="G591" s="32" t="s">
        <v>1233</v>
      </c>
      <c r="H591" s="33">
        <f t="shared" si="70"/>
        <v>0.10166</v>
      </c>
      <c r="I591" s="34" t="s">
        <v>1234</v>
      </c>
      <c r="J591" s="82" t="s">
        <v>1238</v>
      </c>
      <c r="K591" s="36" t="s">
        <v>317</v>
      </c>
      <c r="L591" s="25" t="s">
        <v>308</v>
      </c>
      <c r="M591" s="89" t="s">
        <v>1236</v>
      </c>
      <c r="N591" s="91"/>
    </row>
    <row r="592" spans="1:14" s="4" customFormat="1" ht="150" customHeight="1">
      <c r="A592" s="70" t="s">
        <v>1230</v>
      </c>
      <c r="B592" s="28" t="s">
        <v>1246</v>
      </c>
      <c r="C592" s="29" t="s">
        <v>1232</v>
      </c>
      <c r="D592" s="30">
        <v>1</v>
      </c>
      <c r="E592" s="88">
        <v>205</v>
      </c>
      <c r="F592" s="88">
        <v>210</v>
      </c>
      <c r="G592" s="32" t="s">
        <v>1233</v>
      </c>
      <c r="H592" s="33">
        <f t="shared" si="70"/>
        <v>0.10166</v>
      </c>
      <c r="I592" s="34" t="s">
        <v>1234</v>
      </c>
      <c r="J592" s="82" t="s">
        <v>1238</v>
      </c>
      <c r="K592" s="36" t="s">
        <v>317</v>
      </c>
      <c r="L592" s="25" t="s">
        <v>308</v>
      </c>
      <c r="M592" s="89" t="s">
        <v>1236</v>
      </c>
      <c r="N592" s="91"/>
    </row>
    <row r="593" spans="1:14" s="4" customFormat="1" ht="150" customHeight="1">
      <c r="A593" s="70" t="s">
        <v>1230</v>
      </c>
      <c r="B593" s="28" t="s">
        <v>1247</v>
      </c>
      <c r="C593" s="29" t="s">
        <v>1049</v>
      </c>
      <c r="D593" s="30">
        <v>1</v>
      </c>
      <c r="E593" s="88">
        <v>245</v>
      </c>
      <c r="F593" s="88">
        <v>250</v>
      </c>
      <c r="G593" s="32" t="s">
        <v>1233</v>
      </c>
      <c r="H593" s="33">
        <f t="shared" si="70"/>
        <v>0.10166</v>
      </c>
      <c r="I593" s="34" t="s">
        <v>1234</v>
      </c>
      <c r="J593" s="82" t="s">
        <v>1238</v>
      </c>
      <c r="K593" s="36" t="s">
        <v>317</v>
      </c>
      <c r="L593" s="25" t="s">
        <v>308</v>
      </c>
      <c r="M593" s="89" t="s">
        <v>1236</v>
      </c>
      <c r="N593" s="91"/>
    </row>
    <row r="594" spans="1:14" s="4" customFormat="1" ht="150" customHeight="1">
      <c r="A594" s="70" t="s">
        <v>1230</v>
      </c>
      <c r="B594" s="28" t="s">
        <v>1247</v>
      </c>
      <c r="C594" s="29" t="s">
        <v>1049</v>
      </c>
      <c r="D594" s="30">
        <v>1</v>
      </c>
      <c r="E594" s="88">
        <v>245</v>
      </c>
      <c r="F594" s="88">
        <v>250</v>
      </c>
      <c r="G594" s="32" t="s">
        <v>1233</v>
      </c>
      <c r="H594" s="33">
        <f t="shared" si="70"/>
        <v>0.10166</v>
      </c>
      <c r="I594" s="34" t="s">
        <v>1234</v>
      </c>
      <c r="J594" s="82" t="s">
        <v>1238</v>
      </c>
      <c r="K594" s="36" t="s">
        <v>317</v>
      </c>
      <c r="L594" s="25" t="s">
        <v>308</v>
      </c>
      <c r="M594" s="89" t="s">
        <v>1236</v>
      </c>
      <c r="N594" s="91"/>
    </row>
    <row r="595" spans="1:14" s="4" customFormat="1" ht="150" customHeight="1">
      <c r="A595" s="70" t="s">
        <v>1230</v>
      </c>
      <c r="B595" s="28" t="s">
        <v>1248</v>
      </c>
      <c r="C595" s="29" t="s">
        <v>1232</v>
      </c>
      <c r="D595" s="30">
        <v>1</v>
      </c>
      <c r="E595" s="88">
        <v>182</v>
      </c>
      <c r="F595" s="88">
        <v>188</v>
      </c>
      <c r="G595" s="32" t="s">
        <v>1233</v>
      </c>
      <c r="H595" s="33">
        <f t="shared" si="70"/>
        <v>0.10166</v>
      </c>
      <c r="I595" s="34" t="s">
        <v>1234</v>
      </c>
      <c r="J595" s="82" t="s">
        <v>1235</v>
      </c>
      <c r="K595" s="36" t="s">
        <v>317</v>
      </c>
      <c r="L595" s="25" t="s">
        <v>308</v>
      </c>
      <c r="M595" s="89" t="s">
        <v>1236</v>
      </c>
      <c r="N595" s="91"/>
    </row>
    <row r="596" spans="1:14" s="4" customFormat="1" ht="150" customHeight="1">
      <c r="A596" s="70" t="s">
        <v>1230</v>
      </c>
      <c r="B596" s="28" t="s">
        <v>1249</v>
      </c>
      <c r="C596" s="29" t="s">
        <v>1232</v>
      </c>
      <c r="D596" s="30">
        <v>1</v>
      </c>
      <c r="E596" s="88">
        <v>182</v>
      </c>
      <c r="F596" s="88">
        <v>188</v>
      </c>
      <c r="G596" s="32" t="s">
        <v>1233</v>
      </c>
      <c r="H596" s="33">
        <f t="shared" si="70"/>
        <v>0.10166</v>
      </c>
      <c r="I596" s="34" t="s">
        <v>1234</v>
      </c>
      <c r="J596" s="82" t="s">
        <v>1235</v>
      </c>
      <c r="K596" s="36" t="s">
        <v>317</v>
      </c>
      <c r="L596" s="25" t="s">
        <v>308</v>
      </c>
      <c r="M596" s="89" t="s">
        <v>1236</v>
      </c>
      <c r="N596" s="91"/>
    </row>
    <row r="597" spans="1:14" s="4" customFormat="1" ht="150" customHeight="1">
      <c r="A597" s="70" t="s">
        <v>1230</v>
      </c>
      <c r="B597" s="28" t="s">
        <v>1250</v>
      </c>
      <c r="C597" s="29" t="s">
        <v>1232</v>
      </c>
      <c r="D597" s="30">
        <v>1</v>
      </c>
      <c r="E597" s="88">
        <v>205</v>
      </c>
      <c r="F597" s="88">
        <v>210</v>
      </c>
      <c r="G597" s="32" t="s">
        <v>1233</v>
      </c>
      <c r="H597" s="33">
        <f t="shared" si="70"/>
        <v>0.10166</v>
      </c>
      <c r="I597" s="34" t="s">
        <v>1234</v>
      </c>
      <c r="J597" s="82" t="s">
        <v>1238</v>
      </c>
      <c r="K597" s="36" t="s">
        <v>317</v>
      </c>
      <c r="L597" s="25" t="s">
        <v>308</v>
      </c>
      <c r="M597" s="89" t="s">
        <v>1236</v>
      </c>
      <c r="N597" s="91"/>
    </row>
    <row r="598" spans="1:14" s="4" customFormat="1" ht="150" customHeight="1">
      <c r="A598" s="70" t="s">
        <v>1230</v>
      </c>
      <c r="B598" s="28" t="s">
        <v>1251</v>
      </c>
      <c r="C598" s="29" t="s">
        <v>1252</v>
      </c>
      <c r="D598" s="30">
        <v>1</v>
      </c>
      <c r="E598" s="88">
        <v>230</v>
      </c>
      <c r="F598" s="88">
        <v>240</v>
      </c>
      <c r="G598" s="32" t="s">
        <v>1253</v>
      </c>
      <c r="H598" s="33">
        <f t="shared" ref="H598:H615" si="71">1.02*0.54*0.3</f>
        <v>0.16524</v>
      </c>
      <c r="I598" s="34" t="s">
        <v>1254</v>
      </c>
      <c r="J598" s="82" t="s">
        <v>1255</v>
      </c>
      <c r="K598" s="36" t="s">
        <v>317</v>
      </c>
      <c r="L598" s="25" t="s">
        <v>308</v>
      </c>
      <c r="M598" s="89" t="s">
        <v>1256</v>
      </c>
      <c r="N598" s="91"/>
    </row>
    <row r="599" spans="1:14" s="4" customFormat="1" ht="150" customHeight="1">
      <c r="A599" s="70" t="s">
        <v>1230</v>
      </c>
      <c r="B599" s="28" t="s">
        <v>1257</v>
      </c>
      <c r="C599" s="29" t="s">
        <v>1252</v>
      </c>
      <c r="D599" s="30">
        <v>1</v>
      </c>
      <c r="E599" s="88">
        <v>252</v>
      </c>
      <c r="F599" s="88">
        <v>262</v>
      </c>
      <c r="G599" s="32" t="s">
        <v>1253</v>
      </c>
      <c r="H599" s="33">
        <f t="shared" si="71"/>
        <v>0.16524</v>
      </c>
      <c r="I599" s="34" t="s">
        <v>1254</v>
      </c>
      <c r="J599" s="82" t="s">
        <v>1255</v>
      </c>
      <c r="K599" s="36" t="s">
        <v>317</v>
      </c>
      <c r="L599" s="25" t="s">
        <v>308</v>
      </c>
      <c r="M599" s="89" t="s">
        <v>1256</v>
      </c>
      <c r="N599" s="91"/>
    </row>
    <row r="600" spans="1:14" s="4" customFormat="1" ht="150" customHeight="1">
      <c r="A600" s="70" t="s">
        <v>1230</v>
      </c>
      <c r="B600" s="28" t="s">
        <v>1258</v>
      </c>
      <c r="C600" s="29" t="s">
        <v>993</v>
      </c>
      <c r="D600" s="30">
        <v>1</v>
      </c>
      <c r="E600" s="88">
        <v>288</v>
      </c>
      <c r="F600" s="88">
        <v>298</v>
      </c>
      <c r="G600" s="32" t="s">
        <v>1253</v>
      </c>
      <c r="H600" s="33">
        <f t="shared" si="71"/>
        <v>0.16524</v>
      </c>
      <c r="I600" s="34" t="s">
        <v>1254</v>
      </c>
      <c r="J600" s="82" t="s">
        <v>1255</v>
      </c>
      <c r="K600" s="36" t="s">
        <v>317</v>
      </c>
      <c r="L600" s="25" t="s">
        <v>308</v>
      </c>
      <c r="M600" s="89" t="s">
        <v>1256</v>
      </c>
      <c r="N600" s="91"/>
    </row>
    <row r="601" spans="1:14" s="4" customFormat="1" ht="150" customHeight="1">
      <c r="A601" s="70" t="s">
        <v>1230</v>
      </c>
      <c r="B601" s="28" t="s">
        <v>1251</v>
      </c>
      <c r="C601" s="29" t="s">
        <v>1252</v>
      </c>
      <c r="D601" s="30">
        <v>1</v>
      </c>
      <c r="E601" s="88">
        <v>230</v>
      </c>
      <c r="F601" s="88">
        <v>240</v>
      </c>
      <c r="G601" s="32" t="s">
        <v>1253</v>
      </c>
      <c r="H601" s="33">
        <f t="shared" si="71"/>
        <v>0.16524</v>
      </c>
      <c r="I601" s="34" t="s">
        <v>1254</v>
      </c>
      <c r="J601" s="82" t="s">
        <v>1255</v>
      </c>
      <c r="K601" s="36" t="s">
        <v>317</v>
      </c>
      <c r="L601" s="25" t="s">
        <v>308</v>
      </c>
      <c r="M601" s="89" t="s">
        <v>1256</v>
      </c>
      <c r="N601" s="91"/>
    </row>
    <row r="602" spans="1:14" s="4" customFormat="1" ht="150" customHeight="1">
      <c r="A602" s="70" t="s">
        <v>1230</v>
      </c>
      <c r="B602" s="28" t="s">
        <v>1257</v>
      </c>
      <c r="C602" s="29" t="s">
        <v>1252</v>
      </c>
      <c r="D602" s="30">
        <v>1</v>
      </c>
      <c r="E602" s="88">
        <v>252</v>
      </c>
      <c r="F602" s="88">
        <v>262</v>
      </c>
      <c r="G602" s="32" t="s">
        <v>1253</v>
      </c>
      <c r="H602" s="33">
        <f t="shared" si="71"/>
        <v>0.16524</v>
      </c>
      <c r="I602" s="34" t="s">
        <v>1254</v>
      </c>
      <c r="J602" s="82" t="s">
        <v>1255</v>
      </c>
      <c r="K602" s="36" t="s">
        <v>317</v>
      </c>
      <c r="L602" s="25" t="s">
        <v>308</v>
      </c>
      <c r="M602" s="89" t="s">
        <v>1256</v>
      </c>
      <c r="N602" s="91"/>
    </row>
    <row r="603" spans="1:14" s="4" customFormat="1" ht="150" customHeight="1">
      <c r="A603" s="70" t="s">
        <v>1230</v>
      </c>
      <c r="B603" s="28" t="s">
        <v>1258</v>
      </c>
      <c r="C603" s="29" t="s">
        <v>993</v>
      </c>
      <c r="D603" s="30">
        <v>1</v>
      </c>
      <c r="E603" s="88">
        <v>288</v>
      </c>
      <c r="F603" s="88">
        <v>298</v>
      </c>
      <c r="G603" s="32" t="s">
        <v>1253</v>
      </c>
      <c r="H603" s="33">
        <f t="shared" si="71"/>
        <v>0.16524</v>
      </c>
      <c r="I603" s="34" t="s">
        <v>1254</v>
      </c>
      <c r="J603" s="82" t="s">
        <v>1255</v>
      </c>
      <c r="K603" s="36" t="s">
        <v>317</v>
      </c>
      <c r="L603" s="25" t="s">
        <v>308</v>
      </c>
      <c r="M603" s="89" t="s">
        <v>1256</v>
      </c>
      <c r="N603" s="91"/>
    </row>
    <row r="604" spans="1:14" s="4" customFormat="1" ht="150" customHeight="1">
      <c r="A604" s="70" t="s">
        <v>1230</v>
      </c>
      <c r="B604" s="28" t="s">
        <v>1259</v>
      </c>
      <c r="C604" s="29" t="s">
        <v>1252</v>
      </c>
      <c r="D604" s="30">
        <v>1</v>
      </c>
      <c r="E604" s="88">
        <v>230</v>
      </c>
      <c r="F604" s="88">
        <v>240</v>
      </c>
      <c r="G604" s="32" t="s">
        <v>1253</v>
      </c>
      <c r="H604" s="33">
        <f t="shared" si="71"/>
        <v>0.16524</v>
      </c>
      <c r="I604" s="34" t="s">
        <v>1254</v>
      </c>
      <c r="J604" s="82" t="s">
        <v>1255</v>
      </c>
      <c r="K604" s="36" t="s">
        <v>317</v>
      </c>
      <c r="L604" s="25" t="s">
        <v>308</v>
      </c>
      <c r="M604" s="89" t="s">
        <v>1256</v>
      </c>
      <c r="N604" s="91"/>
    </row>
    <row r="605" spans="1:14" s="4" customFormat="1" ht="150" customHeight="1">
      <c r="A605" s="70" t="s">
        <v>1230</v>
      </c>
      <c r="B605" s="28" t="s">
        <v>1260</v>
      </c>
      <c r="C605" s="29" t="s">
        <v>1252</v>
      </c>
      <c r="D605" s="30">
        <v>1</v>
      </c>
      <c r="E605" s="88">
        <v>252</v>
      </c>
      <c r="F605" s="88">
        <v>262</v>
      </c>
      <c r="G605" s="32" t="s">
        <v>1253</v>
      </c>
      <c r="H605" s="33">
        <f t="shared" si="71"/>
        <v>0.16524</v>
      </c>
      <c r="I605" s="34" t="s">
        <v>1254</v>
      </c>
      <c r="J605" s="82" t="s">
        <v>1255</v>
      </c>
      <c r="K605" s="36" t="s">
        <v>317</v>
      </c>
      <c r="L605" s="25" t="s">
        <v>308</v>
      </c>
      <c r="M605" s="89" t="s">
        <v>1256</v>
      </c>
      <c r="N605" s="91"/>
    </row>
    <row r="606" spans="1:14" s="4" customFormat="1" ht="150" customHeight="1">
      <c r="A606" s="70" t="s">
        <v>1230</v>
      </c>
      <c r="B606" s="28" t="s">
        <v>1261</v>
      </c>
      <c r="C606" s="29" t="s">
        <v>993</v>
      </c>
      <c r="D606" s="30">
        <v>1</v>
      </c>
      <c r="E606" s="88">
        <v>288</v>
      </c>
      <c r="F606" s="88">
        <v>298</v>
      </c>
      <c r="G606" s="32" t="s">
        <v>1253</v>
      </c>
      <c r="H606" s="33">
        <f t="shared" si="71"/>
        <v>0.16524</v>
      </c>
      <c r="I606" s="34" t="s">
        <v>1254</v>
      </c>
      <c r="J606" s="82" t="s">
        <v>1255</v>
      </c>
      <c r="K606" s="36" t="s">
        <v>317</v>
      </c>
      <c r="L606" s="25" t="s">
        <v>308</v>
      </c>
      <c r="M606" s="89" t="s">
        <v>1256</v>
      </c>
      <c r="N606" s="91"/>
    </row>
    <row r="607" spans="1:14" s="4" customFormat="1" ht="150" customHeight="1">
      <c r="A607" s="70" t="s">
        <v>1230</v>
      </c>
      <c r="B607" s="28" t="s">
        <v>1262</v>
      </c>
      <c r="C607" s="29" t="s">
        <v>1252</v>
      </c>
      <c r="D607" s="30">
        <v>1</v>
      </c>
      <c r="E607" s="88">
        <v>230</v>
      </c>
      <c r="F607" s="88">
        <v>240</v>
      </c>
      <c r="G607" s="32" t="s">
        <v>1253</v>
      </c>
      <c r="H607" s="33">
        <f t="shared" si="71"/>
        <v>0.16524</v>
      </c>
      <c r="I607" s="34" t="s">
        <v>1254</v>
      </c>
      <c r="J607" s="82" t="s">
        <v>1255</v>
      </c>
      <c r="K607" s="36" t="s">
        <v>317</v>
      </c>
      <c r="L607" s="25" t="s">
        <v>308</v>
      </c>
      <c r="M607" s="89" t="s">
        <v>1256</v>
      </c>
      <c r="N607" s="91"/>
    </row>
    <row r="608" spans="1:14" s="4" customFormat="1" ht="150" customHeight="1">
      <c r="A608" s="70" t="s">
        <v>1230</v>
      </c>
      <c r="B608" s="28" t="s">
        <v>1263</v>
      </c>
      <c r="C608" s="29" t="s">
        <v>1252</v>
      </c>
      <c r="D608" s="30">
        <v>1</v>
      </c>
      <c r="E608" s="88">
        <v>252</v>
      </c>
      <c r="F608" s="88">
        <v>262</v>
      </c>
      <c r="G608" s="32" t="s">
        <v>1253</v>
      </c>
      <c r="H608" s="33">
        <f t="shared" si="71"/>
        <v>0.16524</v>
      </c>
      <c r="I608" s="34" t="s">
        <v>1254</v>
      </c>
      <c r="J608" s="82" t="s">
        <v>1255</v>
      </c>
      <c r="K608" s="36" t="s">
        <v>317</v>
      </c>
      <c r="L608" s="25" t="s">
        <v>308</v>
      </c>
      <c r="M608" s="89" t="s">
        <v>1256</v>
      </c>
      <c r="N608" s="91"/>
    </row>
    <row r="609" spans="1:14" s="4" customFormat="1" ht="150" customHeight="1">
      <c r="A609" s="70" t="s">
        <v>1230</v>
      </c>
      <c r="B609" s="28" t="s">
        <v>1264</v>
      </c>
      <c r="C609" s="29" t="s">
        <v>993</v>
      </c>
      <c r="D609" s="30">
        <v>1</v>
      </c>
      <c r="E609" s="88">
        <v>288</v>
      </c>
      <c r="F609" s="88">
        <v>298</v>
      </c>
      <c r="G609" s="32" t="s">
        <v>1253</v>
      </c>
      <c r="H609" s="33">
        <f t="shared" si="71"/>
        <v>0.16524</v>
      </c>
      <c r="I609" s="34" t="s">
        <v>1254</v>
      </c>
      <c r="J609" s="82" t="s">
        <v>1255</v>
      </c>
      <c r="K609" s="36" t="s">
        <v>317</v>
      </c>
      <c r="L609" s="25" t="s">
        <v>308</v>
      </c>
      <c r="M609" s="89" t="s">
        <v>1256</v>
      </c>
      <c r="N609" s="91"/>
    </row>
    <row r="610" spans="1:14" s="4" customFormat="1" ht="150" customHeight="1">
      <c r="A610" s="70" t="s">
        <v>1230</v>
      </c>
      <c r="B610" s="28" t="s">
        <v>1265</v>
      </c>
      <c r="C610" s="29" t="s">
        <v>1252</v>
      </c>
      <c r="D610" s="30">
        <v>1</v>
      </c>
      <c r="E610" s="88">
        <v>230</v>
      </c>
      <c r="F610" s="88">
        <v>240</v>
      </c>
      <c r="G610" s="32" t="s">
        <v>1253</v>
      </c>
      <c r="H610" s="33">
        <f t="shared" si="71"/>
        <v>0.16524</v>
      </c>
      <c r="I610" s="34" t="s">
        <v>1254</v>
      </c>
      <c r="J610" s="82" t="s">
        <v>1255</v>
      </c>
      <c r="K610" s="36" t="s">
        <v>317</v>
      </c>
      <c r="L610" s="25" t="s">
        <v>308</v>
      </c>
      <c r="M610" s="89" t="s">
        <v>1256</v>
      </c>
      <c r="N610" s="91"/>
    </row>
    <row r="611" spans="1:14" s="4" customFormat="1" ht="150" customHeight="1">
      <c r="A611" s="70" t="s">
        <v>1230</v>
      </c>
      <c r="B611" s="28" t="s">
        <v>1266</v>
      </c>
      <c r="C611" s="29" t="s">
        <v>1252</v>
      </c>
      <c r="D611" s="30">
        <v>1</v>
      </c>
      <c r="E611" s="88">
        <v>252</v>
      </c>
      <c r="F611" s="88">
        <v>262</v>
      </c>
      <c r="G611" s="32" t="s">
        <v>1253</v>
      </c>
      <c r="H611" s="33">
        <f t="shared" si="71"/>
        <v>0.16524</v>
      </c>
      <c r="I611" s="34" t="s">
        <v>1254</v>
      </c>
      <c r="J611" s="82" t="s">
        <v>1255</v>
      </c>
      <c r="K611" s="36" t="s">
        <v>317</v>
      </c>
      <c r="L611" s="25" t="s">
        <v>308</v>
      </c>
      <c r="M611" s="89" t="s">
        <v>1256</v>
      </c>
      <c r="N611" s="91"/>
    </row>
    <row r="612" spans="1:14" s="4" customFormat="1" ht="150" customHeight="1">
      <c r="A612" s="70" t="s">
        <v>1230</v>
      </c>
      <c r="B612" s="28" t="s">
        <v>1267</v>
      </c>
      <c r="C612" s="29" t="s">
        <v>993</v>
      </c>
      <c r="D612" s="30">
        <v>1</v>
      </c>
      <c r="E612" s="88">
        <v>288</v>
      </c>
      <c r="F612" s="88">
        <v>298</v>
      </c>
      <c r="G612" s="32" t="s">
        <v>1253</v>
      </c>
      <c r="H612" s="33">
        <f t="shared" si="71"/>
        <v>0.16524</v>
      </c>
      <c r="I612" s="34" t="s">
        <v>1254</v>
      </c>
      <c r="J612" s="82" t="s">
        <v>1255</v>
      </c>
      <c r="K612" s="36" t="s">
        <v>317</v>
      </c>
      <c r="L612" s="25" t="s">
        <v>308</v>
      </c>
      <c r="M612" s="89" t="s">
        <v>1256</v>
      </c>
      <c r="N612" s="91"/>
    </row>
    <row r="613" spans="1:14" s="4" customFormat="1" ht="150" customHeight="1">
      <c r="A613" s="70" t="s">
        <v>1230</v>
      </c>
      <c r="B613" s="28" t="s">
        <v>1268</v>
      </c>
      <c r="C613" s="29" t="s">
        <v>1252</v>
      </c>
      <c r="D613" s="30">
        <v>1</v>
      </c>
      <c r="E613" s="88">
        <v>230</v>
      </c>
      <c r="F613" s="88">
        <v>240</v>
      </c>
      <c r="G613" s="32" t="s">
        <v>1253</v>
      </c>
      <c r="H613" s="33">
        <f t="shared" si="71"/>
        <v>0.16524</v>
      </c>
      <c r="I613" s="34" t="s">
        <v>1254</v>
      </c>
      <c r="J613" s="82" t="s">
        <v>1255</v>
      </c>
      <c r="K613" s="36" t="s">
        <v>317</v>
      </c>
      <c r="L613" s="25" t="s">
        <v>308</v>
      </c>
      <c r="M613" s="89" t="s">
        <v>1256</v>
      </c>
      <c r="N613" s="91"/>
    </row>
    <row r="614" spans="1:14" s="4" customFormat="1" ht="150" customHeight="1">
      <c r="A614" s="70" t="s">
        <v>1230</v>
      </c>
      <c r="B614" s="28" t="s">
        <v>1269</v>
      </c>
      <c r="C614" s="29" t="s">
        <v>1252</v>
      </c>
      <c r="D614" s="30">
        <v>1</v>
      </c>
      <c r="E614" s="88">
        <v>252</v>
      </c>
      <c r="F614" s="88">
        <v>262</v>
      </c>
      <c r="G614" s="32" t="s">
        <v>1253</v>
      </c>
      <c r="H614" s="33">
        <f t="shared" si="71"/>
        <v>0.16524</v>
      </c>
      <c r="I614" s="34" t="s">
        <v>1254</v>
      </c>
      <c r="J614" s="82" t="s">
        <v>1255</v>
      </c>
      <c r="K614" s="36" t="s">
        <v>317</v>
      </c>
      <c r="L614" s="25" t="s">
        <v>308</v>
      </c>
      <c r="M614" s="89" t="s">
        <v>1256</v>
      </c>
      <c r="N614" s="91"/>
    </row>
    <row r="615" spans="1:14" s="4" customFormat="1" ht="150" customHeight="1">
      <c r="A615" s="70" t="s">
        <v>1230</v>
      </c>
      <c r="B615" s="28" t="s">
        <v>1270</v>
      </c>
      <c r="C615" s="29" t="s">
        <v>993</v>
      </c>
      <c r="D615" s="30">
        <v>1</v>
      </c>
      <c r="E615" s="88">
        <v>288</v>
      </c>
      <c r="F615" s="88">
        <v>298</v>
      </c>
      <c r="G615" s="32" t="s">
        <v>1253</v>
      </c>
      <c r="H615" s="33">
        <f t="shared" si="71"/>
        <v>0.16524</v>
      </c>
      <c r="I615" s="34" t="s">
        <v>1254</v>
      </c>
      <c r="J615" s="82" t="s">
        <v>1255</v>
      </c>
      <c r="K615" s="36" t="s">
        <v>317</v>
      </c>
      <c r="L615" s="25" t="s">
        <v>308</v>
      </c>
      <c r="M615" s="89" t="s">
        <v>1256</v>
      </c>
      <c r="N615" s="91"/>
    </row>
    <row r="616" spans="1:14" s="4" customFormat="1" ht="150" customHeight="1">
      <c r="A616" s="70" t="s">
        <v>1230</v>
      </c>
      <c r="B616" s="28" t="s">
        <v>1271</v>
      </c>
      <c r="C616" s="29" t="s">
        <v>1272</v>
      </c>
      <c r="D616" s="30">
        <v>1</v>
      </c>
      <c r="E616" s="88">
        <v>131</v>
      </c>
      <c r="F616" s="88">
        <v>138</v>
      </c>
      <c r="G616" s="32" t="s">
        <v>1273</v>
      </c>
      <c r="H616" s="33">
        <f>0.85*0.26*0.46</f>
        <v>0.10166</v>
      </c>
      <c r="I616" s="34" t="s">
        <v>1274</v>
      </c>
      <c r="J616" s="82" t="s">
        <v>1275</v>
      </c>
      <c r="K616" s="36" t="s">
        <v>317</v>
      </c>
      <c r="L616" s="25" t="s">
        <v>308</v>
      </c>
      <c r="M616" s="89" t="s">
        <v>1236</v>
      </c>
      <c r="N616" s="91"/>
    </row>
    <row r="617" spans="1:14" s="4" customFormat="1" ht="150" customHeight="1">
      <c r="A617" s="70" t="s">
        <v>1230</v>
      </c>
      <c r="B617" s="28" t="s">
        <v>1276</v>
      </c>
      <c r="C617" s="29" t="s">
        <v>1272</v>
      </c>
      <c r="D617" s="30">
        <v>1</v>
      </c>
      <c r="E617" s="88">
        <v>153</v>
      </c>
      <c r="F617" s="88">
        <v>160</v>
      </c>
      <c r="G617" s="32" t="s">
        <v>1253</v>
      </c>
      <c r="H617" s="33">
        <v>26</v>
      </c>
      <c r="I617" s="34" t="s">
        <v>1254</v>
      </c>
      <c r="J617" s="82" t="s">
        <v>1277</v>
      </c>
      <c r="K617" s="36" t="s">
        <v>317</v>
      </c>
      <c r="L617" s="25" t="s">
        <v>308</v>
      </c>
      <c r="M617" s="89" t="s">
        <v>1236</v>
      </c>
      <c r="N617" s="91"/>
    </row>
    <row r="618" spans="1:14" s="4" customFormat="1" ht="150" customHeight="1">
      <c r="A618" s="70" t="s">
        <v>1230</v>
      </c>
      <c r="B618" s="28" t="s">
        <v>1278</v>
      </c>
      <c r="C618" s="29" t="s">
        <v>1272</v>
      </c>
      <c r="D618" s="30">
        <v>1</v>
      </c>
      <c r="E618" s="88">
        <v>171</v>
      </c>
      <c r="F618" s="88">
        <v>178</v>
      </c>
      <c r="G618" s="32" t="s">
        <v>1253</v>
      </c>
      <c r="H618" s="33">
        <f>1.02*0.54*0.3</f>
        <v>0.16524</v>
      </c>
      <c r="I618" s="34" t="s">
        <v>1254</v>
      </c>
      <c r="J618" s="82" t="s">
        <v>1279</v>
      </c>
      <c r="K618" s="36" t="s">
        <v>317</v>
      </c>
      <c r="L618" s="25" t="s">
        <v>308</v>
      </c>
      <c r="M618" s="89" t="s">
        <v>1236</v>
      </c>
      <c r="N618" s="91"/>
    </row>
    <row r="619" spans="1:14" s="4" customFormat="1" ht="150" customHeight="1">
      <c r="A619" s="70" t="s">
        <v>1230</v>
      </c>
      <c r="B619" s="28" t="s">
        <v>1280</v>
      </c>
      <c r="C619" s="29" t="s">
        <v>1272</v>
      </c>
      <c r="D619" s="30">
        <v>1</v>
      </c>
      <c r="E619" s="88">
        <v>141</v>
      </c>
      <c r="F619" s="88">
        <v>148</v>
      </c>
      <c r="G619" s="32" t="s">
        <v>1273</v>
      </c>
      <c r="H619" s="33">
        <f>0.85*0.26*0.46</f>
        <v>0.10166</v>
      </c>
      <c r="I619" s="34" t="s">
        <v>1274</v>
      </c>
      <c r="J619" s="82" t="s">
        <v>1275</v>
      </c>
      <c r="K619" s="36" t="s">
        <v>317</v>
      </c>
      <c r="L619" s="25" t="s">
        <v>308</v>
      </c>
      <c r="M619" s="89" t="s">
        <v>1236</v>
      </c>
      <c r="N619" s="91"/>
    </row>
    <row r="620" spans="1:14" s="4" customFormat="1" ht="150" customHeight="1">
      <c r="A620" s="70" t="s">
        <v>1230</v>
      </c>
      <c r="B620" s="28" t="s">
        <v>1281</v>
      </c>
      <c r="C620" s="29" t="s">
        <v>1272</v>
      </c>
      <c r="D620" s="30">
        <v>1</v>
      </c>
      <c r="E620" s="88">
        <v>163</v>
      </c>
      <c r="F620" s="88">
        <v>170</v>
      </c>
      <c r="G620" s="32" t="s">
        <v>1253</v>
      </c>
      <c r="H620" s="33">
        <v>26</v>
      </c>
      <c r="I620" s="34" t="s">
        <v>1254</v>
      </c>
      <c r="J620" s="82" t="s">
        <v>1277</v>
      </c>
      <c r="K620" s="36" t="s">
        <v>317</v>
      </c>
      <c r="L620" s="25" t="s">
        <v>308</v>
      </c>
      <c r="M620" s="89" t="s">
        <v>1236</v>
      </c>
      <c r="N620" s="91"/>
    </row>
    <row r="621" spans="1:14" s="4" customFormat="1" ht="150" customHeight="1">
      <c r="A621" s="70" t="s">
        <v>1230</v>
      </c>
      <c r="B621" s="28" t="s">
        <v>1282</v>
      </c>
      <c r="C621" s="29" t="s">
        <v>1272</v>
      </c>
      <c r="D621" s="30">
        <v>1</v>
      </c>
      <c r="E621" s="88">
        <v>181</v>
      </c>
      <c r="F621" s="88">
        <v>188</v>
      </c>
      <c r="G621" s="32" t="s">
        <v>1253</v>
      </c>
      <c r="H621" s="33">
        <f>1.02*0.54*0.3</f>
        <v>0.16524</v>
      </c>
      <c r="I621" s="34" t="s">
        <v>1254</v>
      </c>
      <c r="J621" s="82" t="s">
        <v>1279</v>
      </c>
      <c r="K621" s="36" t="s">
        <v>317</v>
      </c>
      <c r="L621" s="25" t="s">
        <v>308</v>
      </c>
      <c r="M621" s="89" t="s">
        <v>1236</v>
      </c>
      <c r="N621" s="91"/>
    </row>
    <row r="622" spans="1:14" s="4" customFormat="1" ht="150" customHeight="1">
      <c r="A622" s="70" t="s">
        <v>1230</v>
      </c>
      <c r="B622" s="28" t="s">
        <v>1283</v>
      </c>
      <c r="C622" s="29" t="s">
        <v>1284</v>
      </c>
      <c r="D622" s="30">
        <v>1</v>
      </c>
      <c r="E622" s="88">
        <v>85</v>
      </c>
      <c r="F622" s="88">
        <v>90</v>
      </c>
      <c r="G622" s="32" t="s">
        <v>1285</v>
      </c>
      <c r="H622" s="33">
        <f t="shared" ref="H622:H626" si="72">0.4*0.3*0.68</f>
        <v>8.1600000000000006E-2</v>
      </c>
      <c r="I622" s="34" t="s">
        <v>1286</v>
      </c>
      <c r="J622" s="82" t="s">
        <v>1287</v>
      </c>
      <c r="K622" s="36" t="s">
        <v>317</v>
      </c>
      <c r="L622" s="25" t="s">
        <v>308</v>
      </c>
      <c r="M622" s="89" t="s">
        <v>1288</v>
      </c>
      <c r="N622" s="91"/>
    </row>
    <row r="623" spans="1:14" s="4" customFormat="1" ht="150" customHeight="1">
      <c r="A623" s="70" t="s">
        <v>1230</v>
      </c>
      <c r="B623" s="28" t="s">
        <v>1283</v>
      </c>
      <c r="C623" s="29" t="s">
        <v>1284</v>
      </c>
      <c r="D623" s="30">
        <v>1</v>
      </c>
      <c r="E623" s="88">
        <v>90</v>
      </c>
      <c r="F623" s="88">
        <v>95</v>
      </c>
      <c r="G623" s="32" t="s">
        <v>1285</v>
      </c>
      <c r="H623" s="33">
        <f t="shared" si="72"/>
        <v>8.1600000000000006E-2</v>
      </c>
      <c r="I623" s="34" t="s">
        <v>1286</v>
      </c>
      <c r="J623" s="82" t="s">
        <v>1289</v>
      </c>
      <c r="K623" s="36" t="s">
        <v>317</v>
      </c>
      <c r="L623" s="25" t="s">
        <v>308</v>
      </c>
      <c r="M623" s="89" t="s">
        <v>1288</v>
      </c>
      <c r="N623" s="91"/>
    </row>
    <row r="624" spans="1:14" s="4" customFormat="1" ht="150" customHeight="1">
      <c r="A624" s="70" t="s">
        <v>1230</v>
      </c>
      <c r="B624" s="28" t="s">
        <v>1290</v>
      </c>
      <c r="C624" s="29" t="s">
        <v>1284</v>
      </c>
      <c r="D624" s="30">
        <v>1</v>
      </c>
      <c r="E624" s="88">
        <v>110</v>
      </c>
      <c r="F624" s="88">
        <v>115</v>
      </c>
      <c r="G624" s="32" t="s">
        <v>1285</v>
      </c>
      <c r="H624" s="33">
        <f t="shared" si="72"/>
        <v>8.1600000000000006E-2</v>
      </c>
      <c r="I624" s="34" t="s">
        <v>1286</v>
      </c>
      <c r="J624" s="82" t="s">
        <v>1291</v>
      </c>
      <c r="K624" s="36" t="s">
        <v>317</v>
      </c>
      <c r="L624" s="25" t="s">
        <v>308</v>
      </c>
      <c r="M624" s="89" t="s">
        <v>1288</v>
      </c>
      <c r="N624" s="91"/>
    </row>
    <row r="625" spans="1:14" s="4" customFormat="1" ht="150" customHeight="1">
      <c r="A625" s="70" t="s">
        <v>1230</v>
      </c>
      <c r="B625" s="28" t="s">
        <v>1290</v>
      </c>
      <c r="C625" s="29" t="s">
        <v>1284</v>
      </c>
      <c r="D625" s="30">
        <v>1</v>
      </c>
      <c r="E625" s="88">
        <v>110</v>
      </c>
      <c r="F625" s="88">
        <v>115</v>
      </c>
      <c r="G625" s="32" t="s">
        <v>1285</v>
      </c>
      <c r="H625" s="33">
        <f t="shared" si="72"/>
        <v>8.1600000000000006E-2</v>
      </c>
      <c r="I625" s="34" t="s">
        <v>1286</v>
      </c>
      <c r="J625" s="82" t="s">
        <v>1291</v>
      </c>
      <c r="K625" s="36" t="s">
        <v>317</v>
      </c>
      <c r="L625" s="25" t="s">
        <v>308</v>
      </c>
      <c r="M625" s="89" t="s">
        <v>1288</v>
      </c>
      <c r="N625" s="91"/>
    </row>
    <row r="626" spans="1:14" s="4" customFormat="1" ht="150" customHeight="1">
      <c r="A626" s="70" t="s">
        <v>1230</v>
      </c>
      <c r="B626" s="28" t="s">
        <v>1290</v>
      </c>
      <c r="C626" s="29" t="s">
        <v>1284</v>
      </c>
      <c r="D626" s="30">
        <v>1</v>
      </c>
      <c r="E626" s="88">
        <v>110</v>
      </c>
      <c r="F626" s="88">
        <v>115</v>
      </c>
      <c r="G626" s="32" t="s">
        <v>1285</v>
      </c>
      <c r="H626" s="33">
        <f t="shared" si="72"/>
        <v>8.1600000000000006E-2</v>
      </c>
      <c r="I626" s="34" t="s">
        <v>1286</v>
      </c>
      <c r="J626" s="82" t="s">
        <v>1291</v>
      </c>
      <c r="K626" s="36" t="s">
        <v>317</v>
      </c>
      <c r="L626" s="25" t="s">
        <v>308</v>
      </c>
      <c r="M626" s="89" t="s">
        <v>1288</v>
      </c>
      <c r="N626" s="91"/>
    </row>
    <row r="627" spans="1:14" s="4" customFormat="1" ht="150" customHeight="1">
      <c r="A627" s="70" t="s">
        <v>1230</v>
      </c>
      <c r="B627" s="28" t="s">
        <v>1292</v>
      </c>
      <c r="C627" s="29" t="s">
        <v>1293</v>
      </c>
      <c r="D627" s="30">
        <v>1</v>
      </c>
      <c r="E627" s="88">
        <v>90</v>
      </c>
      <c r="F627" s="88">
        <v>95</v>
      </c>
      <c r="G627" s="32" t="s">
        <v>1294</v>
      </c>
      <c r="H627" s="33">
        <f t="shared" ref="H627:H632" si="73">0.73*0.33*0.26</f>
        <v>6.2633999999999995E-2</v>
      </c>
      <c r="I627" s="34" t="s">
        <v>1295</v>
      </c>
      <c r="J627" s="82" t="s">
        <v>1296</v>
      </c>
      <c r="K627" s="36" t="s">
        <v>317</v>
      </c>
      <c r="L627" s="25" t="s">
        <v>308</v>
      </c>
      <c r="M627" s="89" t="s">
        <v>1297</v>
      </c>
      <c r="N627" s="91"/>
    </row>
    <row r="628" spans="1:14" s="4" customFormat="1" ht="150" customHeight="1">
      <c r="A628" s="70" t="s">
        <v>1230</v>
      </c>
      <c r="B628" s="28" t="s">
        <v>1292</v>
      </c>
      <c r="C628" s="29" t="s">
        <v>1293</v>
      </c>
      <c r="D628" s="30">
        <v>1</v>
      </c>
      <c r="E628" s="88">
        <v>90</v>
      </c>
      <c r="F628" s="88">
        <v>95</v>
      </c>
      <c r="G628" s="32" t="s">
        <v>1294</v>
      </c>
      <c r="H628" s="33">
        <f t="shared" si="73"/>
        <v>6.2633999999999995E-2</v>
      </c>
      <c r="I628" s="34" t="s">
        <v>1295</v>
      </c>
      <c r="J628" s="82" t="s">
        <v>1296</v>
      </c>
      <c r="K628" s="36" t="s">
        <v>317</v>
      </c>
      <c r="L628" s="25" t="s">
        <v>308</v>
      </c>
      <c r="M628" s="89" t="s">
        <v>1297</v>
      </c>
      <c r="N628" s="91"/>
    </row>
    <row r="629" spans="1:14" s="4" customFormat="1" ht="150" customHeight="1">
      <c r="A629" s="70" t="s">
        <v>1230</v>
      </c>
      <c r="B629" s="28" t="s">
        <v>1292</v>
      </c>
      <c r="C629" s="29" t="s">
        <v>1293</v>
      </c>
      <c r="D629" s="30">
        <v>1</v>
      </c>
      <c r="E629" s="88">
        <v>90</v>
      </c>
      <c r="F629" s="88">
        <v>95</v>
      </c>
      <c r="G629" s="32" t="s">
        <v>1294</v>
      </c>
      <c r="H629" s="33">
        <f t="shared" si="73"/>
        <v>6.2633999999999995E-2</v>
      </c>
      <c r="I629" s="34" t="s">
        <v>1295</v>
      </c>
      <c r="J629" s="82" t="s">
        <v>1296</v>
      </c>
      <c r="K629" s="36" t="s">
        <v>317</v>
      </c>
      <c r="L629" s="25" t="s">
        <v>308</v>
      </c>
      <c r="M629" s="89" t="s">
        <v>1297</v>
      </c>
      <c r="N629" s="91"/>
    </row>
    <row r="630" spans="1:14" s="4" customFormat="1" ht="150" customHeight="1">
      <c r="A630" s="70" t="s">
        <v>1230</v>
      </c>
      <c r="B630" s="28" t="s">
        <v>1298</v>
      </c>
      <c r="C630" s="29" t="s">
        <v>1293</v>
      </c>
      <c r="D630" s="30">
        <v>1</v>
      </c>
      <c r="E630" s="88">
        <v>105</v>
      </c>
      <c r="F630" s="88">
        <v>110</v>
      </c>
      <c r="G630" s="32" t="s">
        <v>1294</v>
      </c>
      <c r="H630" s="33">
        <f t="shared" si="73"/>
        <v>6.2633999999999995E-2</v>
      </c>
      <c r="I630" s="34" t="s">
        <v>1295</v>
      </c>
      <c r="J630" s="82" t="s">
        <v>1296</v>
      </c>
      <c r="K630" s="36" t="s">
        <v>317</v>
      </c>
      <c r="L630" s="25" t="s">
        <v>308</v>
      </c>
      <c r="M630" s="89" t="s">
        <v>1297</v>
      </c>
      <c r="N630" s="91"/>
    </row>
    <row r="631" spans="1:14" s="4" customFormat="1" ht="150" customHeight="1">
      <c r="A631" s="70" t="s">
        <v>1230</v>
      </c>
      <c r="B631" s="28" t="s">
        <v>1299</v>
      </c>
      <c r="C631" s="29" t="s">
        <v>1293</v>
      </c>
      <c r="D631" s="30">
        <v>1</v>
      </c>
      <c r="E631" s="88">
        <v>105</v>
      </c>
      <c r="F631" s="88">
        <v>110</v>
      </c>
      <c r="G631" s="32" t="s">
        <v>1294</v>
      </c>
      <c r="H631" s="33">
        <f t="shared" si="73"/>
        <v>6.2633999999999995E-2</v>
      </c>
      <c r="I631" s="34" t="s">
        <v>1295</v>
      </c>
      <c r="J631" s="82" t="s">
        <v>1296</v>
      </c>
      <c r="K631" s="36" t="s">
        <v>317</v>
      </c>
      <c r="L631" s="25" t="s">
        <v>308</v>
      </c>
      <c r="M631" s="89" t="s">
        <v>1297</v>
      </c>
      <c r="N631" s="91"/>
    </row>
    <row r="632" spans="1:14" s="4" customFormat="1" ht="150" customHeight="1">
      <c r="A632" s="70" t="s">
        <v>1230</v>
      </c>
      <c r="B632" s="28" t="s">
        <v>1298</v>
      </c>
      <c r="C632" s="29" t="s">
        <v>1293</v>
      </c>
      <c r="D632" s="30">
        <v>1</v>
      </c>
      <c r="E632" s="88">
        <v>105</v>
      </c>
      <c r="F632" s="88">
        <v>110</v>
      </c>
      <c r="G632" s="32" t="s">
        <v>1294</v>
      </c>
      <c r="H632" s="33">
        <f t="shared" si="73"/>
        <v>6.2633999999999995E-2</v>
      </c>
      <c r="I632" s="34" t="s">
        <v>1295</v>
      </c>
      <c r="J632" s="82" t="s">
        <v>1296</v>
      </c>
      <c r="K632" s="36" t="s">
        <v>317</v>
      </c>
      <c r="L632" s="25" t="s">
        <v>308</v>
      </c>
      <c r="M632" s="89" t="s">
        <v>1297</v>
      </c>
      <c r="N632" s="91"/>
    </row>
    <row r="633" spans="1:14" s="4" customFormat="1" ht="150" customHeight="1">
      <c r="A633" s="70" t="s">
        <v>301</v>
      </c>
      <c r="B633" s="28" t="s">
        <v>1300</v>
      </c>
      <c r="C633" s="29" t="s">
        <v>1301</v>
      </c>
      <c r="D633" s="30">
        <v>1</v>
      </c>
      <c r="E633" s="88">
        <v>175</v>
      </c>
      <c r="F633" s="88">
        <v>185</v>
      </c>
      <c r="G633" s="32" t="s">
        <v>1302</v>
      </c>
      <c r="H633" s="33">
        <f t="shared" ref="H633:H653" si="74">0.89*0.525*0.285</f>
        <v>0.13316625000000001</v>
      </c>
      <c r="I633" s="34" t="s">
        <v>1303</v>
      </c>
      <c r="J633" s="82" t="s">
        <v>1304</v>
      </c>
      <c r="K633" s="36" t="s">
        <v>317</v>
      </c>
      <c r="L633" s="25" t="s">
        <v>308</v>
      </c>
      <c r="M633" s="89" t="s">
        <v>1305</v>
      </c>
      <c r="N633" s="91"/>
    </row>
    <row r="634" spans="1:14" s="4" customFormat="1" ht="150" customHeight="1">
      <c r="A634" s="70" t="s">
        <v>301</v>
      </c>
      <c r="B634" s="28" t="s">
        <v>1306</v>
      </c>
      <c r="C634" s="29" t="s">
        <v>1301</v>
      </c>
      <c r="D634" s="30">
        <v>1</v>
      </c>
      <c r="E634" s="88">
        <v>198</v>
      </c>
      <c r="F634" s="88">
        <v>208</v>
      </c>
      <c r="G634" s="32" t="s">
        <v>1302</v>
      </c>
      <c r="H634" s="33">
        <f t="shared" si="74"/>
        <v>0.13316625000000001</v>
      </c>
      <c r="I634" s="34" t="s">
        <v>1303</v>
      </c>
      <c r="J634" s="82" t="s">
        <v>1307</v>
      </c>
      <c r="K634" s="36" t="s">
        <v>317</v>
      </c>
      <c r="L634" s="25" t="s">
        <v>308</v>
      </c>
      <c r="M634" s="89" t="s">
        <v>1305</v>
      </c>
      <c r="N634" s="91"/>
    </row>
    <row r="635" spans="1:14" s="4" customFormat="1" ht="150" customHeight="1">
      <c r="A635" s="70" t="s">
        <v>301</v>
      </c>
      <c r="B635" s="28" t="s">
        <v>1308</v>
      </c>
      <c r="C635" s="29" t="s">
        <v>1309</v>
      </c>
      <c r="D635" s="30">
        <v>1</v>
      </c>
      <c r="E635" s="88">
        <v>210</v>
      </c>
      <c r="F635" s="88">
        <v>220</v>
      </c>
      <c r="G635" s="32" t="s">
        <v>1302</v>
      </c>
      <c r="H635" s="33">
        <f t="shared" si="74"/>
        <v>0.13316625000000001</v>
      </c>
      <c r="I635" s="34" t="s">
        <v>1303</v>
      </c>
      <c r="J635" s="82" t="s">
        <v>1304</v>
      </c>
      <c r="K635" s="36" t="s">
        <v>317</v>
      </c>
      <c r="L635" s="25" t="s">
        <v>308</v>
      </c>
      <c r="M635" s="89" t="s">
        <v>1305</v>
      </c>
      <c r="N635" s="91"/>
    </row>
    <row r="636" spans="1:14" s="4" customFormat="1" ht="150" customHeight="1">
      <c r="A636" s="70" t="s">
        <v>301</v>
      </c>
      <c r="B636" s="28" t="s">
        <v>1310</v>
      </c>
      <c r="C636" s="29" t="s">
        <v>1309</v>
      </c>
      <c r="D636" s="30">
        <v>1</v>
      </c>
      <c r="E636" s="88">
        <v>233</v>
      </c>
      <c r="F636" s="88">
        <v>243</v>
      </c>
      <c r="G636" s="32" t="s">
        <v>1302</v>
      </c>
      <c r="H636" s="33">
        <f t="shared" si="74"/>
        <v>0.13316625000000001</v>
      </c>
      <c r="I636" s="34" t="s">
        <v>1303</v>
      </c>
      <c r="J636" s="82" t="s">
        <v>1307</v>
      </c>
      <c r="K636" s="36" t="s">
        <v>317</v>
      </c>
      <c r="L636" s="25" t="s">
        <v>308</v>
      </c>
      <c r="M636" s="89" t="s">
        <v>1305</v>
      </c>
      <c r="N636" s="91"/>
    </row>
    <row r="637" spans="1:14" s="4" customFormat="1" ht="150" customHeight="1">
      <c r="A637" s="70" t="s">
        <v>301</v>
      </c>
      <c r="B637" s="28" t="s">
        <v>1310</v>
      </c>
      <c r="C637" s="29" t="s">
        <v>1309</v>
      </c>
      <c r="D637" s="30">
        <v>1</v>
      </c>
      <c r="E637" s="88">
        <v>233</v>
      </c>
      <c r="F637" s="88">
        <v>243</v>
      </c>
      <c r="G637" s="32" t="s">
        <v>1302</v>
      </c>
      <c r="H637" s="33">
        <f t="shared" si="74"/>
        <v>0.13316625000000001</v>
      </c>
      <c r="I637" s="34" t="s">
        <v>1303</v>
      </c>
      <c r="J637" s="82" t="s">
        <v>1307</v>
      </c>
      <c r="K637" s="36" t="s">
        <v>317</v>
      </c>
      <c r="L637" s="25" t="s">
        <v>308</v>
      </c>
      <c r="M637" s="89" t="s">
        <v>1305</v>
      </c>
      <c r="N637" s="91"/>
    </row>
    <row r="638" spans="1:14" s="4" customFormat="1" ht="150" customHeight="1">
      <c r="A638" s="70" t="s">
        <v>301</v>
      </c>
      <c r="B638" s="28" t="s">
        <v>1311</v>
      </c>
      <c r="C638" s="29" t="s">
        <v>1301</v>
      </c>
      <c r="D638" s="30">
        <v>1</v>
      </c>
      <c r="E638" s="88">
        <v>175</v>
      </c>
      <c r="F638" s="88">
        <v>185</v>
      </c>
      <c r="G638" s="32" t="s">
        <v>1302</v>
      </c>
      <c r="H638" s="33">
        <f t="shared" si="74"/>
        <v>0.13316625000000001</v>
      </c>
      <c r="I638" s="34" t="s">
        <v>1303</v>
      </c>
      <c r="J638" s="82" t="s">
        <v>1304</v>
      </c>
      <c r="K638" s="36" t="s">
        <v>317</v>
      </c>
      <c r="L638" s="25" t="s">
        <v>308</v>
      </c>
      <c r="M638" s="89" t="s">
        <v>1305</v>
      </c>
      <c r="N638" s="91"/>
    </row>
    <row r="639" spans="1:14" s="4" customFormat="1" ht="150" customHeight="1">
      <c r="A639" s="70" t="s">
        <v>301</v>
      </c>
      <c r="B639" s="28" t="s">
        <v>1312</v>
      </c>
      <c r="C639" s="29" t="s">
        <v>1301</v>
      </c>
      <c r="D639" s="30">
        <v>1</v>
      </c>
      <c r="E639" s="88">
        <v>198</v>
      </c>
      <c r="F639" s="88">
        <v>208</v>
      </c>
      <c r="G639" s="32" t="s">
        <v>1302</v>
      </c>
      <c r="H639" s="33">
        <f t="shared" si="74"/>
        <v>0.13316625000000001</v>
      </c>
      <c r="I639" s="34" t="s">
        <v>1303</v>
      </c>
      <c r="J639" s="82" t="s">
        <v>1307</v>
      </c>
      <c r="K639" s="36" t="s">
        <v>317</v>
      </c>
      <c r="L639" s="25" t="s">
        <v>308</v>
      </c>
      <c r="M639" s="89" t="s">
        <v>1305</v>
      </c>
      <c r="N639" s="91"/>
    </row>
    <row r="640" spans="1:14" s="4" customFormat="1" ht="150" customHeight="1">
      <c r="A640" s="70" t="s">
        <v>301</v>
      </c>
      <c r="B640" s="28" t="s">
        <v>1313</v>
      </c>
      <c r="C640" s="29" t="s">
        <v>1309</v>
      </c>
      <c r="D640" s="30">
        <v>1</v>
      </c>
      <c r="E640" s="88">
        <v>210</v>
      </c>
      <c r="F640" s="88">
        <v>220</v>
      </c>
      <c r="G640" s="32" t="s">
        <v>1302</v>
      </c>
      <c r="H640" s="33">
        <f t="shared" si="74"/>
        <v>0.13316625000000001</v>
      </c>
      <c r="I640" s="34" t="s">
        <v>1303</v>
      </c>
      <c r="J640" s="82" t="s">
        <v>1304</v>
      </c>
      <c r="K640" s="36" t="s">
        <v>317</v>
      </c>
      <c r="L640" s="25" t="s">
        <v>308</v>
      </c>
      <c r="M640" s="89" t="s">
        <v>1305</v>
      </c>
      <c r="N640" s="91"/>
    </row>
    <row r="641" spans="1:14" s="4" customFormat="1" ht="150" customHeight="1">
      <c r="A641" s="70" t="s">
        <v>301</v>
      </c>
      <c r="B641" s="28" t="s">
        <v>1314</v>
      </c>
      <c r="C641" s="29" t="s">
        <v>1309</v>
      </c>
      <c r="D641" s="30">
        <v>1</v>
      </c>
      <c r="E641" s="88">
        <v>233</v>
      </c>
      <c r="F641" s="88">
        <v>243</v>
      </c>
      <c r="G641" s="32" t="s">
        <v>1302</v>
      </c>
      <c r="H641" s="33">
        <f t="shared" si="74"/>
        <v>0.13316625000000001</v>
      </c>
      <c r="I641" s="34" t="s">
        <v>1303</v>
      </c>
      <c r="J641" s="82" t="s">
        <v>1307</v>
      </c>
      <c r="K641" s="36" t="s">
        <v>317</v>
      </c>
      <c r="L641" s="25" t="s">
        <v>308</v>
      </c>
      <c r="M641" s="89" t="s">
        <v>1305</v>
      </c>
      <c r="N641" s="91"/>
    </row>
    <row r="642" spans="1:14" s="4" customFormat="1" ht="150" customHeight="1">
      <c r="A642" s="70" t="s">
        <v>301</v>
      </c>
      <c r="B642" s="28" t="s">
        <v>1314</v>
      </c>
      <c r="C642" s="29" t="s">
        <v>1309</v>
      </c>
      <c r="D642" s="30">
        <v>1</v>
      </c>
      <c r="E642" s="88">
        <v>233</v>
      </c>
      <c r="F642" s="88">
        <v>243</v>
      </c>
      <c r="G642" s="32" t="s">
        <v>1302</v>
      </c>
      <c r="H642" s="33">
        <f t="shared" si="74"/>
        <v>0.13316625000000001</v>
      </c>
      <c r="I642" s="34" t="s">
        <v>1303</v>
      </c>
      <c r="J642" s="82" t="s">
        <v>1307</v>
      </c>
      <c r="K642" s="36" t="s">
        <v>317</v>
      </c>
      <c r="L642" s="25" t="s">
        <v>308</v>
      </c>
      <c r="M642" s="89" t="s">
        <v>1305</v>
      </c>
      <c r="N642" s="91"/>
    </row>
    <row r="643" spans="1:14" s="4" customFormat="1" ht="150" customHeight="1">
      <c r="A643" s="70" t="s">
        <v>301</v>
      </c>
      <c r="B643" s="28" t="s">
        <v>1315</v>
      </c>
      <c r="C643" s="29" t="s">
        <v>1316</v>
      </c>
      <c r="D643" s="30">
        <v>1</v>
      </c>
      <c r="E643" s="88">
        <v>175</v>
      </c>
      <c r="F643" s="88">
        <v>185</v>
      </c>
      <c r="G643" s="32" t="s">
        <v>1302</v>
      </c>
      <c r="H643" s="33">
        <f t="shared" si="74"/>
        <v>0.13316625000000001</v>
      </c>
      <c r="I643" s="34" t="s">
        <v>1303</v>
      </c>
      <c r="J643" s="82" t="s">
        <v>1304</v>
      </c>
      <c r="K643" s="36" t="s">
        <v>317</v>
      </c>
      <c r="L643" s="25" t="s">
        <v>308</v>
      </c>
      <c r="M643" s="89" t="s">
        <v>1305</v>
      </c>
      <c r="N643" s="91"/>
    </row>
    <row r="644" spans="1:14" s="4" customFormat="1" ht="150" customHeight="1">
      <c r="A644" s="70" t="s">
        <v>301</v>
      </c>
      <c r="B644" s="28" t="s">
        <v>1317</v>
      </c>
      <c r="C644" s="29" t="s">
        <v>1316</v>
      </c>
      <c r="D644" s="30">
        <v>1</v>
      </c>
      <c r="E644" s="88">
        <v>198</v>
      </c>
      <c r="F644" s="88">
        <v>208</v>
      </c>
      <c r="G644" s="32" t="s">
        <v>1302</v>
      </c>
      <c r="H644" s="33">
        <f t="shared" si="74"/>
        <v>0.13316625000000001</v>
      </c>
      <c r="I644" s="34" t="s">
        <v>1303</v>
      </c>
      <c r="J644" s="82" t="s">
        <v>1307</v>
      </c>
      <c r="K644" s="36" t="s">
        <v>317</v>
      </c>
      <c r="L644" s="25" t="s">
        <v>308</v>
      </c>
      <c r="M644" s="89" t="s">
        <v>1305</v>
      </c>
      <c r="N644" s="91"/>
    </row>
    <row r="645" spans="1:14" s="4" customFormat="1" ht="150" customHeight="1">
      <c r="A645" s="70" t="s">
        <v>301</v>
      </c>
      <c r="B645" s="28" t="s">
        <v>1317</v>
      </c>
      <c r="C645" s="29" t="s">
        <v>1316</v>
      </c>
      <c r="D645" s="30">
        <v>1</v>
      </c>
      <c r="E645" s="88">
        <v>198</v>
      </c>
      <c r="F645" s="88">
        <v>208</v>
      </c>
      <c r="G645" s="32" t="s">
        <v>1302</v>
      </c>
      <c r="H645" s="33">
        <f t="shared" si="74"/>
        <v>0.13316625000000001</v>
      </c>
      <c r="I645" s="34" t="s">
        <v>1303</v>
      </c>
      <c r="J645" s="82" t="s">
        <v>1307</v>
      </c>
      <c r="K645" s="36" t="s">
        <v>317</v>
      </c>
      <c r="L645" s="25" t="s">
        <v>308</v>
      </c>
      <c r="M645" s="89" t="s">
        <v>1305</v>
      </c>
      <c r="N645" s="91"/>
    </row>
    <row r="646" spans="1:14" s="4" customFormat="1" ht="150" customHeight="1">
      <c r="A646" s="70" t="s">
        <v>301</v>
      </c>
      <c r="B646" s="28" t="s">
        <v>1318</v>
      </c>
      <c r="C646" s="29" t="s">
        <v>843</v>
      </c>
      <c r="D646" s="30">
        <v>1</v>
      </c>
      <c r="E646" s="88">
        <v>210</v>
      </c>
      <c r="F646" s="88">
        <v>220</v>
      </c>
      <c r="G646" s="32" t="s">
        <v>1302</v>
      </c>
      <c r="H646" s="33">
        <f t="shared" si="74"/>
        <v>0.13316625000000001</v>
      </c>
      <c r="I646" s="34" t="s">
        <v>1303</v>
      </c>
      <c r="J646" s="82" t="s">
        <v>1304</v>
      </c>
      <c r="K646" s="36" t="s">
        <v>317</v>
      </c>
      <c r="L646" s="25" t="s">
        <v>308</v>
      </c>
      <c r="M646" s="89" t="s">
        <v>1305</v>
      </c>
      <c r="N646" s="91"/>
    </row>
    <row r="647" spans="1:14" s="4" customFormat="1" ht="150" customHeight="1">
      <c r="A647" s="70" t="s">
        <v>301</v>
      </c>
      <c r="B647" s="28" t="s">
        <v>1319</v>
      </c>
      <c r="C647" s="29" t="s">
        <v>843</v>
      </c>
      <c r="D647" s="30">
        <v>1</v>
      </c>
      <c r="E647" s="88">
        <v>233</v>
      </c>
      <c r="F647" s="88">
        <v>243</v>
      </c>
      <c r="G647" s="32" t="s">
        <v>1302</v>
      </c>
      <c r="H647" s="33">
        <f t="shared" si="74"/>
        <v>0.13316625000000001</v>
      </c>
      <c r="I647" s="34" t="s">
        <v>1303</v>
      </c>
      <c r="J647" s="82" t="s">
        <v>1307</v>
      </c>
      <c r="K647" s="36" t="s">
        <v>317</v>
      </c>
      <c r="L647" s="25" t="s">
        <v>308</v>
      </c>
      <c r="M647" s="89" t="s">
        <v>1305</v>
      </c>
      <c r="N647" s="91"/>
    </row>
    <row r="648" spans="1:14" s="4" customFormat="1" ht="150" customHeight="1">
      <c r="A648" s="70" t="s">
        <v>301</v>
      </c>
      <c r="B648" s="28" t="s">
        <v>1319</v>
      </c>
      <c r="C648" s="29" t="s">
        <v>843</v>
      </c>
      <c r="D648" s="30">
        <v>1</v>
      </c>
      <c r="E648" s="88">
        <v>233</v>
      </c>
      <c r="F648" s="88">
        <v>243</v>
      </c>
      <c r="G648" s="32" t="s">
        <v>1302</v>
      </c>
      <c r="H648" s="33">
        <f t="shared" si="74"/>
        <v>0.13316625000000001</v>
      </c>
      <c r="I648" s="34" t="s">
        <v>1303</v>
      </c>
      <c r="J648" s="82" t="s">
        <v>1307</v>
      </c>
      <c r="K648" s="36" t="s">
        <v>317</v>
      </c>
      <c r="L648" s="25" t="s">
        <v>308</v>
      </c>
      <c r="M648" s="89" t="s">
        <v>1305</v>
      </c>
      <c r="N648" s="91"/>
    </row>
    <row r="649" spans="1:14" s="4" customFormat="1" ht="150" customHeight="1">
      <c r="A649" s="70" t="s">
        <v>301</v>
      </c>
      <c r="B649" s="28" t="s">
        <v>1320</v>
      </c>
      <c r="C649" s="42" t="s">
        <v>1321</v>
      </c>
      <c r="D649" s="30">
        <v>1</v>
      </c>
      <c r="E649" s="88">
        <v>203</v>
      </c>
      <c r="F649" s="88">
        <v>213</v>
      </c>
      <c r="G649" s="32" t="s">
        <v>304</v>
      </c>
      <c r="H649" s="33">
        <f>0.99*0.515*0.295</f>
        <v>0.15040575</v>
      </c>
      <c r="I649" s="34" t="s">
        <v>1322</v>
      </c>
      <c r="J649" s="82" t="s">
        <v>1323</v>
      </c>
      <c r="K649" s="36" t="s">
        <v>317</v>
      </c>
      <c r="L649" s="25" t="s">
        <v>308</v>
      </c>
      <c r="M649" s="89" t="s">
        <v>1305</v>
      </c>
      <c r="N649" s="91"/>
    </row>
    <row r="650" spans="1:14" s="4" customFormat="1" ht="150" customHeight="1">
      <c r="A650" s="70" t="s">
        <v>301</v>
      </c>
      <c r="B650" s="28" t="s">
        <v>1324</v>
      </c>
      <c r="C650" s="42" t="s">
        <v>1321</v>
      </c>
      <c r="D650" s="30">
        <v>1</v>
      </c>
      <c r="E650" s="88">
        <v>225</v>
      </c>
      <c r="F650" s="88">
        <v>235</v>
      </c>
      <c r="G650" s="32" t="s">
        <v>304</v>
      </c>
      <c r="H650" s="33">
        <f>0.99*0.515*0.295</f>
        <v>0.15040575</v>
      </c>
      <c r="I650" s="34" t="s">
        <v>1322</v>
      </c>
      <c r="J650" s="82" t="s">
        <v>1325</v>
      </c>
      <c r="K650" s="36" t="s">
        <v>317</v>
      </c>
      <c r="L650" s="25" t="s">
        <v>308</v>
      </c>
      <c r="M650" s="89" t="s">
        <v>1305</v>
      </c>
      <c r="N650" s="91"/>
    </row>
    <row r="651" spans="1:14" s="4" customFormat="1" ht="150" customHeight="1">
      <c r="A651" s="70" t="s">
        <v>301</v>
      </c>
      <c r="B651" s="28" t="s">
        <v>1326</v>
      </c>
      <c r="C651" s="29" t="s">
        <v>1327</v>
      </c>
      <c r="D651" s="30">
        <v>1</v>
      </c>
      <c r="E651" s="88">
        <v>203</v>
      </c>
      <c r="F651" s="88">
        <v>213</v>
      </c>
      <c r="G651" s="32" t="s">
        <v>304</v>
      </c>
      <c r="H651" s="33">
        <f t="shared" ref="H651:H656" si="75">1*0.52*0.295</f>
        <v>0.15340000000000001</v>
      </c>
      <c r="I651" s="34" t="s">
        <v>1328</v>
      </c>
      <c r="J651" s="82" t="s">
        <v>1323</v>
      </c>
      <c r="K651" s="36" t="s">
        <v>317</v>
      </c>
      <c r="L651" s="25" t="s">
        <v>308</v>
      </c>
      <c r="M651" s="89" t="s">
        <v>1305</v>
      </c>
      <c r="N651" s="91"/>
    </row>
    <row r="652" spans="1:14" s="4" customFormat="1" ht="150" customHeight="1">
      <c r="A652" s="70" t="s">
        <v>301</v>
      </c>
      <c r="B652" s="28" t="s">
        <v>1329</v>
      </c>
      <c r="C652" s="29" t="s">
        <v>1327</v>
      </c>
      <c r="D652" s="30">
        <v>1</v>
      </c>
      <c r="E652" s="88">
        <v>225</v>
      </c>
      <c r="F652" s="88">
        <v>235</v>
      </c>
      <c r="G652" s="32" t="s">
        <v>304</v>
      </c>
      <c r="H652" s="33">
        <f t="shared" si="75"/>
        <v>0.15340000000000001</v>
      </c>
      <c r="I652" s="34" t="s">
        <v>1328</v>
      </c>
      <c r="J652" s="82" t="s">
        <v>1325</v>
      </c>
      <c r="K652" s="36" t="s">
        <v>317</v>
      </c>
      <c r="L652" s="25" t="s">
        <v>308</v>
      </c>
      <c r="M652" s="89" t="s">
        <v>1305</v>
      </c>
      <c r="N652" s="91"/>
    </row>
    <row r="653" spans="1:14" s="4" customFormat="1" ht="150" customHeight="1">
      <c r="A653" s="70" t="s">
        <v>301</v>
      </c>
      <c r="B653" s="28" t="s">
        <v>1330</v>
      </c>
      <c r="C653" s="29" t="s">
        <v>1327</v>
      </c>
      <c r="D653" s="30">
        <v>1</v>
      </c>
      <c r="E653" s="88">
        <v>225</v>
      </c>
      <c r="F653" s="88">
        <v>235</v>
      </c>
      <c r="G653" s="32" t="s">
        <v>304</v>
      </c>
      <c r="H653" s="33">
        <f t="shared" si="75"/>
        <v>0.15340000000000001</v>
      </c>
      <c r="I653" s="34" t="s">
        <v>1328</v>
      </c>
      <c r="J653" s="82" t="s">
        <v>1325</v>
      </c>
      <c r="K653" s="36" t="s">
        <v>317</v>
      </c>
      <c r="L653" s="25" t="s">
        <v>308</v>
      </c>
      <c r="M653" s="89" t="s">
        <v>1305</v>
      </c>
      <c r="N653" s="91"/>
    </row>
    <row r="654" spans="1:14" s="4" customFormat="1" ht="150" customHeight="1">
      <c r="A654" s="70" t="s">
        <v>301</v>
      </c>
      <c r="B654" s="28" t="s">
        <v>1331</v>
      </c>
      <c r="C654" s="29" t="s">
        <v>1332</v>
      </c>
      <c r="D654" s="30">
        <v>1</v>
      </c>
      <c r="E654" s="88">
        <v>238</v>
      </c>
      <c r="F654" s="88">
        <v>248</v>
      </c>
      <c r="G654" s="32" t="s">
        <v>304</v>
      </c>
      <c r="H654" s="33">
        <f t="shared" si="75"/>
        <v>0.15340000000000001</v>
      </c>
      <c r="I654" s="34" t="s">
        <v>1328</v>
      </c>
      <c r="J654" s="82" t="s">
        <v>1323</v>
      </c>
      <c r="K654" s="36" t="s">
        <v>317</v>
      </c>
      <c r="L654" s="25" t="s">
        <v>308</v>
      </c>
      <c r="M654" s="89" t="s">
        <v>1305</v>
      </c>
      <c r="N654" s="91"/>
    </row>
    <row r="655" spans="1:14" s="4" customFormat="1" ht="150" customHeight="1">
      <c r="A655" s="70" t="s">
        <v>301</v>
      </c>
      <c r="B655" s="28" t="s">
        <v>1333</v>
      </c>
      <c r="C655" s="29" t="s">
        <v>1332</v>
      </c>
      <c r="D655" s="30">
        <v>1</v>
      </c>
      <c r="E655" s="88">
        <v>260</v>
      </c>
      <c r="F655" s="88">
        <v>270</v>
      </c>
      <c r="G655" s="32" t="s">
        <v>304</v>
      </c>
      <c r="H655" s="33">
        <f t="shared" si="75"/>
        <v>0.15340000000000001</v>
      </c>
      <c r="I655" s="34" t="s">
        <v>1328</v>
      </c>
      <c r="J655" s="82" t="s">
        <v>1325</v>
      </c>
      <c r="K655" s="36" t="s">
        <v>317</v>
      </c>
      <c r="L655" s="25" t="s">
        <v>308</v>
      </c>
      <c r="M655" s="89" t="s">
        <v>1305</v>
      </c>
      <c r="N655" s="91"/>
    </row>
    <row r="656" spans="1:14" s="4" customFormat="1" ht="150" customHeight="1">
      <c r="A656" s="70" t="s">
        <v>301</v>
      </c>
      <c r="B656" s="28" t="s">
        <v>1334</v>
      </c>
      <c r="C656" s="29" t="s">
        <v>1332</v>
      </c>
      <c r="D656" s="30">
        <v>1</v>
      </c>
      <c r="E656" s="88">
        <v>260</v>
      </c>
      <c r="F656" s="88">
        <v>270</v>
      </c>
      <c r="G656" s="32" t="s">
        <v>304</v>
      </c>
      <c r="H656" s="33">
        <f t="shared" si="75"/>
        <v>0.15340000000000001</v>
      </c>
      <c r="I656" s="34" t="s">
        <v>1328</v>
      </c>
      <c r="J656" s="82" t="s">
        <v>1325</v>
      </c>
      <c r="K656" s="36" t="s">
        <v>317</v>
      </c>
      <c r="L656" s="25" t="s">
        <v>308</v>
      </c>
      <c r="M656" s="89" t="s">
        <v>1305</v>
      </c>
      <c r="N656" s="91"/>
    </row>
    <row r="657" spans="1:14" s="4" customFormat="1" ht="150" customHeight="1">
      <c r="A657" s="70" t="s">
        <v>301</v>
      </c>
      <c r="B657" s="28" t="s">
        <v>1335</v>
      </c>
      <c r="C657" s="29" t="s">
        <v>1327</v>
      </c>
      <c r="D657" s="30">
        <v>1</v>
      </c>
      <c r="E657" s="88">
        <v>203</v>
      </c>
      <c r="F657" s="88">
        <v>213</v>
      </c>
      <c r="G657" s="32" t="s">
        <v>304</v>
      </c>
      <c r="H657" s="33">
        <f t="shared" ref="H657:H669" si="76">1*0.52*0.295</f>
        <v>0.15340000000000001</v>
      </c>
      <c r="I657" s="34" t="s">
        <v>1328</v>
      </c>
      <c r="J657" s="82" t="s">
        <v>1323</v>
      </c>
      <c r="K657" s="36" t="s">
        <v>317</v>
      </c>
      <c r="L657" s="25" t="s">
        <v>308</v>
      </c>
      <c r="M657" s="89" t="s">
        <v>1305</v>
      </c>
      <c r="N657" s="91"/>
    </row>
    <row r="658" spans="1:14" s="4" customFormat="1" ht="150" customHeight="1">
      <c r="A658" s="70" t="s">
        <v>301</v>
      </c>
      <c r="B658" s="28" t="s">
        <v>1336</v>
      </c>
      <c r="C658" s="29" t="s">
        <v>1327</v>
      </c>
      <c r="D658" s="30">
        <v>1</v>
      </c>
      <c r="E658" s="88">
        <v>225</v>
      </c>
      <c r="F658" s="88">
        <v>235</v>
      </c>
      <c r="G658" s="32" t="s">
        <v>304</v>
      </c>
      <c r="H658" s="33">
        <f t="shared" si="76"/>
        <v>0.15340000000000001</v>
      </c>
      <c r="I658" s="34" t="s">
        <v>1328</v>
      </c>
      <c r="J658" s="82" t="s">
        <v>1325</v>
      </c>
      <c r="K658" s="36" t="s">
        <v>317</v>
      </c>
      <c r="L658" s="25" t="s">
        <v>308</v>
      </c>
      <c r="M658" s="89" t="s">
        <v>1305</v>
      </c>
      <c r="N658" s="91"/>
    </row>
    <row r="659" spans="1:14" s="4" customFormat="1" ht="150" customHeight="1">
      <c r="A659" s="70" t="s">
        <v>301</v>
      </c>
      <c r="B659" s="28" t="s">
        <v>1337</v>
      </c>
      <c r="C659" s="29" t="s">
        <v>1327</v>
      </c>
      <c r="D659" s="30">
        <v>1</v>
      </c>
      <c r="E659" s="88">
        <v>225</v>
      </c>
      <c r="F659" s="88">
        <v>235</v>
      </c>
      <c r="G659" s="32" t="s">
        <v>304</v>
      </c>
      <c r="H659" s="33">
        <f t="shared" si="76"/>
        <v>0.15340000000000001</v>
      </c>
      <c r="I659" s="34" t="s">
        <v>1328</v>
      </c>
      <c r="J659" s="82" t="s">
        <v>1325</v>
      </c>
      <c r="K659" s="36" t="s">
        <v>317</v>
      </c>
      <c r="L659" s="25" t="s">
        <v>308</v>
      </c>
      <c r="M659" s="89" t="s">
        <v>1305</v>
      </c>
      <c r="N659" s="91"/>
    </row>
    <row r="660" spans="1:14" s="4" customFormat="1" ht="150" customHeight="1">
      <c r="A660" s="70" t="s">
        <v>301</v>
      </c>
      <c r="B660" s="28" t="s">
        <v>1338</v>
      </c>
      <c r="C660" s="29" t="s">
        <v>1339</v>
      </c>
      <c r="D660" s="30">
        <v>1</v>
      </c>
      <c r="E660" s="88">
        <v>238</v>
      </c>
      <c r="F660" s="88">
        <v>248</v>
      </c>
      <c r="G660" s="32" t="s">
        <v>304</v>
      </c>
      <c r="H660" s="33">
        <f t="shared" si="76"/>
        <v>0.15340000000000001</v>
      </c>
      <c r="I660" s="34" t="s">
        <v>1328</v>
      </c>
      <c r="J660" s="82" t="s">
        <v>1323</v>
      </c>
      <c r="K660" s="36" t="s">
        <v>317</v>
      </c>
      <c r="L660" s="25" t="s">
        <v>308</v>
      </c>
      <c r="M660" s="89" t="s">
        <v>1305</v>
      </c>
      <c r="N660" s="91"/>
    </row>
    <row r="661" spans="1:14" s="4" customFormat="1" ht="150" customHeight="1">
      <c r="A661" s="70" t="s">
        <v>301</v>
      </c>
      <c r="B661" s="28" t="s">
        <v>1340</v>
      </c>
      <c r="C661" s="29" t="s">
        <v>1339</v>
      </c>
      <c r="D661" s="30">
        <v>1</v>
      </c>
      <c r="E661" s="88">
        <v>260</v>
      </c>
      <c r="F661" s="88">
        <v>270</v>
      </c>
      <c r="G661" s="32" t="s">
        <v>304</v>
      </c>
      <c r="H661" s="33">
        <f t="shared" si="76"/>
        <v>0.15340000000000001</v>
      </c>
      <c r="I661" s="34" t="s">
        <v>1328</v>
      </c>
      <c r="J661" s="82" t="s">
        <v>1325</v>
      </c>
      <c r="K661" s="36" t="s">
        <v>317</v>
      </c>
      <c r="L661" s="25" t="s">
        <v>308</v>
      </c>
      <c r="M661" s="89" t="s">
        <v>1305</v>
      </c>
      <c r="N661" s="91"/>
    </row>
    <row r="662" spans="1:14" s="4" customFormat="1" ht="150" customHeight="1">
      <c r="A662" s="70" t="s">
        <v>301</v>
      </c>
      <c r="B662" s="28" t="s">
        <v>1341</v>
      </c>
      <c r="C662" s="29" t="s">
        <v>1327</v>
      </c>
      <c r="D662" s="30">
        <v>1</v>
      </c>
      <c r="E662" s="88">
        <v>203</v>
      </c>
      <c r="F662" s="88">
        <v>213</v>
      </c>
      <c r="G662" s="32" t="s">
        <v>304</v>
      </c>
      <c r="H662" s="33">
        <f t="shared" si="76"/>
        <v>0.15340000000000001</v>
      </c>
      <c r="I662" s="34" t="s">
        <v>1328</v>
      </c>
      <c r="J662" s="82" t="s">
        <v>1323</v>
      </c>
      <c r="K662" s="36" t="s">
        <v>317</v>
      </c>
      <c r="L662" s="25" t="s">
        <v>308</v>
      </c>
      <c r="M662" s="89" t="s">
        <v>1305</v>
      </c>
      <c r="N662" s="91"/>
    </row>
    <row r="663" spans="1:14" s="4" customFormat="1" ht="150" customHeight="1">
      <c r="A663" s="70" t="s">
        <v>301</v>
      </c>
      <c r="B663" s="28" t="s">
        <v>1342</v>
      </c>
      <c r="C663" s="29" t="s">
        <v>1327</v>
      </c>
      <c r="D663" s="30">
        <v>1</v>
      </c>
      <c r="E663" s="88">
        <v>225</v>
      </c>
      <c r="F663" s="88">
        <v>235</v>
      </c>
      <c r="G663" s="32" t="s">
        <v>304</v>
      </c>
      <c r="H663" s="33">
        <f t="shared" si="76"/>
        <v>0.15340000000000001</v>
      </c>
      <c r="I663" s="34" t="s">
        <v>1328</v>
      </c>
      <c r="J663" s="82" t="s">
        <v>1325</v>
      </c>
      <c r="K663" s="36" t="s">
        <v>317</v>
      </c>
      <c r="L663" s="25" t="s">
        <v>308</v>
      </c>
      <c r="M663" s="89" t="s">
        <v>1305</v>
      </c>
      <c r="N663" s="91"/>
    </row>
    <row r="664" spans="1:14" s="4" customFormat="1" ht="150" customHeight="1">
      <c r="A664" s="70" t="s">
        <v>301</v>
      </c>
      <c r="B664" s="28" t="s">
        <v>1343</v>
      </c>
      <c r="C664" s="29" t="s">
        <v>1327</v>
      </c>
      <c r="D664" s="30">
        <v>1</v>
      </c>
      <c r="E664" s="88">
        <v>225</v>
      </c>
      <c r="F664" s="88">
        <v>235</v>
      </c>
      <c r="G664" s="32" t="s">
        <v>304</v>
      </c>
      <c r="H664" s="33">
        <f t="shared" si="76"/>
        <v>0.15340000000000001</v>
      </c>
      <c r="I664" s="34" t="s">
        <v>1328</v>
      </c>
      <c r="J664" s="82" t="s">
        <v>1325</v>
      </c>
      <c r="K664" s="36" t="s">
        <v>317</v>
      </c>
      <c r="L664" s="25" t="s">
        <v>308</v>
      </c>
      <c r="M664" s="89" t="s">
        <v>1305</v>
      </c>
      <c r="N664" s="91"/>
    </row>
    <row r="665" spans="1:14" s="4" customFormat="1" ht="150" customHeight="1">
      <c r="A665" s="70" t="s">
        <v>301</v>
      </c>
      <c r="B665" s="28" t="s">
        <v>1344</v>
      </c>
      <c r="C665" s="29" t="s">
        <v>1345</v>
      </c>
      <c r="D665" s="30">
        <v>1</v>
      </c>
      <c r="E665" s="88">
        <v>238</v>
      </c>
      <c r="F665" s="88">
        <v>248</v>
      </c>
      <c r="G665" s="32" t="s">
        <v>304</v>
      </c>
      <c r="H665" s="33">
        <f t="shared" si="76"/>
        <v>0.15340000000000001</v>
      </c>
      <c r="I665" s="34" t="s">
        <v>1328</v>
      </c>
      <c r="J665" s="82" t="s">
        <v>1323</v>
      </c>
      <c r="K665" s="36" t="s">
        <v>317</v>
      </c>
      <c r="L665" s="25" t="s">
        <v>308</v>
      </c>
      <c r="M665" s="89" t="s">
        <v>1305</v>
      </c>
      <c r="N665" s="91"/>
    </row>
    <row r="666" spans="1:14" s="4" customFormat="1" ht="150" customHeight="1">
      <c r="A666" s="70" t="s">
        <v>301</v>
      </c>
      <c r="B666" s="28" t="s">
        <v>1344</v>
      </c>
      <c r="C666" s="29" t="s">
        <v>1345</v>
      </c>
      <c r="D666" s="30">
        <v>1</v>
      </c>
      <c r="E666" s="88">
        <v>238</v>
      </c>
      <c r="F666" s="88">
        <v>248</v>
      </c>
      <c r="G666" s="32" t="s">
        <v>304</v>
      </c>
      <c r="H666" s="33">
        <f t="shared" si="76"/>
        <v>0.15340000000000001</v>
      </c>
      <c r="I666" s="34" t="s">
        <v>1328</v>
      </c>
      <c r="J666" s="82" t="s">
        <v>1323</v>
      </c>
      <c r="K666" s="36" t="s">
        <v>317</v>
      </c>
      <c r="L666" s="25" t="s">
        <v>308</v>
      </c>
      <c r="M666" s="89" t="s">
        <v>1305</v>
      </c>
      <c r="N666" s="91"/>
    </row>
    <row r="667" spans="1:14" s="4" customFormat="1" ht="150" customHeight="1">
      <c r="A667" s="70" t="s">
        <v>301</v>
      </c>
      <c r="B667" s="28" t="s">
        <v>1346</v>
      </c>
      <c r="C667" s="29" t="s">
        <v>1345</v>
      </c>
      <c r="D667" s="30">
        <v>1</v>
      </c>
      <c r="E667" s="88">
        <v>260</v>
      </c>
      <c r="F667" s="88">
        <v>270</v>
      </c>
      <c r="G667" s="32" t="s">
        <v>304</v>
      </c>
      <c r="H667" s="33">
        <f t="shared" si="76"/>
        <v>0.15340000000000001</v>
      </c>
      <c r="I667" s="34" t="s">
        <v>1328</v>
      </c>
      <c r="J667" s="82" t="s">
        <v>1325</v>
      </c>
      <c r="K667" s="36" t="s">
        <v>317</v>
      </c>
      <c r="L667" s="25" t="s">
        <v>308</v>
      </c>
      <c r="M667" s="89" t="s">
        <v>1305</v>
      </c>
      <c r="N667" s="91"/>
    </row>
    <row r="668" spans="1:14" s="4" customFormat="1" ht="150" customHeight="1">
      <c r="A668" s="70" t="s">
        <v>301</v>
      </c>
      <c r="B668" s="28" t="s">
        <v>1346</v>
      </c>
      <c r="C668" s="29" t="s">
        <v>1345</v>
      </c>
      <c r="D668" s="30">
        <v>1</v>
      </c>
      <c r="E668" s="88">
        <v>260</v>
      </c>
      <c r="F668" s="88">
        <v>270</v>
      </c>
      <c r="G668" s="32" t="s">
        <v>304</v>
      </c>
      <c r="H668" s="33">
        <f t="shared" si="76"/>
        <v>0.15340000000000001</v>
      </c>
      <c r="I668" s="34" t="s">
        <v>1328</v>
      </c>
      <c r="J668" s="82" t="s">
        <v>1325</v>
      </c>
      <c r="K668" s="36" t="s">
        <v>317</v>
      </c>
      <c r="L668" s="25" t="s">
        <v>308</v>
      </c>
      <c r="M668" s="89" t="s">
        <v>1305</v>
      </c>
      <c r="N668" s="91"/>
    </row>
    <row r="669" spans="1:14" s="4" customFormat="1" ht="150" customHeight="1">
      <c r="A669" s="70" t="s">
        <v>301</v>
      </c>
      <c r="B669" s="28" t="s">
        <v>1346</v>
      </c>
      <c r="C669" s="29" t="s">
        <v>1345</v>
      </c>
      <c r="D669" s="30">
        <v>1</v>
      </c>
      <c r="E669" s="88">
        <v>260</v>
      </c>
      <c r="F669" s="88">
        <v>270</v>
      </c>
      <c r="G669" s="32" t="s">
        <v>304</v>
      </c>
      <c r="H669" s="33">
        <f t="shared" si="76"/>
        <v>0.15340000000000001</v>
      </c>
      <c r="I669" s="34" t="s">
        <v>1328</v>
      </c>
      <c r="J669" s="82" t="s">
        <v>1325</v>
      </c>
      <c r="K669" s="36" t="s">
        <v>317</v>
      </c>
      <c r="L669" s="25" t="s">
        <v>308</v>
      </c>
      <c r="M669" s="89" t="s">
        <v>1305</v>
      </c>
      <c r="N669" s="91"/>
    </row>
    <row r="670" spans="1:14" s="4" customFormat="1" ht="150" customHeight="1">
      <c r="A670" s="70" t="s">
        <v>1347</v>
      </c>
      <c r="B670" s="28" t="s">
        <v>1348</v>
      </c>
      <c r="C670" s="29" t="s">
        <v>1349</v>
      </c>
      <c r="D670" s="30">
        <v>1</v>
      </c>
      <c r="E670" s="88">
        <v>153</v>
      </c>
      <c r="F670" s="88">
        <v>160</v>
      </c>
      <c r="G670" s="32" t="s">
        <v>1350</v>
      </c>
      <c r="H670" s="33">
        <f>0.87*0.47*0.28</f>
        <v>0.114492</v>
      </c>
      <c r="I670" s="34" t="s">
        <v>1351</v>
      </c>
      <c r="J670" s="82" t="s">
        <v>1352</v>
      </c>
      <c r="K670" s="36" t="s">
        <v>317</v>
      </c>
      <c r="L670" s="25" t="s">
        <v>308</v>
      </c>
      <c r="M670" s="89" t="s">
        <v>1305</v>
      </c>
      <c r="N670" s="91"/>
    </row>
    <row r="671" spans="1:14" s="4" customFormat="1" ht="150" customHeight="1">
      <c r="A671" s="70" t="s">
        <v>1347</v>
      </c>
      <c r="B671" s="28" t="s">
        <v>1353</v>
      </c>
      <c r="C671" s="29" t="s">
        <v>1349</v>
      </c>
      <c r="D671" s="30">
        <v>1</v>
      </c>
      <c r="E671" s="88">
        <v>175</v>
      </c>
      <c r="F671" s="88">
        <v>182</v>
      </c>
      <c r="G671" s="32" t="s">
        <v>1350</v>
      </c>
      <c r="H671" s="33">
        <f>0.87*0.47*0.28</f>
        <v>0.114492</v>
      </c>
      <c r="I671" s="34" t="s">
        <v>1351</v>
      </c>
      <c r="J671" s="82" t="s">
        <v>1354</v>
      </c>
      <c r="K671" s="36" t="s">
        <v>317</v>
      </c>
      <c r="L671" s="25" t="s">
        <v>308</v>
      </c>
      <c r="M671" s="89" t="s">
        <v>1305</v>
      </c>
      <c r="N671" s="91"/>
    </row>
    <row r="672" spans="1:14" s="4" customFormat="1" ht="150" customHeight="1">
      <c r="A672" s="70" t="s">
        <v>1347</v>
      </c>
      <c r="B672" s="28" t="s">
        <v>1355</v>
      </c>
      <c r="C672" s="29" t="s">
        <v>1356</v>
      </c>
      <c r="D672" s="30">
        <v>1</v>
      </c>
      <c r="E672" s="88">
        <v>195</v>
      </c>
      <c r="F672" s="88">
        <v>203</v>
      </c>
      <c r="G672" s="32" t="s">
        <v>1350</v>
      </c>
      <c r="H672" s="33">
        <f>0.87*0.47*0.28</f>
        <v>0.114492</v>
      </c>
      <c r="I672" s="34" t="s">
        <v>1351</v>
      </c>
      <c r="J672" s="82" t="s">
        <v>1357</v>
      </c>
      <c r="K672" s="36" t="s">
        <v>317</v>
      </c>
      <c r="L672" s="25" t="s">
        <v>308</v>
      </c>
      <c r="M672" s="89" t="s">
        <v>1305</v>
      </c>
      <c r="N672" s="91"/>
    </row>
    <row r="673" spans="1:14" s="4" customFormat="1" ht="150" customHeight="1">
      <c r="A673" s="70" t="s">
        <v>1347</v>
      </c>
      <c r="B673" s="28" t="s">
        <v>1355</v>
      </c>
      <c r="C673" s="29" t="s">
        <v>1356</v>
      </c>
      <c r="D673" s="30">
        <v>1</v>
      </c>
      <c r="E673" s="88">
        <v>195</v>
      </c>
      <c r="F673" s="88">
        <v>203</v>
      </c>
      <c r="G673" s="32" t="s">
        <v>1350</v>
      </c>
      <c r="H673" s="33">
        <f>0.87*0.47*0.28</f>
        <v>0.114492</v>
      </c>
      <c r="I673" s="34" t="s">
        <v>1351</v>
      </c>
      <c r="J673" s="82" t="s">
        <v>1357</v>
      </c>
      <c r="K673" s="36" t="s">
        <v>317</v>
      </c>
      <c r="L673" s="25" t="s">
        <v>308</v>
      </c>
      <c r="M673" s="89" t="s">
        <v>1305</v>
      </c>
      <c r="N673" s="91"/>
    </row>
    <row r="674" spans="1:14" s="4" customFormat="1" ht="150" customHeight="1">
      <c r="A674" s="70" t="s">
        <v>1347</v>
      </c>
      <c r="B674" s="28" t="s">
        <v>1358</v>
      </c>
      <c r="C674" s="29" t="s">
        <v>1356</v>
      </c>
      <c r="D674" s="30">
        <v>1</v>
      </c>
      <c r="E674" s="88">
        <v>195</v>
      </c>
      <c r="F674" s="88">
        <v>203</v>
      </c>
      <c r="G674" s="32" t="s">
        <v>1350</v>
      </c>
      <c r="H674" s="33">
        <f t="shared" ref="H674:H681" si="77">0.87*0.47*0.28</f>
        <v>0.114492</v>
      </c>
      <c r="I674" s="34" t="s">
        <v>1351</v>
      </c>
      <c r="J674" s="82" t="s">
        <v>1357</v>
      </c>
      <c r="K674" s="36" t="s">
        <v>317</v>
      </c>
      <c r="L674" s="25" t="s">
        <v>308</v>
      </c>
      <c r="M674" s="89" t="s">
        <v>1305</v>
      </c>
      <c r="N674" s="91"/>
    </row>
    <row r="675" spans="1:14" s="4" customFormat="1" ht="150" customHeight="1">
      <c r="A675" s="70" t="s">
        <v>1347</v>
      </c>
      <c r="B675" s="28" t="s">
        <v>1359</v>
      </c>
      <c r="C675" s="29" t="s">
        <v>993</v>
      </c>
      <c r="D675" s="30">
        <v>1</v>
      </c>
      <c r="E675" s="88">
        <v>238</v>
      </c>
      <c r="F675" s="88">
        <v>245</v>
      </c>
      <c r="G675" s="32" t="s">
        <v>1350</v>
      </c>
      <c r="H675" s="33">
        <f t="shared" si="77"/>
        <v>0.114492</v>
      </c>
      <c r="I675" s="34" t="s">
        <v>1351</v>
      </c>
      <c r="J675" s="82" t="s">
        <v>1357</v>
      </c>
      <c r="K675" s="36" t="s">
        <v>317</v>
      </c>
      <c r="L675" s="25" t="s">
        <v>308</v>
      </c>
      <c r="M675" s="89" t="s">
        <v>1305</v>
      </c>
      <c r="N675" s="91"/>
    </row>
    <row r="676" spans="1:14" s="4" customFormat="1" ht="150" customHeight="1">
      <c r="A676" s="70" t="s">
        <v>1347</v>
      </c>
      <c r="B676" s="28" t="s">
        <v>1360</v>
      </c>
      <c r="C676" s="29" t="s">
        <v>1349</v>
      </c>
      <c r="D676" s="30">
        <v>1</v>
      </c>
      <c r="E676" s="88">
        <v>153</v>
      </c>
      <c r="F676" s="88">
        <v>160</v>
      </c>
      <c r="G676" s="32" t="s">
        <v>1350</v>
      </c>
      <c r="H676" s="33">
        <f t="shared" si="77"/>
        <v>0.114492</v>
      </c>
      <c r="I676" s="34" t="s">
        <v>1351</v>
      </c>
      <c r="J676" s="82" t="s">
        <v>1352</v>
      </c>
      <c r="K676" s="36" t="s">
        <v>317</v>
      </c>
      <c r="L676" s="25" t="s">
        <v>308</v>
      </c>
      <c r="M676" s="89" t="s">
        <v>1305</v>
      </c>
      <c r="N676" s="91"/>
    </row>
    <row r="677" spans="1:14" s="4" customFormat="1" ht="150" customHeight="1">
      <c r="A677" s="70" t="s">
        <v>1347</v>
      </c>
      <c r="B677" s="28" t="s">
        <v>1361</v>
      </c>
      <c r="C677" s="29" t="s">
        <v>1349</v>
      </c>
      <c r="D677" s="30">
        <v>1</v>
      </c>
      <c r="E677" s="88">
        <v>175</v>
      </c>
      <c r="F677" s="88">
        <v>182</v>
      </c>
      <c r="G677" s="32" t="s">
        <v>1350</v>
      </c>
      <c r="H677" s="33">
        <f t="shared" si="77"/>
        <v>0.114492</v>
      </c>
      <c r="I677" s="34" t="s">
        <v>1351</v>
      </c>
      <c r="J677" s="82" t="s">
        <v>1354</v>
      </c>
      <c r="K677" s="36" t="s">
        <v>317</v>
      </c>
      <c r="L677" s="25" t="s">
        <v>308</v>
      </c>
      <c r="M677" s="89" t="s">
        <v>1305</v>
      </c>
      <c r="N677" s="91"/>
    </row>
    <row r="678" spans="1:14" s="4" customFormat="1" ht="150" customHeight="1">
      <c r="A678" s="70" t="s">
        <v>1347</v>
      </c>
      <c r="B678" s="28" t="s">
        <v>1362</v>
      </c>
      <c r="C678" s="29" t="s">
        <v>1356</v>
      </c>
      <c r="D678" s="30">
        <v>1</v>
      </c>
      <c r="E678" s="88">
        <v>195</v>
      </c>
      <c r="F678" s="88">
        <v>203</v>
      </c>
      <c r="G678" s="32" t="s">
        <v>1350</v>
      </c>
      <c r="H678" s="33">
        <f t="shared" si="77"/>
        <v>0.114492</v>
      </c>
      <c r="I678" s="34" t="s">
        <v>1351</v>
      </c>
      <c r="J678" s="82" t="s">
        <v>1357</v>
      </c>
      <c r="K678" s="36" t="s">
        <v>317</v>
      </c>
      <c r="L678" s="25" t="s">
        <v>308</v>
      </c>
      <c r="M678" s="89" t="s">
        <v>1305</v>
      </c>
      <c r="N678" s="91"/>
    </row>
    <row r="679" spans="1:14" s="4" customFormat="1" ht="150" customHeight="1">
      <c r="A679" s="70" t="s">
        <v>1347</v>
      </c>
      <c r="B679" s="28" t="s">
        <v>1363</v>
      </c>
      <c r="C679" s="29" t="s">
        <v>1349</v>
      </c>
      <c r="D679" s="30">
        <v>1</v>
      </c>
      <c r="E679" s="88">
        <v>153</v>
      </c>
      <c r="F679" s="88">
        <v>160</v>
      </c>
      <c r="G679" s="32" t="s">
        <v>1350</v>
      </c>
      <c r="H679" s="33">
        <f t="shared" si="77"/>
        <v>0.114492</v>
      </c>
      <c r="I679" s="34" t="s">
        <v>1351</v>
      </c>
      <c r="J679" s="82" t="s">
        <v>1352</v>
      </c>
      <c r="K679" s="36" t="s">
        <v>317</v>
      </c>
      <c r="L679" s="25" t="s">
        <v>308</v>
      </c>
      <c r="M679" s="89" t="s">
        <v>1305</v>
      </c>
      <c r="N679" s="91"/>
    </row>
    <row r="680" spans="1:14" s="4" customFormat="1" ht="150" customHeight="1">
      <c r="A680" s="70" t="s">
        <v>1347</v>
      </c>
      <c r="B680" s="28" t="s">
        <v>1364</v>
      </c>
      <c r="C680" s="29" t="s">
        <v>1349</v>
      </c>
      <c r="D680" s="30">
        <v>1</v>
      </c>
      <c r="E680" s="88">
        <v>175</v>
      </c>
      <c r="F680" s="88">
        <v>182</v>
      </c>
      <c r="G680" s="32" t="s">
        <v>1350</v>
      </c>
      <c r="H680" s="33">
        <f t="shared" si="77"/>
        <v>0.114492</v>
      </c>
      <c r="I680" s="34" t="s">
        <v>1351</v>
      </c>
      <c r="J680" s="82" t="s">
        <v>1354</v>
      </c>
      <c r="K680" s="36" t="s">
        <v>317</v>
      </c>
      <c r="L680" s="25" t="s">
        <v>308</v>
      </c>
      <c r="M680" s="89" t="s">
        <v>1305</v>
      </c>
      <c r="N680" s="91"/>
    </row>
    <row r="681" spans="1:14" s="4" customFormat="1" ht="150" customHeight="1">
      <c r="A681" s="70" t="s">
        <v>1347</v>
      </c>
      <c r="B681" s="28" t="s">
        <v>1365</v>
      </c>
      <c r="C681" s="29" t="s">
        <v>1356</v>
      </c>
      <c r="D681" s="30">
        <v>1</v>
      </c>
      <c r="E681" s="88">
        <v>195</v>
      </c>
      <c r="F681" s="88">
        <v>203</v>
      </c>
      <c r="G681" s="32" t="s">
        <v>1350</v>
      </c>
      <c r="H681" s="33">
        <f t="shared" si="77"/>
        <v>0.114492</v>
      </c>
      <c r="I681" s="34" t="s">
        <v>1351</v>
      </c>
      <c r="J681" s="82" t="s">
        <v>1357</v>
      </c>
      <c r="K681" s="36" t="s">
        <v>317</v>
      </c>
      <c r="L681" s="25" t="s">
        <v>308</v>
      </c>
      <c r="M681" s="89" t="s">
        <v>1305</v>
      </c>
      <c r="N681" s="91"/>
    </row>
    <row r="682" spans="1:14" s="4" customFormat="1" ht="150" customHeight="1">
      <c r="A682" s="70" t="s">
        <v>789</v>
      </c>
      <c r="B682" s="28" t="s">
        <v>796</v>
      </c>
      <c r="C682" s="29" t="s">
        <v>797</v>
      </c>
      <c r="D682" s="30">
        <v>1</v>
      </c>
      <c r="E682" s="31">
        <v>253</v>
      </c>
      <c r="F682" s="31">
        <v>268</v>
      </c>
      <c r="G682" s="106" t="s">
        <v>798</v>
      </c>
      <c r="H682" s="107">
        <f t="shared" ref="H682:H684" si="78">0.93*0.52*0.37</f>
        <v>0.17893200000000001</v>
      </c>
      <c r="I682" s="48" t="s">
        <v>799</v>
      </c>
      <c r="J682" s="59" t="s">
        <v>800</v>
      </c>
      <c r="K682" s="36" t="s">
        <v>317</v>
      </c>
      <c r="L682" s="25" t="s">
        <v>308</v>
      </c>
      <c r="M682" s="37"/>
      <c r="N682" s="91"/>
    </row>
    <row r="683" spans="1:14" s="4" customFormat="1" ht="150" customHeight="1">
      <c r="A683" s="70" t="s">
        <v>789</v>
      </c>
      <c r="B683" s="28" t="s">
        <v>801</v>
      </c>
      <c r="C683" s="29" t="s">
        <v>797</v>
      </c>
      <c r="D683" s="30">
        <v>1</v>
      </c>
      <c r="E683" s="31">
        <v>263</v>
      </c>
      <c r="F683" s="31">
        <v>278</v>
      </c>
      <c r="G683" s="106" t="s">
        <v>798</v>
      </c>
      <c r="H683" s="107">
        <f t="shared" si="78"/>
        <v>0.17893200000000001</v>
      </c>
      <c r="I683" s="48" t="s">
        <v>799</v>
      </c>
      <c r="J683" s="59" t="s">
        <v>802</v>
      </c>
      <c r="K683" s="36" t="s">
        <v>317</v>
      </c>
      <c r="L683" s="25" t="s">
        <v>308</v>
      </c>
      <c r="M683" s="37"/>
      <c r="N683" s="91"/>
    </row>
    <row r="684" spans="1:14" s="4" customFormat="1" ht="150" customHeight="1">
      <c r="A684" s="70" t="s">
        <v>789</v>
      </c>
      <c r="B684" s="28" t="s">
        <v>801</v>
      </c>
      <c r="C684" s="29" t="s">
        <v>797</v>
      </c>
      <c r="D684" s="30">
        <v>1</v>
      </c>
      <c r="E684" s="31">
        <v>263</v>
      </c>
      <c r="F684" s="31">
        <v>278</v>
      </c>
      <c r="G684" s="106" t="s">
        <v>798</v>
      </c>
      <c r="H684" s="107">
        <f t="shared" si="78"/>
        <v>0.17893200000000001</v>
      </c>
      <c r="I684" s="48" t="s">
        <v>799</v>
      </c>
      <c r="J684" s="59" t="s">
        <v>802</v>
      </c>
      <c r="K684" s="36" t="s">
        <v>317</v>
      </c>
      <c r="L684" s="25" t="s">
        <v>308</v>
      </c>
      <c r="M684" s="37"/>
      <c r="N684" s="91"/>
    </row>
    <row r="685" spans="1:14" s="4" customFormat="1" ht="150" customHeight="1">
      <c r="A685" s="70" t="s">
        <v>1366</v>
      </c>
      <c r="B685" s="28" t="s">
        <v>1367</v>
      </c>
      <c r="C685" s="29" t="s">
        <v>1368</v>
      </c>
      <c r="D685" s="30">
        <v>1</v>
      </c>
      <c r="E685" s="31">
        <v>265</v>
      </c>
      <c r="F685" s="31">
        <v>275</v>
      </c>
      <c r="G685" s="69" t="s">
        <v>1369</v>
      </c>
      <c r="H685" s="107">
        <f t="shared" ref="H685:H690" si="79">1.07*0.57*0.3</f>
        <v>0.18296999999999999</v>
      </c>
      <c r="I685" s="48" t="s">
        <v>1370</v>
      </c>
      <c r="J685" s="59" t="s">
        <v>1371</v>
      </c>
      <c r="K685" s="36" t="s">
        <v>317</v>
      </c>
      <c r="L685" s="25" t="s">
        <v>308</v>
      </c>
      <c r="M685" s="37" t="s">
        <v>1372</v>
      </c>
      <c r="N685" s="91" t="s">
        <v>1373</v>
      </c>
    </row>
    <row r="686" spans="1:14" s="4" customFormat="1" ht="150" customHeight="1">
      <c r="A686" s="70" t="s">
        <v>1366</v>
      </c>
      <c r="B686" s="28" t="s">
        <v>1374</v>
      </c>
      <c r="C686" s="29" t="s">
        <v>1368</v>
      </c>
      <c r="D686" s="30">
        <v>1</v>
      </c>
      <c r="E686" s="31">
        <v>300</v>
      </c>
      <c r="F686" s="31">
        <v>310</v>
      </c>
      <c r="G686" s="69" t="s">
        <v>1369</v>
      </c>
      <c r="H686" s="107">
        <f t="shared" si="79"/>
        <v>0.18296999999999999</v>
      </c>
      <c r="I686" s="48" t="s">
        <v>1370</v>
      </c>
      <c r="J686" s="59" t="s">
        <v>1375</v>
      </c>
      <c r="K686" s="36" t="s">
        <v>317</v>
      </c>
      <c r="L686" s="25" t="s">
        <v>308</v>
      </c>
      <c r="M686" s="37" t="s">
        <v>1372</v>
      </c>
      <c r="N686" s="91" t="s">
        <v>1373</v>
      </c>
    </row>
    <row r="687" spans="1:14" s="4" customFormat="1" ht="150" customHeight="1">
      <c r="A687" s="70" t="s">
        <v>1366</v>
      </c>
      <c r="B687" s="28" t="s">
        <v>1376</v>
      </c>
      <c r="C687" s="29" t="s">
        <v>1377</v>
      </c>
      <c r="D687" s="30">
        <v>1</v>
      </c>
      <c r="E687" s="31">
        <v>300</v>
      </c>
      <c r="F687" s="31">
        <v>310</v>
      </c>
      <c r="G687" s="69" t="s">
        <v>1369</v>
      </c>
      <c r="H687" s="107">
        <f t="shared" si="79"/>
        <v>0.18296999999999999</v>
      </c>
      <c r="I687" s="48" t="s">
        <v>1370</v>
      </c>
      <c r="J687" s="59" t="s">
        <v>1371</v>
      </c>
      <c r="K687" s="36" t="s">
        <v>317</v>
      </c>
      <c r="L687" s="25" t="s">
        <v>308</v>
      </c>
      <c r="M687" s="37" t="s">
        <v>1372</v>
      </c>
      <c r="N687" s="91" t="s">
        <v>1373</v>
      </c>
    </row>
    <row r="688" spans="1:14" s="4" customFormat="1" ht="150" customHeight="1">
      <c r="A688" s="70" t="s">
        <v>1366</v>
      </c>
      <c r="B688" s="28" t="s">
        <v>1376</v>
      </c>
      <c r="C688" s="29" t="s">
        <v>1377</v>
      </c>
      <c r="D688" s="30">
        <v>1</v>
      </c>
      <c r="E688" s="31">
        <v>300</v>
      </c>
      <c r="F688" s="31">
        <v>310</v>
      </c>
      <c r="G688" s="69" t="s">
        <v>1369</v>
      </c>
      <c r="H688" s="107">
        <f t="shared" si="79"/>
        <v>0.18296999999999999</v>
      </c>
      <c r="I688" s="48" t="s">
        <v>1370</v>
      </c>
      <c r="J688" s="59" t="s">
        <v>1371</v>
      </c>
      <c r="K688" s="36" t="s">
        <v>317</v>
      </c>
      <c r="L688" s="25" t="s">
        <v>308</v>
      </c>
      <c r="M688" s="37" t="s">
        <v>1372</v>
      </c>
      <c r="N688" s="91" t="s">
        <v>1373</v>
      </c>
    </row>
    <row r="689" spans="1:14" s="4" customFormat="1" ht="150" customHeight="1">
      <c r="A689" s="70" t="s">
        <v>1366</v>
      </c>
      <c r="B689" s="28" t="s">
        <v>1378</v>
      </c>
      <c r="C689" s="29" t="s">
        <v>1377</v>
      </c>
      <c r="D689" s="30">
        <v>1</v>
      </c>
      <c r="E689" s="31">
        <v>345</v>
      </c>
      <c r="F689" s="31">
        <v>355</v>
      </c>
      <c r="G689" s="69" t="s">
        <v>1369</v>
      </c>
      <c r="H689" s="107">
        <f t="shared" si="79"/>
        <v>0.18296999999999999</v>
      </c>
      <c r="I689" s="48" t="s">
        <v>1370</v>
      </c>
      <c r="J689" s="59" t="s">
        <v>1375</v>
      </c>
      <c r="K689" s="36" t="s">
        <v>317</v>
      </c>
      <c r="L689" s="25" t="s">
        <v>308</v>
      </c>
      <c r="M689" s="37" t="s">
        <v>1372</v>
      </c>
      <c r="N689" s="91" t="s">
        <v>1373</v>
      </c>
    </row>
    <row r="690" spans="1:14" s="4" customFormat="1" ht="150" customHeight="1">
      <c r="A690" s="70" t="s">
        <v>1366</v>
      </c>
      <c r="B690" s="28" t="s">
        <v>1378</v>
      </c>
      <c r="C690" s="29" t="s">
        <v>1377</v>
      </c>
      <c r="D690" s="30">
        <v>1</v>
      </c>
      <c r="E690" s="31">
        <v>345</v>
      </c>
      <c r="F690" s="31">
        <v>355</v>
      </c>
      <c r="G690" s="69" t="s">
        <v>1369</v>
      </c>
      <c r="H690" s="107">
        <f t="shared" si="79"/>
        <v>0.18296999999999999</v>
      </c>
      <c r="I690" s="48" t="s">
        <v>1370</v>
      </c>
      <c r="J690" s="59" t="s">
        <v>1375</v>
      </c>
      <c r="K690" s="36" t="s">
        <v>317</v>
      </c>
      <c r="L690" s="25" t="s">
        <v>308</v>
      </c>
      <c r="M690" s="37" t="s">
        <v>1372</v>
      </c>
      <c r="N690" s="91" t="s">
        <v>1373</v>
      </c>
    </row>
    <row r="691" spans="1:14" s="4" customFormat="1" ht="150" customHeight="1">
      <c r="A691" s="70" t="s">
        <v>1379</v>
      </c>
      <c r="B691" s="28" t="s">
        <v>1380</v>
      </c>
      <c r="C691" s="29" t="s">
        <v>1381</v>
      </c>
      <c r="D691" s="30">
        <v>1</v>
      </c>
      <c r="E691" s="31">
        <v>188</v>
      </c>
      <c r="F691" s="31">
        <v>196</v>
      </c>
      <c r="G691" s="69" t="s">
        <v>1382</v>
      </c>
      <c r="H691" s="107">
        <f t="shared" ref="H691:H721" si="80">0.93*0.47*0.28</f>
        <v>0.122388</v>
      </c>
      <c r="I691" s="48" t="s">
        <v>1383</v>
      </c>
      <c r="J691" s="59" t="s">
        <v>1384</v>
      </c>
      <c r="K691" s="36" t="s">
        <v>317</v>
      </c>
      <c r="L691" s="25" t="s">
        <v>308</v>
      </c>
      <c r="M691" s="37" t="s">
        <v>1385</v>
      </c>
      <c r="N691" s="91"/>
    </row>
    <row r="692" spans="1:14" s="4" customFormat="1" ht="150" customHeight="1">
      <c r="A692" s="70" t="s">
        <v>1379</v>
      </c>
      <c r="B692" s="28" t="s">
        <v>1380</v>
      </c>
      <c r="C692" s="29" t="s">
        <v>1381</v>
      </c>
      <c r="D692" s="30">
        <v>1</v>
      </c>
      <c r="E692" s="31">
        <v>188</v>
      </c>
      <c r="F692" s="31">
        <v>196</v>
      </c>
      <c r="G692" s="69" t="s">
        <v>1382</v>
      </c>
      <c r="H692" s="107">
        <f t="shared" si="80"/>
        <v>0.122388</v>
      </c>
      <c r="I692" s="48" t="s">
        <v>1383</v>
      </c>
      <c r="J692" s="59" t="s">
        <v>1384</v>
      </c>
      <c r="K692" s="36" t="s">
        <v>317</v>
      </c>
      <c r="L692" s="25" t="s">
        <v>308</v>
      </c>
      <c r="M692" s="37" t="s">
        <v>1385</v>
      </c>
      <c r="N692" s="91"/>
    </row>
    <row r="693" spans="1:14" s="4" customFormat="1" ht="150" customHeight="1">
      <c r="A693" s="70" t="s">
        <v>1379</v>
      </c>
      <c r="B693" s="28" t="s">
        <v>1386</v>
      </c>
      <c r="C693" s="29" t="s">
        <v>1381</v>
      </c>
      <c r="D693" s="30">
        <v>1</v>
      </c>
      <c r="E693" s="31">
        <v>210</v>
      </c>
      <c r="F693" s="31">
        <v>218</v>
      </c>
      <c r="G693" s="69" t="s">
        <v>1382</v>
      </c>
      <c r="H693" s="107">
        <f t="shared" si="80"/>
        <v>0.122388</v>
      </c>
      <c r="I693" s="48" t="s">
        <v>1383</v>
      </c>
      <c r="J693" s="59" t="s">
        <v>1387</v>
      </c>
      <c r="K693" s="36" t="s">
        <v>317</v>
      </c>
      <c r="L693" s="25" t="s">
        <v>308</v>
      </c>
      <c r="M693" s="37" t="s">
        <v>1385</v>
      </c>
      <c r="N693" s="91"/>
    </row>
    <row r="694" spans="1:14" s="4" customFormat="1" ht="150" customHeight="1">
      <c r="A694" s="70" t="s">
        <v>1379</v>
      </c>
      <c r="B694" s="28" t="s">
        <v>1386</v>
      </c>
      <c r="C694" s="29" t="s">
        <v>1381</v>
      </c>
      <c r="D694" s="30">
        <v>1</v>
      </c>
      <c r="E694" s="31">
        <v>210</v>
      </c>
      <c r="F694" s="31">
        <v>218</v>
      </c>
      <c r="G694" s="69" t="s">
        <v>1382</v>
      </c>
      <c r="H694" s="107">
        <f t="shared" si="80"/>
        <v>0.122388</v>
      </c>
      <c r="I694" s="48" t="s">
        <v>1383</v>
      </c>
      <c r="J694" s="59" t="s">
        <v>1387</v>
      </c>
      <c r="K694" s="36" t="s">
        <v>317</v>
      </c>
      <c r="L694" s="25" t="s">
        <v>308</v>
      </c>
      <c r="M694" s="37" t="s">
        <v>1385</v>
      </c>
      <c r="N694" s="91"/>
    </row>
    <row r="695" spans="1:14" s="4" customFormat="1" ht="150" customHeight="1">
      <c r="A695" s="70" t="s">
        <v>1379</v>
      </c>
      <c r="B695" s="28" t="s">
        <v>1388</v>
      </c>
      <c r="C695" s="29" t="s">
        <v>890</v>
      </c>
      <c r="D695" s="30">
        <v>1</v>
      </c>
      <c r="E695" s="31">
        <v>228</v>
      </c>
      <c r="F695" s="31">
        <v>236</v>
      </c>
      <c r="G695" s="69" t="s">
        <v>1382</v>
      </c>
      <c r="H695" s="107">
        <f t="shared" si="80"/>
        <v>0.122388</v>
      </c>
      <c r="I695" s="48" t="s">
        <v>1383</v>
      </c>
      <c r="J695" s="59" t="s">
        <v>1384</v>
      </c>
      <c r="K695" s="36" t="s">
        <v>317</v>
      </c>
      <c r="L695" s="25" t="s">
        <v>308</v>
      </c>
      <c r="M695" s="37" t="s">
        <v>1385</v>
      </c>
      <c r="N695" s="91"/>
    </row>
    <row r="696" spans="1:14" s="4" customFormat="1" ht="150" customHeight="1">
      <c r="A696" s="70" t="s">
        <v>1379</v>
      </c>
      <c r="B696" s="28" t="s">
        <v>1389</v>
      </c>
      <c r="C696" s="29" t="s">
        <v>890</v>
      </c>
      <c r="D696" s="30">
        <v>1</v>
      </c>
      <c r="E696" s="31">
        <v>250</v>
      </c>
      <c r="F696" s="31">
        <v>258</v>
      </c>
      <c r="G696" s="69" t="s">
        <v>1382</v>
      </c>
      <c r="H696" s="107">
        <f t="shared" si="80"/>
        <v>0.122388</v>
      </c>
      <c r="I696" s="48" t="s">
        <v>1383</v>
      </c>
      <c r="J696" s="59" t="s">
        <v>1387</v>
      </c>
      <c r="K696" s="36" t="s">
        <v>317</v>
      </c>
      <c r="L696" s="25" t="s">
        <v>308</v>
      </c>
      <c r="M696" s="37" t="s">
        <v>1385</v>
      </c>
      <c r="N696" s="91"/>
    </row>
    <row r="697" spans="1:14" s="4" customFormat="1" ht="150" customHeight="1">
      <c r="A697" s="70" t="s">
        <v>1379</v>
      </c>
      <c r="B697" s="28" t="s">
        <v>1390</v>
      </c>
      <c r="C697" s="29" t="s">
        <v>1391</v>
      </c>
      <c r="D697" s="30">
        <v>1</v>
      </c>
      <c r="E697" s="31">
        <v>188</v>
      </c>
      <c r="F697" s="31">
        <v>196</v>
      </c>
      <c r="G697" s="69" t="s">
        <v>1382</v>
      </c>
      <c r="H697" s="107">
        <f t="shared" si="80"/>
        <v>0.122388</v>
      </c>
      <c r="I697" s="48" t="s">
        <v>1383</v>
      </c>
      <c r="J697" s="59" t="s">
        <v>1384</v>
      </c>
      <c r="K697" s="36" t="s">
        <v>317</v>
      </c>
      <c r="L697" s="25" t="s">
        <v>308</v>
      </c>
      <c r="M697" s="37" t="s">
        <v>1385</v>
      </c>
      <c r="N697" s="91"/>
    </row>
    <row r="698" spans="1:14" s="4" customFormat="1" ht="150" customHeight="1">
      <c r="A698" s="70" t="s">
        <v>1379</v>
      </c>
      <c r="B698" s="28" t="s">
        <v>1392</v>
      </c>
      <c r="C698" s="29" t="s">
        <v>1391</v>
      </c>
      <c r="D698" s="30">
        <v>1</v>
      </c>
      <c r="E698" s="31">
        <v>210</v>
      </c>
      <c r="F698" s="31">
        <v>218</v>
      </c>
      <c r="G698" s="69" t="s">
        <v>1382</v>
      </c>
      <c r="H698" s="107">
        <f t="shared" si="80"/>
        <v>0.122388</v>
      </c>
      <c r="I698" s="48" t="s">
        <v>1383</v>
      </c>
      <c r="J698" s="59" t="s">
        <v>1387</v>
      </c>
      <c r="K698" s="36" t="s">
        <v>317</v>
      </c>
      <c r="L698" s="25" t="s">
        <v>308</v>
      </c>
      <c r="M698" s="37" t="s">
        <v>1385</v>
      </c>
      <c r="N698" s="91"/>
    </row>
    <row r="699" spans="1:14" s="4" customFormat="1" ht="150" customHeight="1">
      <c r="A699" s="70" t="s">
        <v>1379</v>
      </c>
      <c r="B699" s="28" t="s">
        <v>1392</v>
      </c>
      <c r="C699" s="29" t="s">
        <v>1391</v>
      </c>
      <c r="D699" s="30">
        <v>1</v>
      </c>
      <c r="E699" s="31">
        <v>210</v>
      </c>
      <c r="F699" s="31">
        <v>218</v>
      </c>
      <c r="G699" s="69" t="s">
        <v>1382</v>
      </c>
      <c r="H699" s="107">
        <f t="shared" si="80"/>
        <v>0.122388</v>
      </c>
      <c r="I699" s="48" t="s">
        <v>1383</v>
      </c>
      <c r="J699" s="59" t="s">
        <v>1387</v>
      </c>
      <c r="K699" s="36" t="s">
        <v>317</v>
      </c>
      <c r="L699" s="25" t="s">
        <v>308</v>
      </c>
      <c r="M699" s="37" t="s">
        <v>1385</v>
      </c>
      <c r="N699" s="91"/>
    </row>
    <row r="700" spans="1:14" s="4" customFormat="1" ht="150" customHeight="1">
      <c r="A700" s="70" t="s">
        <v>1379</v>
      </c>
      <c r="B700" s="28" t="s">
        <v>1393</v>
      </c>
      <c r="C700" s="29" t="s">
        <v>1394</v>
      </c>
      <c r="D700" s="30">
        <v>1</v>
      </c>
      <c r="E700" s="31">
        <v>228</v>
      </c>
      <c r="F700" s="31">
        <v>258</v>
      </c>
      <c r="G700" s="69" t="s">
        <v>1382</v>
      </c>
      <c r="H700" s="107">
        <f t="shared" si="80"/>
        <v>0.122388</v>
      </c>
      <c r="I700" s="48" t="s">
        <v>1383</v>
      </c>
      <c r="J700" s="59" t="s">
        <v>1384</v>
      </c>
      <c r="K700" s="36" t="s">
        <v>317</v>
      </c>
      <c r="L700" s="25" t="s">
        <v>308</v>
      </c>
      <c r="M700" s="37" t="s">
        <v>1385</v>
      </c>
      <c r="N700" s="91"/>
    </row>
    <row r="701" spans="1:14" s="4" customFormat="1" ht="150" customHeight="1">
      <c r="A701" s="70" t="s">
        <v>1379</v>
      </c>
      <c r="B701" s="28" t="s">
        <v>1393</v>
      </c>
      <c r="C701" s="29" t="s">
        <v>1394</v>
      </c>
      <c r="D701" s="30">
        <v>1</v>
      </c>
      <c r="E701" s="31">
        <v>250</v>
      </c>
      <c r="F701" s="31">
        <v>258</v>
      </c>
      <c r="G701" s="69" t="s">
        <v>1382</v>
      </c>
      <c r="H701" s="107">
        <f t="shared" si="80"/>
        <v>0.122388</v>
      </c>
      <c r="I701" s="48" t="s">
        <v>1383</v>
      </c>
      <c r="J701" s="59" t="s">
        <v>1387</v>
      </c>
      <c r="K701" s="36" t="s">
        <v>317</v>
      </c>
      <c r="L701" s="25" t="s">
        <v>308</v>
      </c>
      <c r="M701" s="37" t="s">
        <v>1385</v>
      </c>
      <c r="N701" s="91"/>
    </row>
    <row r="702" spans="1:14" s="4" customFormat="1" ht="150" customHeight="1">
      <c r="A702" s="70" t="s">
        <v>1379</v>
      </c>
      <c r="B702" s="28" t="s">
        <v>1393</v>
      </c>
      <c r="C702" s="29" t="s">
        <v>1394</v>
      </c>
      <c r="D702" s="30">
        <v>1</v>
      </c>
      <c r="E702" s="31">
        <v>250</v>
      </c>
      <c r="F702" s="31">
        <v>258</v>
      </c>
      <c r="G702" s="69" t="s">
        <v>1382</v>
      </c>
      <c r="H702" s="107">
        <f t="shared" si="80"/>
        <v>0.122388</v>
      </c>
      <c r="I702" s="48" t="s">
        <v>1383</v>
      </c>
      <c r="J702" s="59" t="s">
        <v>1387</v>
      </c>
      <c r="K702" s="36" t="s">
        <v>317</v>
      </c>
      <c r="L702" s="25" t="s">
        <v>308</v>
      </c>
      <c r="M702" s="37" t="s">
        <v>1385</v>
      </c>
      <c r="N702" s="91"/>
    </row>
    <row r="703" spans="1:14" s="4" customFormat="1" ht="150" customHeight="1">
      <c r="A703" s="70" t="s">
        <v>1379</v>
      </c>
      <c r="B703" s="28" t="s">
        <v>1395</v>
      </c>
      <c r="C703" s="29" t="s">
        <v>1396</v>
      </c>
      <c r="D703" s="30">
        <v>1</v>
      </c>
      <c r="E703" s="31">
        <v>188</v>
      </c>
      <c r="F703" s="31">
        <v>196</v>
      </c>
      <c r="G703" s="69" t="s">
        <v>1382</v>
      </c>
      <c r="H703" s="107">
        <f t="shared" si="80"/>
        <v>0.122388</v>
      </c>
      <c r="I703" s="48" t="s">
        <v>1383</v>
      </c>
      <c r="J703" s="59" t="s">
        <v>1384</v>
      </c>
      <c r="K703" s="36" t="s">
        <v>317</v>
      </c>
      <c r="L703" s="25" t="s">
        <v>308</v>
      </c>
      <c r="M703" s="37" t="s">
        <v>1385</v>
      </c>
      <c r="N703" s="91"/>
    </row>
    <row r="704" spans="1:14" s="4" customFormat="1" ht="150" customHeight="1">
      <c r="A704" s="70" t="s">
        <v>1379</v>
      </c>
      <c r="B704" s="28" t="s">
        <v>1397</v>
      </c>
      <c r="C704" s="29" t="s">
        <v>1396</v>
      </c>
      <c r="D704" s="30">
        <v>1</v>
      </c>
      <c r="E704" s="31">
        <v>210</v>
      </c>
      <c r="F704" s="31">
        <v>218</v>
      </c>
      <c r="G704" s="69" t="s">
        <v>1382</v>
      </c>
      <c r="H704" s="107">
        <f t="shared" si="80"/>
        <v>0.122388</v>
      </c>
      <c r="I704" s="48" t="s">
        <v>1383</v>
      </c>
      <c r="J704" s="59" t="s">
        <v>1387</v>
      </c>
      <c r="K704" s="36" t="s">
        <v>317</v>
      </c>
      <c r="L704" s="25" t="s">
        <v>308</v>
      </c>
      <c r="M704" s="37" t="s">
        <v>1385</v>
      </c>
      <c r="N704" s="91"/>
    </row>
    <row r="705" spans="1:14" s="4" customFormat="1" ht="150" customHeight="1">
      <c r="A705" s="70" t="s">
        <v>1379</v>
      </c>
      <c r="B705" s="28" t="s">
        <v>1397</v>
      </c>
      <c r="C705" s="29" t="s">
        <v>1396</v>
      </c>
      <c r="D705" s="30">
        <v>1</v>
      </c>
      <c r="E705" s="31">
        <v>210</v>
      </c>
      <c r="F705" s="31">
        <v>218</v>
      </c>
      <c r="G705" s="69" t="s">
        <v>1382</v>
      </c>
      <c r="H705" s="107">
        <f t="shared" si="80"/>
        <v>0.122388</v>
      </c>
      <c r="I705" s="48" t="s">
        <v>1383</v>
      </c>
      <c r="J705" s="59" t="s">
        <v>1387</v>
      </c>
      <c r="K705" s="36" t="s">
        <v>317</v>
      </c>
      <c r="L705" s="25" t="s">
        <v>308</v>
      </c>
      <c r="M705" s="37" t="s">
        <v>1385</v>
      </c>
      <c r="N705" s="91"/>
    </row>
    <row r="706" spans="1:14" s="4" customFormat="1" ht="150" customHeight="1">
      <c r="A706" s="70" t="s">
        <v>1379</v>
      </c>
      <c r="B706" s="28" t="s">
        <v>1398</v>
      </c>
      <c r="C706" s="29" t="s">
        <v>890</v>
      </c>
      <c r="D706" s="30">
        <v>1</v>
      </c>
      <c r="E706" s="31">
        <v>228</v>
      </c>
      <c r="F706" s="31">
        <v>236</v>
      </c>
      <c r="G706" s="69" t="s">
        <v>1382</v>
      </c>
      <c r="H706" s="107">
        <f t="shared" si="80"/>
        <v>0.122388</v>
      </c>
      <c r="I706" s="48" t="s">
        <v>1383</v>
      </c>
      <c r="J706" s="59" t="s">
        <v>1384</v>
      </c>
      <c r="K706" s="36" t="s">
        <v>317</v>
      </c>
      <c r="L706" s="25" t="s">
        <v>308</v>
      </c>
      <c r="M706" s="37" t="s">
        <v>1385</v>
      </c>
      <c r="N706" s="91"/>
    </row>
    <row r="707" spans="1:14" s="4" customFormat="1" ht="150" customHeight="1">
      <c r="A707" s="70" t="s">
        <v>1379</v>
      </c>
      <c r="B707" s="28" t="s">
        <v>1399</v>
      </c>
      <c r="C707" s="29" t="s">
        <v>890</v>
      </c>
      <c r="D707" s="30">
        <v>1</v>
      </c>
      <c r="E707" s="31">
        <v>250</v>
      </c>
      <c r="F707" s="31">
        <v>258</v>
      </c>
      <c r="G707" s="69" t="s">
        <v>1382</v>
      </c>
      <c r="H707" s="107">
        <f t="shared" si="80"/>
        <v>0.122388</v>
      </c>
      <c r="I707" s="48" t="s">
        <v>1383</v>
      </c>
      <c r="J707" s="59" t="s">
        <v>1387</v>
      </c>
      <c r="K707" s="36" t="s">
        <v>317</v>
      </c>
      <c r="L707" s="25" t="s">
        <v>308</v>
      </c>
      <c r="M707" s="37" t="s">
        <v>1385</v>
      </c>
      <c r="N707" s="91"/>
    </row>
    <row r="708" spans="1:14" s="4" customFormat="1" ht="150" customHeight="1">
      <c r="A708" s="70" t="s">
        <v>1379</v>
      </c>
      <c r="B708" s="28" t="s">
        <v>1400</v>
      </c>
      <c r="C708" s="29" t="s">
        <v>1391</v>
      </c>
      <c r="D708" s="30">
        <v>1</v>
      </c>
      <c r="E708" s="31">
        <v>188</v>
      </c>
      <c r="F708" s="31">
        <v>196</v>
      </c>
      <c r="G708" s="69" t="s">
        <v>1382</v>
      </c>
      <c r="H708" s="107">
        <f t="shared" si="80"/>
        <v>0.122388</v>
      </c>
      <c r="I708" s="48" t="s">
        <v>1383</v>
      </c>
      <c r="J708" s="59" t="s">
        <v>1384</v>
      </c>
      <c r="K708" s="36" t="s">
        <v>317</v>
      </c>
      <c r="L708" s="25" t="s">
        <v>308</v>
      </c>
      <c r="M708" s="37" t="s">
        <v>1385</v>
      </c>
      <c r="N708" s="91"/>
    </row>
    <row r="709" spans="1:14" s="4" customFormat="1" ht="150" customHeight="1">
      <c r="A709" s="70" t="s">
        <v>1379</v>
      </c>
      <c r="B709" s="28" t="s">
        <v>1401</v>
      </c>
      <c r="C709" s="29" t="s">
        <v>1391</v>
      </c>
      <c r="D709" s="30">
        <v>1</v>
      </c>
      <c r="E709" s="31">
        <v>210</v>
      </c>
      <c r="F709" s="31">
        <v>218</v>
      </c>
      <c r="G709" s="69" t="s">
        <v>1382</v>
      </c>
      <c r="H709" s="107">
        <f t="shared" si="80"/>
        <v>0.122388</v>
      </c>
      <c r="I709" s="48" t="s">
        <v>1383</v>
      </c>
      <c r="J709" s="59" t="s">
        <v>1387</v>
      </c>
      <c r="K709" s="36" t="s">
        <v>317</v>
      </c>
      <c r="L709" s="25" t="s">
        <v>308</v>
      </c>
      <c r="M709" s="37" t="s">
        <v>1385</v>
      </c>
      <c r="N709" s="91"/>
    </row>
    <row r="710" spans="1:14" s="4" customFormat="1" ht="150" customHeight="1">
      <c r="A710" s="70" t="s">
        <v>1379</v>
      </c>
      <c r="B710" s="28" t="s">
        <v>1401</v>
      </c>
      <c r="C710" s="29" t="s">
        <v>1391</v>
      </c>
      <c r="D710" s="30">
        <v>1</v>
      </c>
      <c r="E710" s="31">
        <v>210</v>
      </c>
      <c r="F710" s="31">
        <v>218</v>
      </c>
      <c r="G710" s="69" t="s">
        <v>1382</v>
      </c>
      <c r="H710" s="107">
        <f t="shared" si="80"/>
        <v>0.122388</v>
      </c>
      <c r="I710" s="48" t="s">
        <v>1383</v>
      </c>
      <c r="J710" s="59" t="s">
        <v>1387</v>
      </c>
      <c r="K710" s="36" t="s">
        <v>317</v>
      </c>
      <c r="L710" s="25" t="s">
        <v>308</v>
      </c>
      <c r="M710" s="37" t="s">
        <v>1385</v>
      </c>
      <c r="N710" s="91"/>
    </row>
    <row r="711" spans="1:14" s="4" customFormat="1" ht="150" customHeight="1">
      <c r="A711" s="70" t="s">
        <v>1379</v>
      </c>
      <c r="B711" s="28" t="s">
        <v>1402</v>
      </c>
      <c r="C711" s="29" t="s">
        <v>1394</v>
      </c>
      <c r="D711" s="30">
        <v>1</v>
      </c>
      <c r="E711" s="31">
        <v>228</v>
      </c>
      <c r="F711" s="31">
        <v>236</v>
      </c>
      <c r="G711" s="69" t="s">
        <v>1382</v>
      </c>
      <c r="H711" s="107">
        <f t="shared" si="80"/>
        <v>0.122388</v>
      </c>
      <c r="I711" s="48" t="s">
        <v>1383</v>
      </c>
      <c r="J711" s="59" t="s">
        <v>1384</v>
      </c>
      <c r="K711" s="36" t="s">
        <v>317</v>
      </c>
      <c r="L711" s="25" t="s">
        <v>308</v>
      </c>
      <c r="M711" s="37" t="s">
        <v>1385</v>
      </c>
      <c r="N711" s="91"/>
    </row>
    <row r="712" spans="1:14" s="4" customFormat="1" ht="150" customHeight="1">
      <c r="A712" s="70" t="s">
        <v>1379</v>
      </c>
      <c r="B712" s="28" t="s">
        <v>1403</v>
      </c>
      <c r="C712" s="29" t="s">
        <v>1394</v>
      </c>
      <c r="D712" s="30">
        <v>1</v>
      </c>
      <c r="E712" s="31">
        <v>250</v>
      </c>
      <c r="F712" s="31">
        <v>258</v>
      </c>
      <c r="G712" s="69" t="s">
        <v>1382</v>
      </c>
      <c r="H712" s="107">
        <f t="shared" si="80"/>
        <v>0.122388</v>
      </c>
      <c r="I712" s="48" t="s">
        <v>1383</v>
      </c>
      <c r="J712" s="59" t="s">
        <v>1387</v>
      </c>
      <c r="K712" s="36" t="s">
        <v>317</v>
      </c>
      <c r="L712" s="25" t="s">
        <v>308</v>
      </c>
      <c r="M712" s="37" t="s">
        <v>1385</v>
      </c>
      <c r="N712" s="91"/>
    </row>
    <row r="713" spans="1:14" s="4" customFormat="1" ht="150" customHeight="1">
      <c r="A713" s="70" t="s">
        <v>1379</v>
      </c>
      <c r="B713" s="28" t="s">
        <v>1403</v>
      </c>
      <c r="C713" s="29" t="s">
        <v>1394</v>
      </c>
      <c r="D713" s="30">
        <v>1</v>
      </c>
      <c r="E713" s="31">
        <v>250</v>
      </c>
      <c r="F713" s="31">
        <v>258</v>
      </c>
      <c r="G713" s="69" t="s">
        <v>1382</v>
      </c>
      <c r="H713" s="107">
        <f t="shared" si="80"/>
        <v>0.122388</v>
      </c>
      <c r="I713" s="48" t="s">
        <v>1383</v>
      </c>
      <c r="J713" s="59" t="s">
        <v>1387</v>
      </c>
      <c r="K713" s="36" t="s">
        <v>317</v>
      </c>
      <c r="L713" s="25" t="s">
        <v>308</v>
      </c>
      <c r="M713" s="37" t="s">
        <v>1385</v>
      </c>
      <c r="N713" s="91"/>
    </row>
    <row r="714" spans="1:14" s="4" customFormat="1" ht="150" customHeight="1">
      <c r="A714" s="70" t="s">
        <v>1379</v>
      </c>
      <c r="B714" s="28" t="s">
        <v>1404</v>
      </c>
      <c r="C714" s="29" t="s">
        <v>1405</v>
      </c>
      <c r="D714" s="30">
        <v>1</v>
      </c>
      <c r="E714" s="31">
        <v>188</v>
      </c>
      <c r="F714" s="31">
        <v>196</v>
      </c>
      <c r="G714" s="69" t="s">
        <v>1382</v>
      </c>
      <c r="H714" s="107">
        <f t="shared" si="80"/>
        <v>0.122388</v>
      </c>
      <c r="I714" s="48" t="s">
        <v>1383</v>
      </c>
      <c r="J714" s="59" t="s">
        <v>1384</v>
      </c>
      <c r="K714" s="36" t="s">
        <v>317</v>
      </c>
      <c r="L714" s="25" t="s">
        <v>308</v>
      </c>
      <c r="M714" s="37" t="s">
        <v>1385</v>
      </c>
      <c r="N714" s="91"/>
    </row>
    <row r="715" spans="1:14" s="4" customFormat="1" ht="150" customHeight="1">
      <c r="A715" s="70" t="s">
        <v>1379</v>
      </c>
      <c r="B715" s="28" t="s">
        <v>1406</v>
      </c>
      <c r="C715" s="29" t="s">
        <v>1405</v>
      </c>
      <c r="D715" s="30">
        <v>1</v>
      </c>
      <c r="E715" s="31">
        <v>188</v>
      </c>
      <c r="F715" s="31">
        <v>196</v>
      </c>
      <c r="G715" s="69" t="s">
        <v>1382</v>
      </c>
      <c r="H715" s="107">
        <f t="shared" si="80"/>
        <v>0.122388</v>
      </c>
      <c r="I715" s="48" t="s">
        <v>1383</v>
      </c>
      <c r="J715" s="59" t="s">
        <v>1384</v>
      </c>
      <c r="K715" s="36" t="s">
        <v>317</v>
      </c>
      <c r="L715" s="25" t="s">
        <v>308</v>
      </c>
      <c r="M715" s="37" t="s">
        <v>1385</v>
      </c>
      <c r="N715" s="91"/>
    </row>
    <row r="716" spans="1:14" s="4" customFormat="1" ht="150" customHeight="1">
      <c r="A716" s="70" t="s">
        <v>1379</v>
      </c>
      <c r="B716" s="28" t="s">
        <v>1407</v>
      </c>
      <c r="C716" s="29" t="s">
        <v>1405</v>
      </c>
      <c r="D716" s="30">
        <v>1</v>
      </c>
      <c r="E716" s="31">
        <v>210</v>
      </c>
      <c r="F716" s="31">
        <v>218</v>
      </c>
      <c r="G716" s="69" t="s">
        <v>1382</v>
      </c>
      <c r="H716" s="107">
        <f t="shared" si="80"/>
        <v>0.122388</v>
      </c>
      <c r="I716" s="48" t="s">
        <v>1383</v>
      </c>
      <c r="J716" s="59" t="s">
        <v>1387</v>
      </c>
      <c r="K716" s="36" t="s">
        <v>317</v>
      </c>
      <c r="L716" s="25" t="s">
        <v>308</v>
      </c>
      <c r="M716" s="37" t="s">
        <v>1385</v>
      </c>
      <c r="N716" s="91"/>
    </row>
    <row r="717" spans="1:14" s="4" customFormat="1" ht="150" customHeight="1">
      <c r="A717" s="70" t="s">
        <v>1379</v>
      </c>
      <c r="B717" s="28" t="s">
        <v>1408</v>
      </c>
      <c r="C717" s="29" t="s">
        <v>1405</v>
      </c>
      <c r="D717" s="30">
        <v>1</v>
      </c>
      <c r="E717" s="31">
        <v>210</v>
      </c>
      <c r="F717" s="31">
        <v>218</v>
      </c>
      <c r="G717" s="69" t="s">
        <v>1382</v>
      </c>
      <c r="H717" s="107">
        <f t="shared" si="80"/>
        <v>0.122388</v>
      </c>
      <c r="I717" s="48" t="s">
        <v>1383</v>
      </c>
      <c r="J717" s="59" t="s">
        <v>1387</v>
      </c>
      <c r="K717" s="36" t="s">
        <v>317</v>
      </c>
      <c r="L717" s="25" t="s">
        <v>308</v>
      </c>
      <c r="M717" s="37" t="s">
        <v>1385</v>
      </c>
      <c r="N717" s="91"/>
    </row>
    <row r="718" spans="1:14" s="4" customFormat="1" ht="150" customHeight="1">
      <c r="A718" s="70" t="s">
        <v>1379</v>
      </c>
      <c r="B718" s="28" t="s">
        <v>1409</v>
      </c>
      <c r="C718" s="29" t="s">
        <v>1410</v>
      </c>
      <c r="D718" s="30">
        <v>1</v>
      </c>
      <c r="E718" s="31">
        <v>228</v>
      </c>
      <c r="F718" s="31">
        <v>236</v>
      </c>
      <c r="G718" s="69" t="s">
        <v>1382</v>
      </c>
      <c r="H718" s="107">
        <f t="shared" si="80"/>
        <v>0.122388</v>
      </c>
      <c r="I718" s="48" t="s">
        <v>1383</v>
      </c>
      <c r="J718" s="59" t="s">
        <v>1384</v>
      </c>
      <c r="K718" s="36" t="s">
        <v>317</v>
      </c>
      <c r="L718" s="25" t="s">
        <v>308</v>
      </c>
      <c r="M718" s="37" t="s">
        <v>1385</v>
      </c>
      <c r="N718" s="91"/>
    </row>
    <row r="719" spans="1:14" s="4" customFormat="1" ht="150" customHeight="1">
      <c r="A719" s="70" t="s">
        <v>1379</v>
      </c>
      <c r="B719" s="28" t="s">
        <v>1411</v>
      </c>
      <c r="C719" s="29" t="s">
        <v>1410</v>
      </c>
      <c r="D719" s="30">
        <v>1</v>
      </c>
      <c r="E719" s="31">
        <v>228</v>
      </c>
      <c r="F719" s="31">
        <v>236</v>
      </c>
      <c r="G719" s="69" t="s">
        <v>1382</v>
      </c>
      <c r="H719" s="107">
        <f t="shared" si="80"/>
        <v>0.122388</v>
      </c>
      <c r="I719" s="48" t="s">
        <v>1383</v>
      </c>
      <c r="J719" s="59" t="s">
        <v>1384</v>
      </c>
      <c r="K719" s="36" t="s">
        <v>317</v>
      </c>
      <c r="L719" s="25" t="s">
        <v>308</v>
      </c>
      <c r="M719" s="37" t="s">
        <v>1385</v>
      </c>
      <c r="N719" s="91"/>
    </row>
    <row r="720" spans="1:14" s="4" customFormat="1" ht="150" customHeight="1">
      <c r="A720" s="70" t="s">
        <v>1379</v>
      </c>
      <c r="B720" s="28" t="s">
        <v>1412</v>
      </c>
      <c r="C720" s="29" t="s">
        <v>1410</v>
      </c>
      <c r="D720" s="30">
        <v>1</v>
      </c>
      <c r="E720" s="31">
        <v>250</v>
      </c>
      <c r="F720" s="31">
        <v>258</v>
      </c>
      <c r="G720" s="69" t="s">
        <v>1382</v>
      </c>
      <c r="H720" s="107">
        <f t="shared" si="80"/>
        <v>0.122388</v>
      </c>
      <c r="I720" s="48" t="s">
        <v>1383</v>
      </c>
      <c r="J720" s="59" t="s">
        <v>1387</v>
      </c>
      <c r="K720" s="36" t="s">
        <v>317</v>
      </c>
      <c r="L720" s="25" t="s">
        <v>308</v>
      </c>
      <c r="M720" s="37" t="s">
        <v>1385</v>
      </c>
      <c r="N720" s="91"/>
    </row>
    <row r="721" spans="1:14" s="4" customFormat="1" ht="150" customHeight="1">
      <c r="A721" s="70" t="s">
        <v>1379</v>
      </c>
      <c r="B721" s="28" t="s">
        <v>1413</v>
      </c>
      <c r="C721" s="29" t="s">
        <v>1410</v>
      </c>
      <c r="D721" s="30">
        <v>1</v>
      </c>
      <c r="E721" s="31">
        <v>250</v>
      </c>
      <c r="F721" s="31">
        <v>258</v>
      </c>
      <c r="G721" s="69" t="s">
        <v>1382</v>
      </c>
      <c r="H721" s="107">
        <f t="shared" si="80"/>
        <v>0.122388</v>
      </c>
      <c r="I721" s="48" t="s">
        <v>1383</v>
      </c>
      <c r="J721" s="59" t="s">
        <v>1387</v>
      </c>
      <c r="K721" s="36" t="s">
        <v>317</v>
      </c>
      <c r="L721" s="25" t="s">
        <v>308</v>
      </c>
      <c r="M721" s="37" t="s">
        <v>1385</v>
      </c>
      <c r="N721" s="91"/>
    </row>
    <row r="722" spans="1:14" s="4" customFormat="1" ht="150" customHeight="1">
      <c r="A722" s="70" t="s">
        <v>1414</v>
      </c>
      <c r="B722" s="28" t="s">
        <v>1415</v>
      </c>
      <c r="C722" s="29" t="s">
        <v>1416</v>
      </c>
      <c r="D722" s="30">
        <v>1</v>
      </c>
      <c r="E722" s="31">
        <v>320</v>
      </c>
      <c r="F722" s="31">
        <v>335</v>
      </c>
      <c r="G722" s="69" t="s">
        <v>1417</v>
      </c>
      <c r="H722" s="107">
        <f t="shared" ref="H722:H724" si="81">1.07*0.57*0.3</f>
        <v>0.18296999999999999</v>
      </c>
      <c r="I722" s="48" t="s">
        <v>1383</v>
      </c>
      <c r="J722" s="59" t="s">
        <v>1418</v>
      </c>
      <c r="K722" s="36" t="s">
        <v>317</v>
      </c>
      <c r="L722" s="25" t="s">
        <v>308</v>
      </c>
      <c r="M722" s="37" t="s">
        <v>1076</v>
      </c>
      <c r="N722" s="91"/>
    </row>
    <row r="723" spans="1:14" s="4" customFormat="1" ht="150" customHeight="1">
      <c r="A723" s="70" t="s">
        <v>1414</v>
      </c>
      <c r="B723" s="28" t="s">
        <v>1419</v>
      </c>
      <c r="C723" s="29" t="s">
        <v>1416</v>
      </c>
      <c r="D723" s="30">
        <v>1</v>
      </c>
      <c r="E723" s="31">
        <v>330</v>
      </c>
      <c r="F723" s="31">
        <v>345</v>
      </c>
      <c r="G723" s="69" t="s">
        <v>1417</v>
      </c>
      <c r="H723" s="107">
        <f t="shared" si="81"/>
        <v>0.18296999999999999</v>
      </c>
      <c r="I723" s="48" t="s">
        <v>1383</v>
      </c>
      <c r="J723" s="59" t="s">
        <v>1420</v>
      </c>
      <c r="K723" s="36" t="s">
        <v>317</v>
      </c>
      <c r="L723" s="25" t="s">
        <v>308</v>
      </c>
      <c r="M723" s="37" t="s">
        <v>1076</v>
      </c>
      <c r="N723" s="91"/>
    </row>
    <row r="724" spans="1:14" s="4" customFormat="1" ht="150" customHeight="1">
      <c r="A724" s="70" t="s">
        <v>1414</v>
      </c>
      <c r="B724" s="28" t="s">
        <v>1419</v>
      </c>
      <c r="C724" s="29" t="s">
        <v>1416</v>
      </c>
      <c r="D724" s="30">
        <v>1</v>
      </c>
      <c r="E724" s="31">
        <v>330</v>
      </c>
      <c r="F724" s="31">
        <v>345</v>
      </c>
      <c r="G724" s="69" t="s">
        <v>1417</v>
      </c>
      <c r="H724" s="107">
        <f t="shared" si="81"/>
        <v>0.18296999999999999</v>
      </c>
      <c r="I724" s="48" t="s">
        <v>1383</v>
      </c>
      <c r="J724" s="59" t="s">
        <v>1420</v>
      </c>
      <c r="K724" s="36" t="s">
        <v>317</v>
      </c>
      <c r="L724" s="25" t="s">
        <v>308</v>
      </c>
      <c r="M724" s="37" t="s">
        <v>1076</v>
      </c>
      <c r="N724" s="91"/>
    </row>
    <row r="725" spans="1:14" s="4" customFormat="1" ht="150" customHeight="1">
      <c r="A725" s="70" t="s">
        <v>1414</v>
      </c>
      <c r="B725" s="69" t="s">
        <v>1421</v>
      </c>
      <c r="C725" s="29" t="s">
        <v>1416</v>
      </c>
      <c r="D725" s="30">
        <v>1</v>
      </c>
      <c r="E725" s="31">
        <v>153</v>
      </c>
      <c r="F725" s="31">
        <v>158</v>
      </c>
      <c r="G725" s="69" t="s">
        <v>1422</v>
      </c>
      <c r="H725" s="107">
        <f t="shared" ref="H725:H727" si="82">0.73*0.28*0.37</f>
        <v>7.5628000000000001E-2</v>
      </c>
      <c r="I725" s="48" t="s">
        <v>1423</v>
      </c>
      <c r="J725" s="59" t="s">
        <v>1424</v>
      </c>
      <c r="K725" s="36" t="s">
        <v>317</v>
      </c>
      <c r="L725" s="25" t="s">
        <v>308</v>
      </c>
      <c r="M725" s="37"/>
      <c r="N725" s="91"/>
    </row>
    <row r="726" spans="1:14" s="4" customFormat="1" ht="150" customHeight="1">
      <c r="A726" s="70" t="s">
        <v>1414</v>
      </c>
      <c r="B726" s="69" t="s">
        <v>1425</v>
      </c>
      <c r="C726" s="29" t="s">
        <v>1416</v>
      </c>
      <c r="D726" s="30">
        <v>1</v>
      </c>
      <c r="E726" s="31">
        <v>185</v>
      </c>
      <c r="F726" s="31">
        <v>190</v>
      </c>
      <c r="G726" s="69" t="s">
        <v>1422</v>
      </c>
      <c r="H726" s="107">
        <f t="shared" si="82"/>
        <v>7.5628000000000001E-2</v>
      </c>
      <c r="I726" s="48" t="s">
        <v>1423</v>
      </c>
      <c r="J726" s="59" t="s">
        <v>1426</v>
      </c>
      <c r="K726" s="36" t="s">
        <v>317</v>
      </c>
      <c r="L726" s="25" t="s">
        <v>308</v>
      </c>
      <c r="M726" s="37"/>
      <c r="N726" s="91"/>
    </row>
    <row r="727" spans="1:14" s="4" customFormat="1" ht="150" customHeight="1">
      <c r="A727" s="70" t="s">
        <v>1414</v>
      </c>
      <c r="B727" s="69" t="s">
        <v>1427</v>
      </c>
      <c r="C727" s="29" t="s">
        <v>1416</v>
      </c>
      <c r="D727" s="30">
        <v>1</v>
      </c>
      <c r="E727" s="31">
        <v>210</v>
      </c>
      <c r="F727" s="31">
        <v>215</v>
      </c>
      <c r="G727" s="69" t="s">
        <v>1422</v>
      </c>
      <c r="H727" s="107">
        <f t="shared" si="82"/>
        <v>7.5628000000000001E-2</v>
      </c>
      <c r="I727" s="48" t="s">
        <v>1423</v>
      </c>
      <c r="J727" s="59" t="s">
        <v>1426</v>
      </c>
      <c r="K727" s="36" t="s">
        <v>317</v>
      </c>
      <c r="L727" s="25" t="s">
        <v>308</v>
      </c>
      <c r="M727" s="37"/>
      <c r="N727" s="91"/>
    </row>
    <row r="728" spans="1:14" s="4" customFormat="1" ht="150" customHeight="1">
      <c r="A728" s="70" t="s">
        <v>1414</v>
      </c>
      <c r="B728" s="69" t="s">
        <v>1421</v>
      </c>
      <c r="C728" s="29" t="s">
        <v>1416</v>
      </c>
      <c r="D728" s="30">
        <v>1</v>
      </c>
      <c r="E728" s="31">
        <v>185</v>
      </c>
      <c r="F728" s="31">
        <v>193</v>
      </c>
      <c r="G728" s="69" t="s">
        <v>1428</v>
      </c>
      <c r="H728" s="107">
        <f t="shared" ref="H728:H730" si="83">0.73*0.26*0.61</f>
        <v>0.11577800000000001</v>
      </c>
      <c r="I728" s="48" t="s">
        <v>1429</v>
      </c>
      <c r="J728" s="59" t="s">
        <v>1430</v>
      </c>
      <c r="K728" s="36" t="s">
        <v>317</v>
      </c>
      <c r="L728" s="25" t="s">
        <v>308</v>
      </c>
      <c r="M728" s="37"/>
      <c r="N728" s="91"/>
    </row>
    <row r="729" spans="1:14" s="4" customFormat="1" ht="150" customHeight="1">
      <c r="A729" s="70" t="s">
        <v>1414</v>
      </c>
      <c r="B729" s="69" t="s">
        <v>1425</v>
      </c>
      <c r="C729" s="29" t="s">
        <v>1416</v>
      </c>
      <c r="D729" s="30">
        <v>1</v>
      </c>
      <c r="E729" s="31">
        <v>218</v>
      </c>
      <c r="F729" s="31">
        <v>226</v>
      </c>
      <c r="G729" s="69" t="s">
        <v>1428</v>
      </c>
      <c r="H729" s="107">
        <f t="shared" si="83"/>
        <v>0.11577800000000001</v>
      </c>
      <c r="I729" s="48" t="s">
        <v>1429</v>
      </c>
      <c r="J729" s="59" t="s">
        <v>1431</v>
      </c>
      <c r="K729" s="36" t="s">
        <v>317</v>
      </c>
      <c r="L729" s="25" t="s">
        <v>308</v>
      </c>
      <c r="M729" s="37"/>
      <c r="N729" s="91"/>
    </row>
    <row r="730" spans="1:14" s="4" customFormat="1" ht="150" customHeight="1">
      <c r="A730" s="70" t="s">
        <v>1414</v>
      </c>
      <c r="B730" s="69" t="s">
        <v>1427</v>
      </c>
      <c r="C730" s="29" t="s">
        <v>1416</v>
      </c>
      <c r="D730" s="30">
        <v>1</v>
      </c>
      <c r="E730" s="31">
        <v>242</v>
      </c>
      <c r="F730" s="31">
        <v>250</v>
      </c>
      <c r="G730" s="69" t="s">
        <v>1428</v>
      </c>
      <c r="H730" s="107">
        <f t="shared" si="83"/>
        <v>0.11577800000000001</v>
      </c>
      <c r="I730" s="48" t="s">
        <v>1429</v>
      </c>
      <c r="J730" s="59" t="s">
        <v>1432</v>
      </c>
      <c r="K730" s="36" t="s">
        <v>317</v>
      </c>
      <c r="L730" s="25" t="s">
        <v>308</v>
      </c>
      <c r="M730" s="37"/>
      <c r="N730" s="91"/>
    </row>
    <row r="731" spans="1:14" s="4" customFormat="1" ht="150" customHeight="1">
      <c r="A731" s="70" t="s">
        <v>1433</v>
      </c>
      <c r="B731" s="28" t="s">
        <v>1434</v>
      </c>
      <c r="C731" s="29" t="s">
        <v>1435</v>
      </c>
      <c r="D731" s="30">
        <v>1</v>
      </c>
      <c r="E731" s="31">
        <v>198</v>
      </c>
      <c r="F731" s="31">
        <v>205</v>
      </c>
      <c r="G731" s="69" t="s">
        <v>1436</v>
      </c>
      <c r="H731" s="107">
        <f t="shared" ref="H731:H736" si="84">0.92*0.5*0.25</f>
        <v>0.115</v>
      </c>
      <c r="I731" s="48" t="s">
        <v>1437</v>
      </c>
      <c r="J731" s="59" t="s">
        <v>1438</v>
      </c>
      <c r="K731" s="36" t="s">
        <v>317</v>
      </c>
      <c r="L731" s="25" t="s">
        <v>308</v>
      </c>
      <c r="M731" s="37" t="s">
        <v>1439</v>
      </c>
      <c r="N731" s="91"/>
    </row>
    <row r="732" spans="1:14" s="4" customFormat="1" ht="150" customHeight="1">
      <c r="A732" s="70" t="s">
        <v>1433</v>
      </c>
      <c r="B732" s="28" t="s">
        <v>1434</v>
      </c>
      <c r="C732" s="29" t="s">
        <v>1435</v>
      </c>
      <c r="D732" s="30">
        <v>1</v>
      </c>
      <c r="E732" s="31">
        <v>198</v>
      </c>
      <c r="F732" s="31">
        <v>205</v>
      </c>
      <c r="G732" s="69" t="s">
        <v>1436</v>
      </c>
      <c r="H732" s="107">
        <f t="shared" si="84"/>
        <v>0.115</v>
      </c>
      <c r="I732" s="48" t="s">
        <v>1437</v>
      </c>
      <c r="J732" s="59" t="s">
        <v>1438</v>
      </c>
      <c r="K732" s="36" t="s">
        <v>317</v>
      </c>
      <c r="L732" s="25" t="s">
        <v>308</v>
      </c>
      <c r="M732" s="37" t="s">
        <v>1439</v>
      </c>
      <c r="N732" s="91"/>
    </row>
    <row r="733" spans="1:14" s="4" customFormat="1" ht="150" customHeight="1">
      <c r="A733" s="70" t="s">
        <v>1433</v>
      </c>
      <c r="B733" s="28" t="s">
        <v>1440</v>
      </c>
      <c r="C733" s="29" t="s">
        <v>1435</v>
      </c>
      <c r="D733" s="30">
        <v>1</v>
      </c>
      <c r="E733" s="31">
        <v>208</v>
      </c>
      <c r="F733" s="31">
        <v>215</v>
      </c>
      <c r="G733" s="69" t="s">
        <v>1436</v>
      </c>
      <c r="H733" s="107">
        <f t="shared" si="84"/>
        <v>0.115</v>
      </c>
      <c r="I733" s="48" t="s">
        <v>1437</v>
      </c>
      <c r="J733" s="59" t="s">
        <v>1441</v>
      </c>
      <c r="K733" s="36" t="s">
        <v>317</v>
      </c>
      <c r="L733" s="25" t="s">
        <v>308</v>
      </c>
      <c r="M733" s="37" t="s">
        <v>1439</v>
      </c>
      <c r="N733" s="91"/>
    </row>
    <row r="734" spans="1:14" s="4" customFormat="1" ht="150" customHeight="1">
      <c r="A734" s="70" t="s">
        <v>1433</v>
      </c>
      <c r="B734" s="28" t="s">
        <v>1440</v>
      </c>
      <c r="C734" s="29" t="s">
        <v>1435</v>
      </c>
      <c r="D734" s="30">
        <v>1</v>
      </c>
      <c r="E734" s="31">
        <v>208</v>
      </c>
      <c r="F734" s="31">
        <v>215</v>
      </c>
      <c r="G734" s="69" t="s">
        <v>1436</v>
      </c>
      <c r="H734" s="107">
        <f t="shared" si="84"/>
        <v>0.115</v>
      </c>
      <c r="I734" s="48" t="s">
        <v>1437</v>
      </c>
      <c r="J734" s="59" t="s">
        <v>1441</v>
      </c>
      <c r="K734" s="36" t="s">
        <v>317</v>
      </c>
      <c r="L734" s="25" t="s">
        <v>308</v>
      </c>
      <c r="M734" s="37" t="s">
        <v>1439</v>
      </c>
      <c r="N734" s="91"/>
    </row>
    <row r="735" spans="1:14" s="4" customFormat="1" ht="150" customHeight="1">
      <c r="A735" s="70" t="s">
        <v>1433</v>
      </c>
      <c r="B735" s="28" t="s">
        <v>1440</v>
      </c>
      <c r="C735" s="29" t="s">
        <v>1435</v>
      </c>
      <c r="D735" s="30">
        <v>1</v>
      </c>
      <c r="E735" s="31">
        <v>208</v>
      </c>
      <c r="F735" s="31">
        <v>215</v>
      </c>
      <c r="G735" s="69" t="s">
        <v>1436</v>
      </c>
      <c r="H735" s="107">
        <f t="shared" si="84"/>
        <v>0.115</v>
      </c>
      <c r="I735" s="48" t="s">
        <v>1437</v>
      </c>
      <c r="J735" s="59" t="s">
        <v>1441</v>
      </c>
      <c r="K735" s="36" t="s">
        <v>317</v>
      </c>
      <c r="L735" s="25" t="s">
        <v>308</v>
      </c>
      <c r="M735" s="37" t="s">
        <v>1439</v>
      </c>
      <c r="N735" s="91"/>
    </row>
    <row r="736" spans="1:14" s="4" customFormat="1" ht="150" customHeight="1">
      <c r="A736" s="70" t="s">
        <v>1433</v>
      </c>
      <c r="B736" s="28" t="s">
        <v>1442</v>
      </c>
      <c r="C736" s="29" t="s">
        <v>993</v>
      </c>
      <c r="D736" s="30">
        <v>1</v>
      </c>
      <c r="E736" s="31">
        <v>240</v>
      </c>
      <c r="F736" s="31">
        <v>247</v>
      </c>
      <c r="G736" s="69" t="s">
        <v>1436</v>
      </c>
      <c r="H736" s="107">
        <f t="shared" si="84"/>
        <v>0.115</v>
      </c>
      <c r="I736" s="48" t="s">
        <v>1437</v>
      </c>
      <c r="J736" s="59" t="s">
        <v>1441</v>
      </c>
      <c r="K736" s="36" t="s">
        <v>317</v>
      </c>
      <c r="L736" s="25" t="s">
        <v>308</v>
      </c>
      <c r="M736" s="37" t="s">
        <v>1439</v>
      </c>
      <c r="N736" s="91"/>
    </row>
    <row r="737" spans="1:14" s="4" customFormat="1" ht="150" customHeight="1">
      <c r="A737" s="70" t="s">
        <v>472</v>
      </c>
      <c r="B737" s="28" t="s">
        <v>1443</v>
      </c>
      <c r="C737" s="29" t="s">
        <v>1444</v>
      </c>
      <c r="D737" s="30">
        <v>1</v>
      </c>
      <c r="E737" s="114">
        <v>292</v>
      </c>
      <c r="F737" s="114">
        <v>302</v>
      </c>
      <c r="G737" s="69" t="s">
        <v>1445</v>
      </c>
      <c r="H737" s="115">
        <f t="shared" ref="H737:H741" si="85">1.03*0.52*0.3</f>
        <v>0.16067999999999999</v>
      </c>
      <c r="I737" s="93" t="s">
        <v>1446</v>
      </c>
      <c r="J737" s="59" t="s">
        <v>1447</v>
      </c>
      <c r="K737" s="36" t="s">
        <v>317</v>
      </c>
      <c r="L737" s="25" t="s">
        <v>308</v>
      </c>
      <c r="M737" s="37" t="s">
        <v>1448</v>
      </c>
      <c r="N737" s="91" t="s">
        <v>1449</v>
      </c>
    </row>
    <row r="738" spans="1:14" s="4" customFormat="1" ht="150" customHeight="1">
      <c r="A738" s="70" t="s">
        <v>472</v>
      </c>
      <c r="B738" s="28" t="s">
        <v>1443</v>
      </c>
      <c r="C738" s="29" t="s">
        <v>1444</v>
      </c>
      <c r="D738" s="30">
        <v>1</v>
      </c>
      <c r="E738" s="114">
        <v>292</v>
      </c>
      <c r="F738" s="114">
        <v>302</v>
      </c>
      <c r="G738" s="69" t="s">
        <v>1445</v>
      </c>
      <c r="H738" s="115">
        <f t="shared" si="85"/>
        <v>0.16067999999999999</v>
      </c>
      <c r="I738" s="93" t="s">
        <v>1446</v>
      </c>
      <c r="J738" s="59" t="s">
        <v>1447</v>
      </c>
      <c r="K738" s="36" t="s">
        <v>317</v>
      </c>
      <c r="L738" s="25" t="s">
        <v>308</v>
      </c>
      <c r="M738" s="37" t="s">
        <v>1448</v>
      </c>
      <c r="N738" s="91" t="s">
        <v>1449</v>
      </c>
    </row>
    <row r="739" spans="1:14" s="4" customFormat="1" ht="150" customHeight="1">
      <c r="A739" s="70" t="s">
        <v>472</v>
      </c>
      <c r="B739" s="28" t="s">
        <v>1443</v>
      </c>
      <c r="C739" s="29" t="s">
        <v>1444</v>
      </c>
      <c r="D739" s="30">
        <v>1</v>
      </c>
      <c r="E739" s="114">
        <v>292</v>
      </c>
      <c r="F739" s="114">
        <v>302</v>
      </c>
      <c r="G739" s="69" t="s">
        <v>1445</v>
      </c>
      <c r="H739" s="115">
        <f t="shared" si="85"/>
        <v>0.16067999999999999</v>
      </c>
      <c r="I739" s="93" t="s">
        <v>1446</v>
      </c>
      <c r="J739" s="59" t="s">
        <v>1447</v>
      </c>
      <c r="K739" s="36" t="s">
        <v>317</v>
      </c>
      <c r="L739" s="25" t="s">
        <v>308</v>
      </c>
      <c r="M739" s="37" t="s">
        <v>1448</v>
      </c>
      <c r="N739" s="91" t="s">
        <v>1449</v>
      </c>
    </row>
    <row r="740" spans="1:14" s="4" customFormat="1" ht="150" customHeight="1">
      <c r="A740" s="70" t="s">
        <v>472</v>
      </c>
      <c r="B740" s="28" t="s">
        <v>1443</v>
      </c>
      <c r="C740" s="29" t="s">
        <v>1444</v>
      </c>
      <c r="D740" s="30">
        <v>1</v>
      </c>
      <c r="E740" s="114">
        <v>292</v>
      </c>
      <c r="F740" s="114">
        <v>302</v>
      </c>
      <c r="G740" s="69" t="s">
        <v>1445</v>
      </c>
      <c r="H740" s="115">
        <f t="shared" si="85"/>
        <v>0.16067999999999999</v>
      </c>
      <c r="I740" s="93" t="s">
        <v>1446</v>
      </c>
      <c r="J740" s="59" t="s">
        <v>1447</v>
      </c>
      <c r="K740" s="36" t="s">
        <v>317</v>
      </c>
      <c r="L740" s="25" t="s">
        <v>308</v>
      </c>
      <c r="M740" s="37" t="s">
        <v>1448</v>
      </c>
      <c r="N740" s="91" t="s">
        <v>1449</v>
      </c>
    </row>
    <row r="741" spans="1:14" s="4" customFormat="1" ht="150" customHeight="1">
      <c r="A741" s="70" t="s">
        <v>472</v>
      </c>
      <c r="B741" s="28" t="s">
        <v>1450</v>
      </c>
      <c r="C741" s="29" t="s">
        <v>1451</v>
      </c>
      <c r="D741" s="30">
        <v>1</v>
      </c>
      <c r="E741" s="114">
        <v>345</v>
      </c>
      <c r="F741" s="114">
        <v>355</v>
      </c>
      <c r="G741" s="69" t="s">
        <v>1445</v>
      </c>
      <c r="H741" s="115">
        <f t="shared" si="85"/>
        <v>0.16067999999999999</v>
      </c>
      <c r="I741" s="93" t="s">
        <v>1446</v>
      </c>
      <c r="J741" s="59" t="s">
        <v>1447</v>
      </c>
      <c r="K741" s="36" t="s">
        <v>317</v>
      </c>
      <c r="L741" s="25" t="s">
        <v>308</v>
      </c>
      <c r="M741" s="37" t="s">
        <v>1448</v>
      </c>
      <c r="N741" s="91" t="s">
        <v>1449</v>
      </c>
    </row>
    <row r="742" spans="1:14" s="4" customFormat="1" ht="150" customHeight="1">
      <c r="A742" s="70" t="s">
        <v>1452</v>
      </c>
      <c r="B742" s="28" t="s">
        <v>1453</v>
      </c>
      <c r="C742" s="29" t="s">
        <v>1454</v>
      </c>
      <c r="D742" s="30">
        <v>1</v>
      </c>
      <c r="E742" s="114">
        <v>205</v>
      </c>
      <c r="F742" s="114">
        <v>215</v>
      </c>
      <c r="G742" s="69" t="s">
        <v>1455</v>
      </c>
      <c r="H742" s="115">
        <f t="shared" ref="H742:H745" si="86">1.02*0.56*0.28</f>
        <v>0.15993599999999999</v>
      </c>
      <c r="I742" s="93" t="s">
        <v>1456</v>
      </c>
      <c r="J742" s="59" t="s">
        <v>1457</v>
      </c>
      <c r="K742" s="36" t="s">
        <v>317</v>
      </c>
      <c r="L742" s="25" t="s">
        <v>308</v>
      </c>
      <c r="M742" s="37" t="s">
        <v>1458</v>
      </c>
      <c r="N742" s="91"/>
    </row>
    <row r="743" spans="1:14" s="4" customFormat="1" ht="150" customHeight="1">
      <c r="A743" s="70" t="s">
        <v>1452</v>
      </c>
      <c r="B743" s="28" t="s">
        <v>1459</v>
      </c>
      <c r="C743" s="29" t="s">
        <v>1454</v>
      </c>
      <c r="D743" s="30">
        <v>1</v>
      </c>
      <c r="E743" s="114">
        <v>220</v>
      </c>
      <c r="F743" s="114">
        <v>230</v>
      </c>
      <c r="G743" s="69" t="s">
        <v>1455</v>
      </c>
      <c r="H743" s="115">
        <f t="shared" si="86"/>
        <v>0.15993599999999999</v>
      </c>
      <c r="I743" s="93" t="s">
        <v>1456</v>
      </c>
      <c r="J743" s="59" t="s">
        <v>1460</v>
      </c>
      <c r="K743" s="36" t="s">
        <v>317</v>
      </c>
      <c r="L743" s="25" t="s">
        <v>308</v>
      </c>
      <c r="M743" s="37" t="s">
        <v>1458</v>
      </c>
      <c r="N743" s="91"/>
    </row>
    <row r="744" spans="1:14" s="4" customFormat="1" ht="150" customHeight="1">
      <c r="A744" s="70" t="s">
        <v>1452</v>
      </c>
      <c r="B744" s="28" t="s">
        <v>1461</v>
      </c>
      <c r="C744" s="29" t="s">
        <v>1454</v>
      </c>
      <c r="D744" s="30">
        <v>1</v>
      </c>
      <c r="E744" s="114">
        <v>240</v>
      </c>
      <c r="F744" s="114">
        <v>250</v>
      </c>
      <c r="G744" s="69" t="s">
        <v>1455</v>
      </c>
      <c r="H744" s="115">
        <f t="shared" si="86"/>
        <v>0.15993599999999999</v>
      </c>
      <c r="I744" s="93" t="s">
        <v>1456</v>
      </c>
      <c r="J744" s="59" t="s">
        <v>1460</v>
      </c>
      <c r="K744" s="36" t="s">
        <v>317</v>
      </c>
      <c r="L744" s="25" t="s">
        <v>308</v>
      </c>
      <c r="M744" s="37" t="s">
        <v>1458</v>
      </c>
      <c r="N744" s="91"/>
    </row>
    <row r="745" spans="1:14" s="4" customFormat="1" ht="150" customHeight="1">
      <c r="A745" s="70" t="s">
        <v>1452</v>
      </c>
      <c r="B745" s="28" t="s">
        <v>1462</v>
      </c>
      <c r="C745" s="29" t="s">
        <v>1454</v>
      </c>
      <c r="D745" s="30">
        <v>1</v>
      </c>
      <c r="E745" s="114">
        <v>260</v>
      </c>
      <c r="F745" s="114">
        <v>270</v>
      </c>
      <c r="G745" s="69" t="s">
        <v>1455</v>
      </c>
      <c r="H745" s="115">
        <f t="shared" si="86"/>
        <v>0.15993599999999999</v>
      </c>
      <c r="I745" s="93" t="s">
        <v>1456</v>
      </c>
      <c r="J745" s="59" t="s">
        <v>1460</v>
      </c>
      <c r="K745" s="36" t="s">
        <v>317</v>
      </c>
      <c r="L745" s="25" t="s">
        <v>308</v>
      </c>
      <c r="M745" s="37" t="s">
        <v>1458</v>
      </c>
      <c r="N745" s="91"/>
    </row>
    <row r="746" spans="1:14" s="4" customFormat="1" ht="150" customHeight="1">
      <c r="A746" s="70" t="s">
        <v>1463</v>
      </c>
      <c r="B746" s="28" t="s">
        <v>1464</v>
      </c>
      <c r="C746" s="29" t="s">
        <v>1465</v>
      </c>
      <c r="D746" s="30">
        <v>1</v>
      </c>
      <c r="E746" s="114">
        <v>235</v>
      </c>
      <c r="F746" s="114">
        <v>245</v>
      </c>
      <c r="G746" s="69" t="s">
        <v>1466</v>
      </c>
      <c r="H746" s="115">
        <f t="shared" ref="H746:H751" si="87">0.87*0.55*0.34</f>
        <v>0.16269</v>
      </c>
      <c r="I746" s="93" t="s">
        <v>1467</v>
      </c>
      <c r="J746" s="59" t="s">
        <v>1468</v>
      </c>
      <c r="K746" s="36" t="s">
        <v>317</v>
      </c>
      <c r="L746" s="25" t="s">
        <v>308</v>
      </c>
      <c r="M746" s="37"/>
      <c r="N746" s="91"/>
    </row>
    <row r="747" spans="1:14" s="4" customFormat="1" ht="150" customHeight="1">
      <c r="A747" s="70" t="s">
        <v>1463</v>
      </c>
      <c r="B747" s="28" t="s">
        <v>1464</v>
      </c>
      <c r="C747" s="29" t="s">
        <v>1465</v>
      </c>
      <c r="D747" s="30">
        <v>1</v>
      </c>
      <c r="E747" s="114">
        <v>235</v>
      </c>
      <c r="F747" s="114">
        <v>245</v>
      </c>
      <c r="G747" s="69" t="s">
        <v>1466</v>
      </c>
      <c r="H747" s="115">
        <f t="shared" si="87"/>
        <v>0.16269</v>
      </c>
      <c r="I747" s="93" t="s">
        <v>1467</v>
      </c>
      <c r="J747" s="59" t="s">
        <v>1468</v>
      </c>
      <c r="K747" s="36" t="s">
        <v>317</v>
      </c>
      <c r="L747" s="25" t="s">
        <v>308</v>
      </c>
      <c r="M747" s="37"/>
      <c r="N747" s="91"/>
    </row>
    <row r="748" spans="1:14" s="4" customFormat="1" ht="150" customHeight="1">
      <c r="A748" s="70" t="s">
        <v>1463</v>
      </c>
      <c r="B748" s="28" t="s">
        <v>1469</v>
      </c>
      <c r="C748" s="29" t="s">
        <v>1465</v>
      </c>
      <c r="D748" s="30">
        <v>1</v>
      </c>
      <c r="E748" s="114">
        <v>258</v>
      </c>
      <c r="F748" s="114">
        <v>268</v>
      </c>
      <c r="G748" s="69" t="s">
        <v>1466</v>
      </c>
      <c r="H748" s="115">
        <f t="shared" si="87"/>
        <v>0.16269</v>
      </c>
      <c r="I748" s="93" t="s">
        <v>1467</v>
      </c>
      <c r="J748" s="59" t="s">
        <v>1470</v>
      </c>
      <c r="K748" s="36" t="s">
        <v>317</v>
      </c>
      <c r="L748" s="25" t="s">
        <v>308</v>
      </c>
      <c r="M748" s="37"/>
      <c r="N748" s="91"/>
    </row>
    <row r="749" spans="1:14" s="4" customFormat="1" ht="150" customHeight="1">
      <c r="A749" s="70" t="s">
        <v>1463</v>
      </c>
      <c r="B749" s="28" t="s">
        <v>1464</v>
      </c>
      <c r="C749" s="29" t="s">
        <v>1471</v>
      </c>
      <c r="D749" s="30">
        <v>1</v>
      </c>
      <c r="E749" s="114">
        <v>218</v>
      </c>
      <c r="F749" s="114">
        <v>228</v>
      </c>
      <c r="G749" s="69" t="s">
        <v>1466</v>
      </c>
      <c r="H749" s="115">
        <f t="shared" si="87"/>
        <v>0.16269</v>
      </c>
      <c r="I749" s="93" t="s">
        <v>1467</v>
      </c>
      <c r="J749" s="59" t="s">
        <v>1468</v>
      </c>
      <c r="K749" s="36" t="s">
        <v>317</v>
      </c>
      <c r="L749" s="25" t="s">
        <v>308</v>
      </c>
      <c r="M749" s="37"/>
      <c r="N749" s="91"/>
    </row>
    <row r="750" spans="1:14" s="4" customFormat="1" ht="150" customHeight="1">
      <c r="A750" s="70" t="s">
        <v>1463</v>
      </c>
      <c r="B750" s="28" t="s">
        <v>1464</v>
      </c>
      <c r="C750" s="29" t="s">
        <v>1471</v>
      </c>
      <c r="D750" s="30">
        <v>1</v>
      </c>
      <c r="E750" s="114">
        <v>218</v>
      </c>
      <c r="F750" s="114">
        <v>228</v>
      </c>
      <c r="G750" s="69" t="s">
        <v>1466</v>
      </c>
      <c r="H750" s="115">
        <f t="shared" si="87"/>
        <v>0.16269</v>
      </c>
      <c r="I750" s="93" t="s">
        <v>1467</v>
      </c>
      <c r="J750" s="59" t="s">
        <v>1468</v>
      </c>
      <c r="K750" s="36" t="s">
        <v>317</v>
      </c>
      <c r="L750" s="25" t="s">
        <v>308</v>
      </c>
      <c r="M750" s="37"/>
      <c r="N750" s="91"/>
    </row>
    <row r="751" spans="1:14" s="4" customFormat="1" ht="150" customHeight="1">
      <c r="A751" s="70" t="s">
        <v>1463</v>
      </c>
      <c r="B751" s="28" t="s">
        <v>1469</v>
      </c>
      <c r="C751" s="29" t="s">
        <v>1471</v>
      </c>
      <c r="D751" s="30">
        <v>1</v>
      </c>
      <c r="E751" s="114">
        <v>240</v>
      </c>
      <c r="F751" s="114">
        <v>250</v>
      </c>
      <c r="G751" s="69" t="s">
        <v>1466</v>
      </c>
      <c r="H751" s="115">
        <f t="shared" si="87"/>
        <v>0.16269</v>
      </c>
      <c r="I751" s="93" t="s">
        <v>1467</v>
      </c>
      <c r="J751" s="59" t="s">
        <v>1470</v>
      </c>
      <c r="K751" s="36" t="s">
        <v>317</v>
      </c>
      <c r="L751" s="25" t="s">
        <v>308</v>
      </c>
      <c r="M751" s="37"/>
      <c r="N751" s="91"/>
    </row>
    <row r="752" spans="1:14" s="4" customFormat="1" ht="150" customHeight="1">
      <c r="A752" s="70" t="s">
        <v>803</v>
      </c>
      <c r="B752" s="28" t="s">
        <v>1472</v>
      </c>
      <c r="C752" s="29" t="s">
        <v>1473</v>
      </c>
      <c r="D752" s="30">
        <v>1</v>
      </c>
      <c r="E752" s="116">
        <v>405</v>
      </c>
      <c r="F752" s="117">
        <v>415</v>
      </c>
      <c r="G752" s="32" t="s">
        <v>1474</v>
      </c>
      <c r="H752" s="118">
        <f t="shared" ref="H752:H755" si="88">1.04*0.55*0.28</f>
        <v>0.16016</v>
      </c>
      <c r="I752" s="93" t="s">
        <v>1475</v>
      </c>
      <c r="J752" s="119" t="s">
        <v>1476</v>
      </c>
      <c r="K752" s="36" t="s">
        <v>317</v>
      </c>
      <c r="L752" s="25" t="s">
        <v>308</v>
      </c>
      <c r="M752" s="120" t="s">
        <v>1477</v>
      </c>
      <c r="N752" s="38"/>
    </row>
    <row r="753" spans="1:14" s="4" customFormat="1" ht="150" customHeight="1">
      <c r="A753" s="70" t="s">
        <v>803</v>
      </c>
      <c r="B753" s="28" t="s">
        <v>1478</v>
      </c>
      <c r="C753" s="29" t="s">
        <v>1473</v>
      </c>
      <c r="D753" s="30">
        <v>1</v>
      </c>
      <c r="E753" s="116">
        <v>440</v>
      </c>
      <c r="F753" s="117">
        <v>450</v>
      </c>
      <c r="G753" s="32" t="s">
        <v>1474</v>
      </c>
      <c r="H753" s="118">
        <f t="shared" si="88"/>
        <v>0.16016</v>
      </c>
      <c r="I753" s="93" t="s">
        <v>1475</v>
      </c>
      <c r="J753" s="119" t="s">
        <v>1479</v>
      </c>
      <c r="K753" s="36" t="s">
        <v>317</v>
      </c>
      <c r="L753" s="25" t="s">
        <v>308</v>
      </c>
      <c r="M753" s="120" t="s">
        <v>1477</v>
      </c>
      <c r="N753" s="38"/>
    </row>
    <row r="754" spans="1:14" s="4" customFormat="1" ht="150" customHeight="1">
      <c r="A754" s="70" t="s">
        <v>803</v>
      </c>
      <c r="B754" s="28" t="s">
        <v>1480</v>
      </c>
      <c r="C754" s="29" t="s">
        <v>1481</v>
      </c>
      <c r="D754" s="30">
        <v>1</v>
      </c>
      <c r="E754" s="116">
        <v>445</v>
      </c>
      <c r="F754" s="117">
        <v>455</v>
      </c>
      <c r="G754" s="32" t="s">
        <v>1474</v>
      </c>
      <c r="H754" s="118">
        <f t="shared" si="88"/>
        <v>0.16016</v>
      </c>
      <c r="I754" s="93" t="s">
        <v>1475</v>
      </c>
      <c r="J754" s="119" t="s">
        <v>1476</v>
      </c>
      <c r="K754" s="36" t="s">
        <v>317</v>
      </c>
      <c r="L754" s="25" t="s">
        <v>308</v>
      </c>
      <c r="M754" s="120" t="s">
        <v>1477</v>
      </c>
      <c r="N754" s="38"/>
    </row>
    <row r="755" spans="1:14" s="4" customFormat="1" ht="150" customHeight="1">
      <c r="A755" s="70" t="s">
        <v>803</v>
      </c>
      <c r="B755" s="28" t="s">
        <v>1482</v>
      </c>
      <c r="C755" s="29" t="s">
        <v>1481</v>
      </c>
      <c r="D755" s="30">
        <v>1</v>
      </c>
      <c r="E755" s="116">
        <v>480</v>
      </c>
      <c r="F755" s="117">
        <v>490</v>
      </c>
      <c r="G755" s="32" t="s">
        <v>1474</v>
      </c>
      <c r="H755" s="118">
        <f t="shared" si="88"/>
        <v>0.16016</v>
      </c>
      <c r="I755" s="93" t="s">
        <v>1475</v>
      </c>
      <c r="J755" s="119" t="s">
        <v>1479</v>
      </c>
      <c r="K755" s="36" t="s">
        <v>317</v>
      </c>
      <c r="L755" s="25" t="s">
        <v>308</v>
      </c>
      <c r="M755" s="120" t="s">
        <v>1477</v>
      </c>
      <c r="N755" s="38"/>
    </row>
    <row r="756" spans="1:14" s="4" customFormat="1" ht="150" customHeight="1">
      <c r="A756" s="27" t="s">
        <v>717</v>
      </c>
      <c r="B756" s="28" t="s">
        <v>718</v>
      </c>
      <c r="C756" s="29" t="s">
        <v>719</v>
      </c>
      <c r="D756" s="30">
        <v>1</v>
      </c>
      <c r="E756" s="88">
        <v>340</v>
      </c>
      <c r="F756" s="88">
        <v>352</v>
      </c>
      <c r="G756" s="32" t="s">
        <v>720</v>
      </c>
      <c r="H756" s="33">
        <f t="shared" ref="H756:H765" si="89">1.1*0.57*0.31</f>
        <v>0.19436999999999999</v>
      </c>
      <c r="I756" s="34" t="s">
        <v>721</v>
      </c>
      <c r="J756" s="59" t="s">
        <v>722</v>
      </c>
      <c r="K756" s="36" t="s">
        <v>317</v>
      </c>
      <c r="L756" s="25" t="s">
        <v>308</v>
      </c>
      <c r="M756" s="89" t="s">
        <v>723</v>
      </c>
      <c r="N756" s="37"/>
    </row>
    <row r="757" spans="1:14" s="4" customFormat="1" ht="150" customHeight="1">
      <c r="A757" s="27" t="s">
        <v>717</v>
      </c>
      <c r="B757" s="28" t="s">
        <v>718</v>
      </c>
      <c r="C757" s="29" t="s">
        <v>719</v>
      </c>
      <c r="D757" s="30">
        <v>1</v>
      </c>
      <c r="E757" s="88">
        <v>340</v>
      </c>
      <c r="F757" s="88">
        <v>352</v>
      </c>
      <c r="G757" s="32" t="s">
        <v>720</v>
      </c>
      <c r="H757" s="33">
        <f t="shared" si="89"/>
        <v>0.19436999999999999</v>
      </c>
      <c r="I757" s="34" t="s">
        <v>721</v>
      </c>
      <c r="J757" s="59" t="s">
        <v>722</v>
      </c>
      <c r="K757" s="36" t="s">
        <v>317</v>
      </c>
      <c r="L757" s="25" t="s">
        <v>308</v>
      </c>
      <c r="M757" s="89" t="s">
        <v>723</v>
      </c>
      <c r="N757" s="37"/>
    </row>
    <row r="758" spans="1:14" s="4" customFormat="1" ht="150" customHeight="1">
      <c r="A758" s="27" t="s">
        <v>717</v>
      </c>
      <c r="B758" s="28" t="s">
        <v>718</v>
      </c>
      <c r="C758" s="29" t="s">
        <v>719</v>
      </c>
      <c r="D758" s="30">
        <v>1</v>
      </c>
      <c r="E758" s="88">
        <v>340</v>
      </c>
      <c r="F758" s="88">
        <v>352</v>
      </c>
      <c r="G758" s="32" t="s">
        <v>720</v>
      </c>
      <c r="H758" s="33">
        <f t="shared" si="89"/>
        <v>0.19436999999999999</v>
      </c>
      <c r="I758" s="34" t="s">
        <v>721</v>
      </c>
      <c r="J758" s="59" t="s">
        <v>722</v>
      </c>
      <c r="K758" s="36" t="s">
        <v>317</v>
      </c>
      <c r="L758" s="25" t="s">
        <v>308</v>
      </c>
      <c r="M758" s="89" t="s">
        <v>723</v>
      </c>
      <c r="N758" s="37"/>
    </row>
    <row r="759" spans="1:14" s="4" customFormat="1" ht="150" customHeight="1">
      <c r="A759" s="27" t="s">
        <v>717</v>
      </c>
      <c r="B759" s="28" t="s">
        <v>724</v>
      </c>
      <c r="C759" s="29" t="s">
        <v>725</v>
      </c>
      <c r="D759" s="30">
        <v>1</v>
      </c>
      <c r="E759" s="88">
        <v>380</v>
      </c>
      <c r="F759" s="88">
        <v>392</v>
      </c>
      <c r="G759" s="32" t="s">
        <v>720</v>
      </c>
      <c r="H759" s="33">
        <f t="shared" si="89"/>
        <v>0.19436999999999999</v>
      </c>
      <c r="I759" s="34" t="s">
        <v>721</v>
      </c>
      <c r="J759" s="59" t="s">
        <v>722</v>
      </c>
      <c r="K759" s="36" t="s">
        <v>317</v>
      </c>
      <c r="L759" s="25" t="s">
        <v>308</v>
      </c>
      <c r="M759" s="89" t="s">
        <v>723</v>
      </c>
      <c r="N759" s="37"/>
    </row>
    <row r="760" spans="1:14" s="4" customFormat="1" ht="150" customHeight="1">
      <c r="A760" s="27" t="s">
        <v>717</v>
      </c>
      <c r="B760" s="28" t="s">
        <v>724</v>
      </c>
      <c r="C760" s="29" t="s">
        <v>725</v>
      </c>
      <c r="D760" s="30">
        <v>1</v>
      </c>
      <c r="E760" s="88">
        <v>380</v>
      </c>
      <c r="F760" s="88">
        <v>392</v>
      </c>
      <c r="G760" s="32" t="s">
        <v>720</v>
      </c>
      <c r="H760" s="33">
        <f t="shared" si="89"/>
        <v>0.19436999999999999</v>
      </c>
      <c r="I760" s="34" t="s">
        <v>721</v>
      </c>
      <c r="J760" s="59" t="s">
        <v>722</v>
      </c>
      <c r="K760" s="36" t="s">
        <v>317</v>
      </c>
      <c r="L760" s="25" t="s">
        <v>308</v>
      </c>
      <c r="M760" s="89" t="s">
        <v>723</v>
      </c>
      <c r="N760" s="37"/>
    </row>
    <row r="761" spans="1:14" s="4" customFormat="1" ht="150" customHeight="1">
      <c r="A761" s="27" t="s">
        <v>717</v>
      </c>
      <c r="B761" s="28" t="s">
        <v>726</v>
      </c>
      <c r="C761" s="29" t="s">
        <v>727</v>
      </c>
      <c r="D761" s="30">
        <v>1</v>
      </c>
      <c r="E761" s="88">
        <v>340</v>
      </c>
      <c r="F761" s="88">
        <v>352</v>
      </c>
      <c r="G761" s="32" t="s">
        <v>720</v>
      </c>
      <c r="H761" s="33">
        <f t="shared" si="89"/>
        <v>0.19436999999999999</v>
      </c>
      <c r="I761" s="34" t="s">
        <v>721</v>
      </c>
      <c r="J761" s="59" t="s">
        <v>722</v>
      </c>
      <c r="K761" s="36" t="s">
        <v>317</v>
      </c>
      <c r="L761" s="25" t="s">
        <v>308</v>
      </c>
      <c r="M761" s="89" t="s">
        <v>723</v>
      </c>
      <c r="N761" s="37"/>
    </row>
    <row r="762" spans="1:14" s="4" customFormat="1" ht="150" customHeight="1">
      <c r="A762" s="27" t="s">
        <v>717</v>
      </c>
      <c r="B762" s="28" t="s">
        <v>726</v>
      </c>
      <c r="C762" s="29" t="s">
        <v>727</v>
      </c>
      <c r="D762" s="30">
        <v>1</v>
      </c>
      <c r="E762" s="88">
        <v>340</v>
      </c>
      <c r="F762" s="88">
        <v>352</v>
      </c>
      <c r="G762" s="32" t="s">
        <v>720</v>
      </c>
      <c r="H762" s="33">
        <f t="shared" si="89"/>
        <v>0.19436999999999999</v>
      </c>
      <c r="I762" s="34" t="s">
        <v>721</v>
      </c>
      <c r="J762" s="59" t="s">
        <v>722</v>
      </c>
      <c r="K762" s="36" t="s">
        <v>317</v>
      </c>
      <c r="L762" s="25" t="s">
        <v>308</v>
      </c>
      <c r="M762" s="89" t="s">
        <v>723</v>
      </c>
      <c r="N762" s="37"/>
    </row>
    <row r="763" spans="1:14" s="4" customFormat="1" ht="150" customHeight="1">
      <c r="A763" s="27" t="s">
        <v>717</v>
      </c>
      <c r="B763" s="28" t="s">
        <v>728</v>
      </c>
      <c r="C763" s="29" t="s">
        <v>729</v>
      </c>
      <c r="D763" s="30">
        <v>1</v>
      </c>
      <c r="E763" s="88">
        <v>380</v>
      </c>
      <c r="F763" s="88">
        <v>392</v>
      </c>
      <c r="G763" s="32" t="s">
        <v>720</v>
      </c>
      <c r="H763" s="33">
        <f t="shared" si="89"/>
        <v>0.19436999999999999</v>
      </c>
      <c r="I763" s="34" t="s">
        <v>721</v>
      </c>
      <c r="J763" s="59" t="s">
        <v>722</v>
      </c>
      <c r="K763" s="36" t="s">
        <v>317</v>
      </c>
      <c r="L763" s="25" t="s">
        <v>308</v>
      </c>
      <c r="M763" s="89" t="s">
        <v>723</v>
      </c>
      <c r="N763" s="37"/>
    </row>
    <row r="764" spans="1:14" s="4" customFormat="1" ht="150" customHeight="1">
      <c r="A764" s="27" t="s">
        <v>717</v>
      </c>
      <c r="B764" s="28" t="s">
        <v>728</v>
      </c>
      <c r="C764" s="29" t="s">
        <v>729</v>
      </c>
      <c r="D764" s="30">
        <v>1</v>
      </c>
      <c r="E764" s="88">
        <v>380</v>
      </c>
      <c r="F764" s="88">
        <v>392</v>
      </c>
      <c r="G764" s="32" t="s">
        <v>720</v>
      </c>
      <c r="H764" s="33">
        <f t="shared" si="89"/>
        <v>0.19436999999999999</v>
      </c>
      <c r="I764" s="34" t="s">
        <v>721</v>
      </c>
      <c r="J764" s="59" t="s">
        <v>722</v>
      </c>
      <c r="K764" s="36" t="s">
        <v>317</v>
      </c>
      <c r="L764" s="25" t="s">
        <v>308</v>
      </c>
      <c r="M764" s="89" t="s">
        <v>723</v>
      </c>
      <c r="N764" s="37"/>
    </row>
    <row r="765" spans="1:14" s="4" customFormat="1" ht="150" customHeight="1">
      <c r="A765" s="27" t="s">
        <v>717</v>
      </c>
      <c r="B765" s="28" t="s">
        <v>728</v>
      </c>
      <c r="C765" s="29" t="s">
        <v>729</v>
      </c>
      <c r="D765" s="30">
        <v>1</v>
      </c>
      <c r="E765" s="88">
        <v>380</v>
      </c>
      <c r="F765" s="88">
        <v>392</v>
      </c>
      <c r="G765" s="32" t="s">
        <v>720</v>
      </c>
      <c r="H765" s="33">
        <f t="shared" si="89"/>
        <v>0.19436999999999999</v>
      </c>
      <c r="I765" s="34" t="s">
        <v>721</v>
      </c>
      <c r="J765" s="59" t="s">
        <v>722</v>
      </c>
      <c r="K765" s="36" t="s">
        <v>317</v>
      </c>
      <c r="L765" s="25" t="s">
        <v>308</v>
      </c>
      <c r="M765" s="89" t="s">
        <v>723</v>
      </c>
      <c r="N765" s="37"/>
    </row>
    <row r="766" spans="1:14" s="4" customFormat="1" ht="150" customHeight="1">
      <c r="A766" s="27" t="s">
        <v>717</v>
      </c>
      <c r="B766" s="28" t="s">
        <v>1483</v>
      </c>
      <c r="C766" s="29" t="s">
        <v>731</v>
      </c>
      <c r="D766" s="30">
        <v>1</v>
      </c>
      <c r="E766" s="88">
        <v>405</v>
      </c>
      <c r="F766" s="88">
        <v>420</v>
      </c>
      <c r="G766" s="32" t="s">
        <v>732</v>
      </c>
      <c r="H766" s="33">
        <f t="shared" ref="H766:H773" si="90">1.16*0.57*0.34</f>
        <v>0.22480800000000001</v>
      </c>
      <c r="I766" s="34" t="s">
        <v>733</v>
      </c>
      <c r="J766" s="59" t="s">
        <v>734</v>
      </c>
      <c r="K766" s="36" t="s">
        <v>317</v>
      </c>
      <c r="L766" s="25" t="s">
        <v>308</v>
      </c>
      <c r="M766" s="89" t="s">
        <v>723</v>
      </c>
      <c r="N766" s="37"/>
    </row>
    <row r="767" spans="1:14" s="4" customFormat="1" ht="150" customHeight="1">
      <c r="A767" s="27" t="s">
        <v>717</v>
      </c>
      <c r="B767" s="28" t="s">
        <v>1484</v>
      </c>
      <c r="C767" s="29" t="s">
        <v>731</v>
      </c>
      <c r="D767" s="30">
        <v>1</v>
      </c>
      <c r="E767" s="88">
        <v>405</v>
      </c>
      <c r="F767" s="88">
        <v>420</v>
      </c>
      <c r="G767" s="32" t="s">
        <v>732</v>
      </c>
      <c r="H767" s="33">
        <f t="shared" si="90"/>
        <v>0.22480800000000001</v>
      </c>
      <c r="I767" s="34" t="s">
        <v>733</v>
      </c>
      <c r="J767" s="59" t="s">
        <v>734</v>
      </c>
      <c r="K767" s="36" t="s">
        <v>317</v>
      </c>
      <c r="L767" s="25" t="s">
        <v>308</v>
      </c>
      <c r="M767" s="89" t="s">
        <v>723</v>
      </c>
      <c r="N767" s="37"/>
    </row>
    <row r="768" spans="1:14" s="4" customFormat="1" ht="150" customHeight="1">
      <c r="A768" s="27" t="s">
        <v>717</v>
      </c>
      <c r="B768" s="28" t="s">
        <v>1483</v>
      </c>
      <c r="C768" s="29" t="s">
        <v>731</v>
      </c>
      <c r="D768" s="30">
        <v>1</v>
      </c>
      <c r="E768" s="88">
        <v>405</v>
      </c>
      <c r="F768" s="88">
        <v>420</v>
      </c>
      <c r="G768" s="32" t="s">
        <v>732</v>
      </c>
      <c r="H768" s="33">
        <f t="shared" si="90"/>
        <v>0.22480800000000001</v>
      </c>
      <c r="I768" s="34" t="s">
        <v>733</v>
      </c>
      <c r="J768" s="59" t="s">
        <v>734</v>
      </c>
      <c r="K768" s="36" t="s">
        <v>317</v>
      </c>
      <c r="L768" s="25" t="s">
        <v>308</v>
      </c>
      <c r="M768" s="89" t="s">
        <v>723</v>
      </c>
      <c r="N768" s="37"/>
    </row>
    <row r="769" spans="1:14 16384:16384" s="4" customFormat="1" ht="150" customHeight="1">
      <c r="A769" s="27" t="s">
        <v>717</v>
      </c>
      <c r="B769" s="28" t="s">
        <v>1483</v>
      </c>
      <c r="C769" s="29" t="s">
        <v>731</v>
      </c>
      <c r="D769" s="30">
        <v>1</v>
      </c>
      <c r="E769" s="88">
        <v>405</v>
      </c>
      <c r="F769" s="88">
        <v>420</v>
      </c>
      <c r="G769" s="32" t="s">
        <v>732</v>
      </c>
      <c r="H769" s="33">
        <f t="shared" si="90"/>
        <v>0.22480800000000001</v>
      </c>
      <c r="I769" s="34" t="s">
        <v>733</v>
      </c>
      <c r="J769" s="59" t="s">
        <v>734</v>
      </c>
      <c r="K769" s="36" t="s">
        <v>317</v>
      </c>
      <c r="L769" s="25" t="s">
        <v>308</v>
      </c>
      <c r="M769" s="89" t="s">
        <v>723</v>
      </c>
      <c r="N769" s="37"/>
    </row>
    <row r="770" spans="1:14 16384:16384" s="4" customFormat="1" ht="150" customHeight="1">
      <c r="A770" s="27" t="s">
        <v>717</v>
      </c>
      <c r="B770" s="28" t="s">
        <v>1484</v>
      </c>
      <c r="C770" s="29" t="s">
        <v>731</v>
      </c>
      <c r="D770" s="30">
        <v>1</v>
      </c>
      <c r="E770" s="88">
        <v>405</v>
      </c>
      <c r="F770" s="88">
        <v>420</v>
      </c>
      <c r="G770" s="32" t="s">
        <v>732</v>
      </c>
      <c r="H770" s="33">
        <f t="shared" si="90"/>
        <v>0.22480800000000001</v>
      </c>
      <c r="I770" s="34" t="s">
        <v>733</v>
      </c>
      <c r="J770" s="59" t="s">
        <v>734</v>
      </c>
      <c r="K770" s="36" t="s">
        <v>317</v>
      </c>
      <c r="L770" s="25" t="s">
        <v>308</v>
      </c>
      <c r="M770" s="89" t="s">
        <v>723</v>
      </c>
      <c r="N770" s="37"/>
    </row>
    <row r="771" spans="1:14 16384:16384" s="4" customFormat="1" ht="150" customHeight="1">
      <c r="A771" s="27" t="s">
        <v>717</v>
      </c>
      <c r="B771" s="28" t="s">
        <v>735</v>
      </c>
      <c r="C771" s="29" t="s">
        <v>736</v>
      </c>
      <c r="D771" s="30">
        <v>1</v>
      </c>
      <c r="E771" s="88">
        <v>465</v>
      </c>
      <c r="F771" s="88">
        <v>480</v>
      </c>
      <c r="G771" s="32" t="s">
        <v>732</v>
      </c>
      <c r="H771" s="33">
        <f t="shared" si="90"/>
        <v>0.22480800000000001</v>
      </c>
      <c r="I771" s="34" t="s">
        <v>733</v>
      </c>
      <c r="J771" s="59" t="s">
        <v>734</v>
      </c>
      <c r="K771" s="36" t="s">
        <v>317</v>
      </c>
      <c r="L771" s="25" t="s">
        <v>308</v>
      </c>
      <c r="M771" s="89" t="s">
        <v>723</v>
      </c>
      <c r="N771" s="37"/>
    </row>
    <row r="772" spans="1:14 16384:16384" s="4" customFormat="1" ht="150" customHeight="1">
      <c r="A772" s="27" t="s">
        <v>717</v>
      </c>
      <c r="B772" s="28" t="s">
        <v>735</v>
      </c>
      <c r="C772" s="29" t="s">
        <v>736</v>
      </c>
      <c r="D772" s="30">
        <v>1</v>
      </c>
      <c r="E772" s="88">
        <v>465</v>
      </c>
      <c r="F772" s="88">
        <v>480</v>
      </c>
      <c r="G772" s="32" t="s">
        <v>732</v>
      </c>
      <c r="H772" s="33">
        <f t="shared" si="90"/>
        <v>0.22480800000000001</v>
      </c>
      <c r="I772" s="34" t="s">
        <v>733</v>
      </c>
      <c r="J772" s="59" t="s">
        <v>734</v>
      </c>
      <c r="K772" s="36" t="s">
        <v>317</v>
      </c>
      <c r="L772" s="25" t="s">
        <v>308</v>
      </c>
      <c r="M772" s="89" t="s">
        <v>723</v>
      </c>
      <c r="N772" s="37"/>
    </row>
    <row r="773" spans="1:14 16384:16384" s="4" customFormat="1" ht="150" customHeight="1">
      <c r="A773" s="27" t="s">
        <v>717</v>
      </c>
      <c r="B773" s="28" t="s">
        <v>735</v>
      </c>
      <c r="C773" s="29" t="s">
        <v>736</v>
      </c>
      <c r="D773" s="30">
        <v>1</v>
      </c>
      <c r="E773" s="88">
        <v>465</v>
      </c>
      <c r="F773" s="88">
        <v>480</v>
      </c>
      <c r="G773" s="32" t="s">
        <v>732</v>
      </c>
      <c r="H773" s="33">
        <f t="shared" si="90"/>
        <v>0.22480800000000001</v>
      </c>
      <c r="I773" s="34" t="s">
        <v>733</v>
      </c>
      <c r="J773" s="59" t="s">
        <v>734</v>
      </c>
      <c r="K773" s="36" t="s">
        <v>317</v>
      </c>
      <c r="L773" s="25" t="s">
        <v>308</v>
      </c>
      <c r="M773" s="89" t="s">
        <v>723</v>
      </c>
      <c r="N773" s="37"/>
    </row>
    <row r="774" spans="1:14 16384:16384" s="4" customFormat="1" ht="150" customHeight="1">
      <c r="A774" s="27" t="s">
        <v>1485</v>
      </c>
      <c r="B774" s="28" t="s">
        <v>1486</v>
      </c>
      <c r="C774" s="29" t="s">
        <v>1487</v>
      </c>
      <c r="D774" s="30">
        <v>1</v>
      </c>
      <c r="E774" s="88">
        <v>253</v>
      </c>
      <c r="F774" s="88">
        <v>263</v>
      </c>
      <c r="G774" s="32" t="s">
        <v>1488</v>
      </c>
      <c r="H774" s="33">
        <f t="shared" ref="H774:H780" si="91">1.01*0.55*0.275</f>
        <v>0.1527625</v>
      </c>
      <c r="I774" s="34" t="s">
        <v>1489</v>
      </c>
      <c r="J774" s="59" t="s">
        <v>1490</v>
      </c>
      <c r="K774" s="36" t="s">
        <v>317</v>
      </c>
      <c r="L774" s="25" t="s">
        <v>308</v>
      </c>
      <c r="M774" s="89" t="s">
        <v>1491</v>
      </c>
      <c r="N774" s="37"/>
      <c r="XFD774" s="4">
        <f t="shared" ref="XFD774:XFD780" si="92">SUM(D774:XFC774)</f>
        <v>517.15276249999999</v>
      </c>
    </row>
    <row r="775" spans="1:14 16384:16384" s="4" customFormat="1" ht="150" customHeight="1">
      <c r="A775" s="27" t="s">
        <v>1485</v>
      </c>
      <c r="B775" s="28" t="s">
        <v>1486</v>
      </c>
      <c r="C775" s="29" t="s">
        <v>1487</v>
      </c>
      <c r="D775" s="30">
        <v>1</v>
      </c>
      <c r="E775" s="88">
        <v>253</v>
      </c>
      <c r="F775" s="88">
        <v>263</v>
      </c>
      <c r="G775" s="32" t="s">
        <v>1488</v>
      </c>
      <c r="H775" s="33">
        <f t="shared" si="91"/>
        <v>0.1527625</v>
      </c>
      <c r="I775" s="34" t="s">
        <v>1489</v>
      </c>
      <c r="J775" s="59" t="s">
        <v>1492</v>
      </c>
      <c r="K775" s="36" t="s">
        <v>317</v>
      </c>
      <c r="L775" s="25" t="s">
        <v>308</v>
      </c>
      <c r="M775" s="89" t="s">
        <v>1491</v>
      </c>
      <c r="N775" s="37"/>
      <c r="XFD775" s="4">
        <f t="shared" si="92"/>
        <v>517.15276249999999</v>
      </c>
    </row>
    <row r="776" spans="1:14 16384:16384" s="4" customFormat="1" ht="150" customHeight="1">
      <c r="A776" s="27" t="s">
        <v>1485</v>
      </c>
      <c r="B776" s="28" t="s">
        <v>1493</v>
      </c>
      <c r="C776" s="29" t="s">
        <v>1487</v>
      </c>
      <c r="D776" s="30">
        <v>1</v>
      </c>
      <c r="E776" s="88">
        <v>270</v>
      </c>
      <c r="F776" s="88">
        <v>280</v>
      </c>
      <c r="G776" s="32" t="s">
        <v>1488</v>
      </c>
      <c r="H776" s="33">
        <f t="shared" si="91"/>
        <v>0.1527625</v>
      </c>
      <c r="I776" s="34" t="s">
        <v>1489</v>
      </c>
      <c r="J776" s="59" t="s">
        <v>1494</v>
      </c>
      <c r="K776" s="36" t="s">
        <v>317</v>
      </c>
      <c r="L776" s="25" t="s">
        <v>308</v>
      </c>
      <c r="M776" s="89" t="s">
        <v>1491</v>
      </c>
      <c r="N776" s="37"/>
      <c r="XFD776" s="4">
        <f t="shared" si="92"/>
        <v>551.15276249999999</v>
      </c>
    </row>
    <row r="777" spans="1:14 16384:16384" s="4" customFormat="1" ht="150" customHeight="1">
      <c r="A777" s="27" t="s">
        <v>1485</v>
      </c>
      <c r="B777" s="28" t="s">
        <v>1495</v>
      </c>
      <c r="C777" s="29" t="s">
        <v>1487</v>
      </c>
      <c r="D777" s="30">
        <v>1</v>
      </c>
      <c r="E777" s="88">
        <v>308</v>
      </c>
      <c r="F777" s="88">
        <v>318</v>
      </c>
      <c r="G777" s="32" t="s">
        <v>1488</v>
      </c>
      <c r="H777" s="33">
        <f t="shared" si="91"/>
        <v>0.1527625</v>
      </c>
      <c r="I777" s="34" t="s">
        <v>1489</v>
      </c>
      <c r="J777" s="59" t="s">
        <v>1494</v>
      </c>
      <c r="K777" s="36" t="s">
        <v>317</v>
      </c>
      <c r="L777" s="25" t="s">
        <v>308</v>
      </c>
      <c r="M777" s="89" t="s">
        <v>1491</v>
      </c>
      <c r="N777" s="37"/>
      <c r="XFD777" s="4">
        <f t="shared" si="92"/>
        <v>627.15276249999999</v>
      </c>
    </row>
    <row r="778" spans="1:14 16384:16384" s="4" customFormat="1" ht="150" customHeight="1">
      <c r="A778" s="27" t="s">
        <v>1485</v>
      </c>
      <c r="B778" s="28" t="s">
        <v>1496</v>
      </c>
      <c r="C778" s="29" t="s">
        <v>1497</v>
      </c>
      <c r="D778" s="30">
        <v>1</v>
      </c>
      <c r="E778" s="88">
        <v>283</v>
      </c>
      <c r="F778" s="88">
        <v>293</v>
      </c>
      <c r="G778" s="32" t="s">
        <v>1488</v>
      </c>
      <c r="H778" s="33">
        <f t="shared" si="91"/>
        <v>0.1527625</v>
      </c>
      <c r="I778" s="34" t="s">
        <v>1489</v>
      </c>
      <c r="J778" s="59" t="s">
        <v>1494</v>
      </c>
      <c r="K778" s="36" t="s">
        <v>317</v>
      </c>
      <c r="L778" s="25" t="s">
        <v>308</v>
      </c>
      <c r="M778" s="89" t="s">
        <v>1491</v>
      </c>
      <c r="N778" s="37"/>
      <c r="XFD778" s="4">
        <f t="shared" si="92"/>
        <v>577.15276249999999</v>
      </c>
    </row>
    <row r="779" spans="1:14 16384:16384" s="4" customFormat="1" ht="150" customHeight="1">
      <c r="A779" s="27" t="s">
        <v>1485</v>
      </c>
      <c r="B779" s="28" t="s">
        <v>1498</v>
      </c>
      <c r="C779" s="29" t="s">
        <v>1497</v>
      </c>
      <c r="D779" s="30">
        <v>1</v>
      </c>
      <c r="E779" s="88">
        <v>300</v>
      </c>
      <c r="F779" s="88">
        <v>310</v>
      </c>
      <c r="G779" s="32" t="s">
        <v>1488</v>
      </c>
      <c r="H779" s="33">
        <f t="shared" si="91"/>
        <v>0.1527625</v>
      </c>
      <c r="I779" s="34" t="s">
        <v>1489</v>
      </c>
      <c r="J779" s="59" t="s">
        <v>1494</v>
      </c>
      <c r="K779" s="36" t="s">
        <v>317</v>
      </c>
      <c r="L779" s="25" t="s">
        <v>308</v>
      </c>
      <c r="M779" s="89" t="s">
        <v>1491</v>
      </c>
      <c r="N779" s="37"/>
      <c r="XFD779" s="4">
        <f t="shared" si="92"/>
        <v>611.15276249999999</v>
      </c>
    </row>
    <row r="780" spans="1:14 16384:16384" s="4" customFormat="1" ht="150" customHeight="1">
      <c r="A780" s="27" t="s">
        <v>1485</v>
      </c>
      <c r="B780" s="28" t="s">
        <v>1499</v>
      </c>
      <c r="C780" s="29" t="s">
        <v>1497</v>
      </c>
      <c r="D780" s="30">
        <v>1</v>
      </c>
      <c r="E780" s="88">
        <v>338</v>
      </c>
      <c r="F780" s="88">
        <v>348</v>
      </c>
      <c r="G780" s="32" t="s">
        <v>1488</v>
      </c>
      <c r="H780" s="33">
        <f t="shared" si="91"/>
        <v>0.1527625</v>
      </c>
      <c r="I780" s="34" t="s">
        <v>1489</v>
      </c>
      <c r="J780" s="59" t="s">
        <v>1494</v>
      </c>
      <c r="K780" s="36" t="s">
        <v>317</v>
      </c>
      <c r="L780" s="25" t="s">
        <v>308</v>
      </c>
      <c r="M780" s="89" t="s">
        <v>1491</v>
      </c>
      <c r="N780" s="37"/>
      <c r="XFD780" s="4">
        <f t="shared" si="92"/>
        <v>687.15276249999999</v>
      </c>
    </row>
    <row r="781" spans="1:14 16384:16384" s="4" customFormat="1" ht="120" customHeight="1">
      <c r="A781" s="27" t="s">
        <v>1500</v>
      </c>
      <c r="B781" s="28" t="s">
        <v>1501</v>
      </c>
      <c r="C781" s="29" t="s">
        <v>1502</v>
      </c>
      <c r="D781" s="30">
        <v>1</v>
      </c>
      <c r="E781" s="88">
        <v>295</v>
      </c>
      <c r="F781" s="88">
        <v>308</v>
      </c>
      <c r="G781" s="32" t="s">
        <v>1503</v>
      </c>
      <c r="H781" s="33">
        <f>1.01*0.545*0.31</f>
        <v>0.1706395</v>
      </c>
      <c r="I781" s="34" t="s">
        <v>1504</v>
      </c>
      <c r="J781" s="59" t="s">
        <v>1494</v>
      </c>
      <c r="K781" s="36" t="s">
        <v>317</v>
      </c>
      <c r="L781" s="25" t="s">
        <v>308</v>
      </c>
      <c r="M781" s="89" t="s">
        <v>1505</v>
      </c>
      <c r="N781" s="37"/>
    </row>
    <row r="782" spans="1:14 16384:16384" s="4" customFormat="1" ht="117" customHeight="1">
      <c r="A782" s="27" t="s">
        <v>1500</v>
      </c>
      <c r="B782" s="28" t="s">
        <v>1501</v>
      </c>
      <c r="C782" s="29" t="s">
        <v>1502</v>
      </c>
      <c r="D782" s="30">
        <v>1</v>
      </c>
      <c r="E782" s="88">
        <v>295</v>
      </c>
      <c r="F782" s="88">
        <v>308</v>
      </c>
      <c r="G782" s="32" t="s">
        <v>1503</v>
      </c>
      <c r="H782" s="33">
        <f>1.01*0.545*0.31</f>
        <v>0.1706395</v>
      </c>
      <c r="I782" s="34" t="s">
        <v>1504</v>
      </c>
      <c r="J782" s="59" t="s">
        <v>1506</v>
      </c>
      <c r="K782" s="36" t="s">
        <v>317</v>
      </c>
      <c r="L782" s="25" t="s">
        <v>308</v>
      </c>
      <c r="M782" s="89" t="s">
        <v>1505</v>
      </c>
      <c r="N782" s="37"/>
    </row>
    <row r="783" spans="1:14 16384:16384" s="4" customFormat="1" ht="111" customHeight="1">
      <c r="A783" s="27" t="s">
        <v>1500</v>
      </c>
      <c r="B783" s="28" t="s">
        <v>1501</v>
      </c>
      <c r="C783" s="29" t="s">
        <v>1502</v>
      </c>
      <c r="D783" s="30">
        <v>1</v>
      </c>
      <c r="E783" s="88">
        <v>295</v>
      </c>
      <c r="F783" s="88">
        <v>308</v>
      </c>
      <c r="G783" s="32" t="s">
        <v>1503</v>
      </c>
      <c r="H783" s="33">
        <f>1.01*0.545*0.31</f>
        <v>0.1706395</v>
      </c>
      <c r="I783" s="34" t="s">
        <v>1504</v>
      </c>
      <c r="J783" s="59" t="s">
        <v>1506</v>
      </c>
      <c r="K783" s="36" t="s">
        <v>317</v>
      </c>
      <c r="L783" s="25" t="s">
        <v>308</v>
      </c>
      <c r="M783" s="89" t="s">
        <v>1505</v>
      </c>
      <c r="N783" s="37"/>
    </row>
    <row r="784" spans="1:14 16384:16384" s="4" customFormat="1" ht="117" customHeight="1">
      <c r="A784" s="27" t="s">
        <v>1500</v>
      </c>
      <c r="B784" s="28" t="s">
        <v>1507</v>
      </c>
      <c r="C784" s="29" t="s">
        <v>993</v>
      </c>
      <c r="D784" s="30">
        <v>1</v>
      </c>
      <c r="E784" s="88">
        <v>340</v>
      </c>
      <c r="F784" s="88">
        <v>350</v>
      </c>
      <c r="G784" s="32" t="s">
        <v>1503</v>
      </c>
      <c r="H784" s="33">
        <f>1.01*0.545*0.31</f>
        <v>0.1706395</v>
      </c>
      <c r="I784" s="34" t="s">
        <v>1504</v>
      </c>
      <c r="J784" s="59" t="s">
        <v>1506</v>
      </c>
      <c r="K784" s="36" t="s">
        <v>317</v>
      </c>
      <c r="L784" s="25" t="s">
        <v>308</v>
      </c>
      <c r="M784" s="89" t="s">
        <v>1505</v>
      </c>
      <c r="N784" s="37"/>
    </row>
    <row r="785" spans="1:14" s="4" customFormat="1" ht="150" customHeight="1">
      <c r="A785" s="27" t="s">
        <v>1508</v>
      </c>
      <c r="B785" s="28" t="s">
        <v>1509</v>
      </c>
      <c r="C785" s="29" t="s">
        <v>1510</v>
      </c>
      <c r="D785" s="30">
        <v>1</v>
      </c>
      <c r="E785" s="88">
        <v>630</v>
      </c>
      <c r="F785" s="88">
        <v>650</v>
      </c>
      <c r="G785" s="32" t="s">
        <v>1511</v>
      </c>
      <c r="H785" s="33">
        <f t="shared" ref="H785:H788" si="93">1.25*0.62*0.325</f>
        <v>0.25187500000000002</v>
      </c>
      <c r="I785" s="34" t="s">
        <v>1512</v>
      </c>
      <c r="J785" s="59" t="s">
        <v>1513</v>
      </c>
      <c r="K785" s="36" t="s">
        <v>317</v>
      </c>
      <c r="L785" s="25" t="s">
        <v>308</v>
      </c>
      <c r="M785" s="89" t="s">
        <v>1514</v>
      </c>
      <c r="N785" s="37"/>
    </row>
    <row r="786" spans="1:14" s="4" customFormat="1" ht="150" customHeight="1">
      <c r="A786" s="27" t="s">
        <v>1508</v>
      </c>
      <c r="B786" s="28" t="s">
        <v>1509</v>
      </c>
      <c r="C786" s="29" t="s">
        <v>1510</v>
      </c>
      <c r="D786" s="30">
        <v>1</v>
      </c>
      <c r="E786" s="88">
        <v>630</v>
      </c>
      <c r="F786" s="88">
        <v>650</v>
      </c>
      <c r="G786" s="32" t="s">
        <v>1511</v>
      </c>
      <c r="H786" s="33">
        <f t="shared" si="93"/>
        <v>0.25187500000000002</v>
      </c>
      <c r="I786" s="34" t="s">
        <v>1512</v>
      </c>
      <c r="J786" s="59" t="s">
        <v>1513</v>
      </c>
      <c r="K786" s="36" t="s">
        <v>317</v>
      </c>
      <c r="L786" s="25" t="s">
        <v>308</v>
      </c>
      <c r="M786" s="89" t="s">
        <v>1514</v>
      </c>
      <c r="N786" s="37"/>
    </row>
    <row r="787" spans="1:14" s="4" customFormat="1" ht="150" customHeight="1">
      <c r="A787" s="121" t="s">
        <v>1508</v>
      </c>
      <c r="B787" s="28" t="s">
        <v>1515</v>
      </c>
      <c r="C787" s="29" t="s">
        <v>1510</v>
      </c>
      <c r="D787" s="30">
        <v>1</v>
      </c>
      <c r="E787" s="88">
        <v>650</v>
      </c>
      <c r="F787" s="88">
        <v>670</v>
      </c>
      <c r="G787" s="32" t="s">
        <v>1511</v>
      </c>
      <c r="H787" s="33">
        <f t="shared" si="93"/>
        <v>0.25187500000000002</v>
      </c>
      <c r="I787" s="34" t="s">
        <v>1512</v>
      </c>
      <c r="J787" s="59" t="s">
        <v>1516</v>
      </c>
      <c r="K787" s="36" t="s">
        <v>317</v>
      </c>
      <c r="L787" s="25" t="s">
        <v>308</v>
      </c>
      <c r="M787" s="89" t="s">
        <v>1514</v>
      </c>
      <c r="N787" s="37"/>
    </row>
    <row r="788" spans="1:14" s="4" customFormat="1" ht="150" customHeight="1">
      <c r="A788" s="27" t="s">
        <v>1508</v>
      </c>
      <c r="B788" s="28" t="s">
        <v>1517</v>
      </c>
      <c r="C788" s="29" t="s">
        <v>1510</v>
      </c>
      <c r="D788" s="30">
        <v>1</v>
      </c>
      <c r="E788" s="88">
        <v>670</v>
      </c>
      <c r="F788" s="88">
        <v>690</v>
      </c>
      <c r="G788" s="32" t="s">
        <v>1511</v>
      </c>
      <c r="H788" s="33">
        <f t="shared" si="93"/>
        <v>0.25187500000000002</v>
      </c>
      <c r="I788" s="34" t="s">
        <v>1512</v>
      </c>
      <c r="J788" s="59" t="s">
        <v>1518</v>
      </c>
      <c r="K788" s="36" t="s">
        <v>317</v>
      </c>
      <c r="L788" s="25" t="s">
        <v>308</v>
      </c>
      <c r="M788" s="89" t="s">
        <v>1514</v>
      </c>
      <c r="N788" s="37"/>
    </row>
    <row r="789" spans="1:14" s="4" customFormat="1" ht="150" customHeight="1">
      <c r="A789" s="27" t="s">
        <v>1508</v>
      </c>
      <c r="B789" s="28" t="s">
        <v>1519</v>
      </c>
      <c r="C789" s="29" t="s">
        <v>1520</v>
      </c>
      <c r="D789" s="30">
        <v>1</v>
      </c>
      <c r="E789" s="88">
        <v>550</v>
      </c>
      <c r="F789" s="88">
        <v>570</v>
      </c>
      <c r="G789" s="32" t="s">
        <v>1521</v>
      </c>
      <c r="H789" s="33">
        <f t="shared" ref="H789:H795" si="94">1.085*0.57*0.5</f>
        <v>0.30922500000000003</v>
      </c>
      <c r="I789" s="34" t="s">
        <v>1522</v>
      </c>
      <c r="J789" s="59" t="s">
        <v>1523</v>
      </c>
      <c r="K789" s="36" t="s">
        <v>317</v>
      </c>
      <c r="L789" s="25" t="s">
        <v>308</v>
      </c>
      <c r="M789" s="89" t="s">
        <v>1524</v>
      </c>
      <c r="N789" s="37"/>
    </row>
    <row r="790" spans="1:14" s="4" customFormat="1" ht="150" customHeight="1">
      <c r="A790" s="27" t="s">
        <v>1508</v>
      </c>
      <c r="B790" s="28" t="s">
        <v>1525</v>
      </c>
      <c r="C790" s="29" t="s">
        <v>1520</v>
      </c>
      <c r="D790" s="30">
        <v>1</v>
      </c>
      <c r="E790" s="88">
        <v>590</v>
      </c>
      <c r="F790" s="88">
        <v>610</v>
      </c>
      <c r="G790" s="32" t="s">
        <v>1521</v>
      </c>
      <c r="H790" s="33">
        <f t="shared" si="94"/>
        <v>0.30922500000000003</v>
      </c>
      <c r="I790" s="34" t="s">
        <v>1522</v>
      </c>
      <c r="J790" s="59" t="s">
        <v>1518</v>
      </c>
      <c r="K790" s="36" t="s">
        <v>317</v>
      </c>
      <c r="L790" s="25" t="s">
        <v>308</v>
      </c>
      <c r="M790" s="89" t="s">
        <v>1524</v>
      </c>
      <c r="N790" s="37"/>
    </row>
    <row r="791" spans="1:14" s="4" customFormat="1" ht="150" customHeight="1">
      <c r="A791" s="27" t="s">
        <v>1508</v>
      </c>
      <c r="B791" s="28" t="s">
        <v>1526</v>
      </c>
      <c r="C791" s="29" t="s">
        <v>1520</v>
      </c>
      <c r="D791" s="30">
        <v>1</v>
      </c>
      <c r="E791" s="88">
        <v>565</v>
      </c>
      <c r="F791" s="88">
        <v>580</v>
      </c>
      <c r="G791" s="32" t="s">
        <v>1521</v>
      </c>
      <c r="H791" s="33">
        <f t="shared" si="94"/>
        <v>0.30922500000000003</v>
      </c>
      <c r="I791" s="34" t="s">
        <v>1522</v>
      </c>
      <c r="J791" s="59" t="s">
        <v>1523</v>
      </c>
      <c r="K791" s="36" t="s">
        <v>317</v>
      </c>
      <c r="L791" s="25" t="s">
        <v>308</v>
      </c>
      <c r="M791" s="89" t="s">
        <v>1524</v>
      </c>
      <c r="N791" s="37"/>
    </row>
    <row r="792" spans="1:14" s="4" customFormat="1" ht="150" customHeight="1">
      <c r="A792" s="27" t="s">
        <v>1508</v>
      </c>
      <c r="B792" s="28" t="s">
        <v>1527</v>
      </c>
      <c r="C792" s="29" t="s">
        <v>1520</v>
      </c>
      <c r="D792" s="30">
        <v>1</v>
      </c>
      <c r="E792" s="88">
        <v>605</v>
      </c>
      <c r="F792" s="88">
        <v>625</v>
      </c>
      <c r="G792" s="32" t="s">
        <v>1521</v>
      </c>
      <c r="H792" s="33">
        <f t="shared" si="94"/>
        <v>0.30922500000000003</v>
      </c>
      <c r="I792" s="34" t="s">
        <v>1522</v>
      </c>
      <c r="J792" s="59" t="s">
        <v>1518</v>
      </c>
      <c r="K792" s="36" t="s">
        <v>317</v>
      </c>
      <c r="L792" s="25" t="s">
        <v>308</v>
      </c>
      <c r="M792" s="89" t="s">
        <v>1524</v>
      </c>
      <c r="N792" s="37"/>
    </row>
    <row r="793" spans="1:14" s="4" customFormat="1" ht="150" customHeight="1">
      <c r="A793" s="27" t="s">
        <v>1508</v>
      </c>
      <c r="B793" s="28" t="s">
        <v>1528</v>
      </c>
      <c r="C793" s="29" t="s">
        <v>1510</v>
      </c>
      <c r="D793" s="30">
        <v>1</v>
      </c>
      <c r="E793" s="88">
        <v>540</v>
      </c>
      <c r="F793" s="88">
        <v>560</v>
      </c>
      <c r="G793" s="32" t="s">
        <v>1521</v>
      </c>
      <c r="H793" s="33">
        <f t="shared" si="94"/>
        <v>0.30922500000000003</v>
      </c>
      <c r="I793" s="34" t="s">
        <v>1522</v>
      </c>
      <c r="J793" s="59" t="s">
        <v>1523</v>
      </c>
      <c r="K793" s="36" t="s">
        <v>317</v>
      </c>
      <c r="L793" s="25" t="s">
        <v>308</v>
      </c>
      <c r="M793" s="89" t="s">
        <v>1524</v>
      </c>
      <c r="N793" s="37"/>
    </row>
    <row r="794" spans="1:14" s="4" customFormat="1" ht="150" customHeight="1">
      <c r="A794" s="27" t="s">
        <v>1508</v>
      </c>
      <c r="B794" s="28" t="s">
        <v>1528</v>
      </c>
      <c r="C794" s="29" t="s">
        <v>1510</v>
      </c>
      <c r="D794" s="30">
        <v>1</v>
      </c>
      <c r="E794" s="88">
        <v>540</v>
      </c>
      <c r="F794" s="88">
        <v>560</v>
      </c>
      <c r="G794" s="32" t="s">
        <v>1521</v>
      </c>
      <c r="H794" s="33">
        <f t="shared" si="94"/>
        <v>0.30922500000000003</v>
      </c>
      <c r="I794" s="34" t="s">
        <v>1522</v>
      </c>
      <c r="J794" s="59" t="s">
        <v>1523</v>
      </c>
      <c r="K794" s="36" t="s">
        <v>317</v>
      </c>
      <c r="L794" s="25" t="s">
        <v>308</v>
      </c>
      <c r="M794" s="89" t="s">
        <v>1524</v>
      </c>
      <c r="N794" s="37"/>
    </row>
    <row r="795" spans="1:14" s="4" customFormat="1" ht="150" customHeight="1">
      <c r="A795" s="27" t="s">
        <v>1508</v>
      </c>
      <c r="B795" s="28" t="s">
        <v>1529</v>
      </c>
      <c r="C795" s="29" t="s">
        <v>1510</v>
      </c>
      <c r="D795" s="30">
        <v>1</v>
      </c>
      <c r="E795" s="88">
        <v>580</v>
      </c>
      <c r="F795" s="88">
        <v>600</v>
      </c>
      <c r="G795" s="32" t="s">
        <v>1521</v>
      </c>
      <c r="H795" s="33">
        <f t="shared" si="94"/>
        <v>0.30922500000000003</v>
      </c>
      <c r="I795" s="34" t="s">
        <v>1522</v>
      </c>
      <c r="J795" s="59" t="s">
        <v>1518</v>
      </c>
      <c r="K795" s="36" t="s">
        <v>317</v>
      </c>
      <c r="L795" s="25" t="s">
        <v>308</v>
      </c>
      <c r="M795" s="89" t="s">
        <v>1524</v>
      </c>
      <c r="N795" s="37"/>
    </row>
    <row r="796" spans="1:14" s="4" customFormat="1" ht="150" customHeight="1">
      <c r="A796" s="27" t="s">
        <v>1038</v>
      </c>
      <c r="B796" s="28" t="s">
        <v>1530</v>
      </c>
      <c r="C796" s="29" t="s">
        <v>1531</v>
      </c>
      <c r="D796" s="30">
        <v>1</v>
      </c>
      <c r="E796" s="88">
        <v>398</v>
      </c>
      <c r="F796" s="88">
        <v>418</v>
      </c>
      <c r="G796" s="32" t="s">
        <v>1532</v>
      </c>
      <c r="H796" s="33">
        <f t="shared" ref="H796:H800" si="95">1.2*0.59*0.38</f>
        <v>0.26904</v>
      </c>
      <c r="I796" s="34" t="s">
        <v>1533</v>
      </c>
      <c r="J796" s="122" t="s">
        <v>1534</v>
      </c>
      <c r="K796" s="36" t="s">
        <v>317</v>
      </c>
      <c r="L796" s="25" t="s">
        <v>308</v>
      </c>
      <c r="M796" s="89" t="s">
        <v>1535</v>
      </c>
      <c r="N796" s="37"/>
    </row>
    <row r="797" spans="1:14" s="4" customFormat="1" ht="150" customHeight="1">
      <c r="A797" s="27" t="s">
        <v>1038</v>
      </c>
      <c r="B797" s="28" t="s">
        <v>1536</v>
      </c>
      <c r="C797" s="29" t="s">
        <v>1531</v>
      </c>
      <c r="D797" s="30">
        <v>1</v>
      </c>
      <c r="E797" s="88">
        <v>430</v>
      </c>
      <c r="F797" s="88">
        <v>450</v>
      </c>
      <c r="G797" s="32" t="s">
        <v>1532</v>
      </c>
      <c r="H797" s="33">
        <f t="shared" si="95"/>
        <v>0.26904</v>
      </c>
      <c r="I797" s="34" t="s">
        <v>1533</v>
      </c>
      <c r="J797" s="122" t="s">
        <v>1537</v>
      </c>
      <c r="K797" s="36" t="s">
        <v>317</v>
      </c>
      <c r="L797" s="25" t="s">
        <v>308</v>
      </c>
      <c r="M797" s="89" t="s">
        <v>1535</v>
      </c>
      <c r="N797" s="37"/>
    </row>
    <row r="798" spans="1:14" s="4" customFormat="1" ht="150" customHeight="1">
      <c r="A798" s="27" t="s">
        <v>1038</v>
      </c>
      <c r="B798" s="28" t="s">
        <v>1538</v>
      </c>
      <c r="C798" s="29" t="s">
        <v>1531</v>
      </c>
      <c r="D798" s="30">
        <v>1</v>
      </c>
      <c r="E798" s="88">
        <v>460</v>
      </c>
      <c r="F798" s="88">
        <v>480</v>
      </c>
      <c r="G798" s="32" t="s">
        <v>1532</v>
      </c>
      <c r="H798" s="33">
        <f t="shared" si="95"/>
        <v>0.26904</v>
      </c>
      <c r="I798" s="34" t="s">
        <v>1533</v>
      </c>
      <c r="J798" s="122" t="s">
        <v>1537</v>
      </c>
      <c r="K798" s="36" t="s">
        <v>317</v>
      </c>
      <c r="L798" s="25" t="s">
        <v>308</v>
      </c>
      <c r="M798" s="89" t="s">
        <v>1535</v>
      </c>
      <c r="N798" s="37"/>
    </row>
    <row r="799" spans="1:14" s="4" customFormat="1" ht="150" customHeight="1">
      <c r="A799" s="27" t="s">
        <v>1038</v>
      </c>
      <c r="B799" s="28" t="s">
        <v>1539</v>
      </c>
      <c r="C799" s="29" t="s">
        <v>1540</v>
      </c>
      <c r="D799" s="30">
        <v>1</v>
      </c>
      <c r="E799" s="88">
        <v>480</v>
      </c>
      <c r="F799" s="88">
        <v>510</v>
      </c>
      <c r="G799" s="32" t="s">
        <v>1532</v>
      </c>
      <c r="H799" s="33">
        <f t="shared" si="95"/>
        <v>0.26904</v>
      </c>
      <c r="I799" s="34" t="s">
        <v>1533</v>
      </c>
      <c r="J799" s="122" t="s">
        <v>1541</v>
      </c>
      <c r="K799" s="36" t="s">
        <v>317</v>
      </c>
      <c r="L799" s="25" t="s">
        <v>308</v>
      </c>
      <c r="M799" s="89" t="s">
        <v>1535</v>
      </c>
      <c r="N799" s="37"/>
    </row>
    <row r="800" spans="1:14" s="4" customFormat="1" ht="150" customHeight="1">
      <c r="A800" s="27" t="s">
        <v>1542</v>
      </c>
      <c r="B800" s="28" t="s">
        <v>1543</v>
      </c>
      <c r="C800" s="29" t="s">
        <v>1544</v>
      </c>
      <c r="D800" s="30">
        <v>1</v>
      </c>
      <c r="E800" s="88">
        <v>285</v>
      </c>
      <c r="F800" s="88">
        <v>298</v>
      </c>
      <c r="G800" s="32" t="s">
        <v>1545</v>
      </c>
      <c r="H800" s="33">
        <f>1.06*0.56*0.3</f>
        <v>0.17807999999999999</v>
      </c>
      <c r="I800" s="34" t="s">
        <v>1546</v>
      </c>
      <c r="J800" s="59" t="s">
        <v>1547</v>
      </c>
      <c r="K800" s="36" t="s">
        <v>317</v>
      </c>
      <c r="L800" s="25" t="s">
        <v>308</v>
      </c>
      <c r="M800" s="89" t="s">
        <v>1548</v>
      </c>
      <c r="N800" s="37"/>
    </row>
    <row r="801" spans="1:14" s="4" customFormat="1" ht="150" customHeight="1">
      <c r="A801" s="27" t="s">
        <v>1542</v>
      </c>
      <c r="B801" s="28" t="s">
        <v>1549</v>
      </c>
      <c r="C801" s="29" t="s">
        <v>1544</v>
      </c>
      <c r="D801" s="30">
        <v>1</v>
      </c>
      <c r="E801" s="88">
        <v>285</v>
      </c>
      <c r="F801" s="88">
        <v>298</v>
      </c>
      <c r="G801" s="32" t="s">
        <v>1545</v>
      </c>
      <c r="H801" s="33">
        <f>1.06*0.56*0.3</f>
        <v>0.17807999999999999</v>
      </c>
      <c r="I801" s="34" t="s">
        <v>1546</v>
      </c>
      <c r="J801" s="59" t="s">
        <v>1547</v>
      </c>
      <c r="K801" s="36" t="s">
        <v>317</v>
      </c>
      <c r="L801" s="25" t="s">
        <v>308</v>
      </c>
      <c r="M801" s="89" t="s">
        <v>1548</v>
      </c>
      <c r="N801" s="37"/>
    </row>
    <row r="802" spans="1:14" s="4" customFormat="1" ht="150" customHeight="1">
      <c r="A802" s="27" t="s">
        <v>1542</v>
      </c>
      <c r="B802" s="28" t="s">
        <v>1550</v>
      </c>
      <c r="C802" s="29" t="s">
        <v>1544</v>
      </c>
      <c r="D802" s="30">
        <v>1</v>
      </c>
      <c r="E802" s="88">
        <v>310</v>
      </c>
      <c r="F802" s="88">
        <v>323</v>
      </c>
      <c r="G802" s="32" t="s">
        <v>1545</v>
      </c>
      <c r="H802" s="33">
        <f>1.06*0.56*0.3</f>
        <v>0.17807999999999999</v>
      </c>
      <c r="I802" s="34" t="s">
        <v>1546</v>
      </c>
      <c r="J802" s="59" t="s">
        <v>1551</v>
      </c>
      <c r="K802" s="36" t="s">
        <v>317</v>
      </c>
      <c r="L802" s="25" t="s">
        <v>308</v>
      </c>
      <c r="M802" s="89" t="s">
        <v>1548</v>
      </c>
      <c r="N802" s="37"/>
    </row>
    <row r="803" spans="1:14" s="4" customFormat="1" ht="150" customHeight="1">
      <c r="A803" s="27" t="s">
        <v>1542</v>
      </c>
      <c r="B803" s="28" t="s">
        <v>1552</v>
      </c>
      <c r="C803" s="29" t="s">
        <v>1553</v>
      </c>
      <c r="D803" s="30">
        <v>1</v>
      </c>
      <c r="E803" s="88">
        <v>335</v>
      </c>
      <c r="F803" s="88">
        <v>348</v>
      </c>
      <c r="G803" s="32" t="s">
        <v>1545</v>
      </c>
      <c r="H803" s="33">
        <f>1.06*0.56*0.3</f>
        <v>0.17807999999999999</v>
      </c>
      <c r="I803" s="34" t="s">
        <v>1546</v>
      </c>
      <c r="J803" s="59" t="s">
        <v>1547</v>
      </c>
      <c r="K803" s="36" t="s">
        <v>317</v>
      </c>
      <c r="L803" s="25" t="s">
        <v>308</v>
      </c>
      <c r="M803" s="89" t="s">
        <v>1548</v>
      </c>
      <c r="N803" s="37"/>
    </row>
    <row r="804" spans="1:14" s="4" customFormat="1" ht="150" customHeight="1">
      <c r="A804" s="27" t="s">
        <v>1542</v>
      </c>
      <c r="B804" s="28" t="s">
        <v>1554</v>
      </c>
      <c r="C804" s="29" t="s">
        <v>1553</v>
      </c>
      <c r="D804" s="30">
        <v>1</v>
      </c>
      <c r="E804" s="88">
        <v>360</v>
      </c>
      <c r="F804" s="88">
        <v>373</v>
      </c>
      <c r="G804" s="32" t="s">
        <v>1545</v>
      </c>
      <c r="H804" s="33">
        <f>1.06*0.56*0.3</f>
        <v>0.17807999999999999</v>
      </c>
      <c r="I804" s="34" t="s">
        <v>1546</v>
      </c>
      <c r="J804" s="59" t="s">
        <v>1547</v>
      </c>
      <c r="K804" s="36" t="s">
        <v>317</v>
      </c>
      <c r="L804" s="25" t="s">
        <v>308</v>
      </c>
      <c r="M804" s="89" t="s">
        <v>1548</v>
      </c>
      <c r="N804" s="37"/>
    </row>
    <row r="805" spans="1:14" s="4" customFormat="1" ht="150" customHeight="1">
      <c r="A805" s="27" t="s">
        <v>1542</v>
      </c>
      <c r="B805" s="28" t="s">
        <v>1555</v>
      </c>
      <c r="C805" s="29" t="s">
        <v>1556</v>
      </c>
      <c r="D805" s="30">
        <v>1</v>
      </c>
      <c r="E805" s="88">
        <v>306</v>
      </c>
      <c r="F805" s="88">
        <v>318</v>
      </c>
      <c r="G805" s="32" t="s">
        <v>1557</v>
      </c>
      <c r="H805" s="33">
        <f t="shared" ref="H805:H809" si="96">1.07*0.56*0.28</f>
        <v>0.16777600000000001</v>
      </c>
      <c r="I805" s="34" t="s">
        <v>1558</v>
      </c>
      <c r="J805" s="59" t="s">
        <v>1559</v>
      </c>
      <c r="K805" s="36" t="s">
        <v>317</v>
      </c>
      <c r="L805" s="25" t="s">
        <v>308</v>
      </c>
      <c r="M805" s="89" t="s">
        <v>1560</v>
      </c>
      <c r="N805" s="37"/>
    </row>
    <row r="806" spans="1:14" s="4" customFormat="1" ht="150" customHeight="1">
      <c r="A806" s="27" t="s">
        <v>1542</v>
      </c>
      <c r="B806" s="28" t="s">
        <v>1561</v>
      </c>
      <c r="C806" s="29" t="s">
        <v>1556</v>
      </c>
      <c r="D806" s="30">
        <v>1</v>
      </c>
      <c r="E806" s="88">
        <v>306</v>
      </c>
      <c r="F806" s="88">
        <v>318</v>
      </c>
      <c r="G806" s="32" t="s">
        <v>1557</v>
      </c>
      <c r="H806" s="33">
        <f t="shared" si="96"/>
        <v>0.16777600000000001</v>
      </c>
      <c r="I806" s="34" t="s">
        <v>1558</v>
      </c>
      <c r="J806" s="59" t="s">
        <v>1559</v>
      </c>
      <c r="K806" s="36" t="s">
        <v>317</v>
      </c>
      <c r="L806" s="25" t="s">
        <v>308</v>
      </c>
      <c r="M806" s="89" t="s">
        <v>1560</v>
      </c>
      <c r="N806" s="37"/>
    </row>
    <row r="807" spans="1:14" s="4" customFormat="1" ht="150" customHeight="1">
      <c r="A807" s="27" t="s">
        <v>1542</v>
      </c>
      <c r="B807" s="28" t="s">
        <v>1562</v>
      </c>
      <c r="C807" s="29" t="s">
        <v>1556</v>
      </c>
      <c r="D807" s="30">
        <v>1</v>
      </c>
      <c r="E807" s="88">
        <v>336</v>
      </c>
      <c r="F807" s="88">
        <v>348</v>
      </c>
      <c r="G807" s="32" t="s">
        <v>1557</v>
      </c>
      <c r="H807" s="33">
        <f t="shared" si="96"/>
        <v>0.16777600000000001</v>
      </c>
      <c r="I807" s="34" t="s">
        <v>1558</v>
      </c>
      <c r="J807" s="59" t="s">
        <v>1559</v>
      </c>
      <c r="K807" s="36" t="s">
        <v>317</v>
      </c>
      <c r="L807" s="25" t="s">
        <v>308</v>
      </c>
      <c r="M807" s="89" t="s">
        <v>1560</v>
      </c>
      <c r="N807" s="37"/>
    </row>
    <row r="808" spans="1:14" s="4" customFormat="1" ht="150" customHeight="1">
      <c r="A808" s="27" t="s">
        <v>1542</v>
      </c>
      <c r="B808" s="28" t="s">
        <v>1562</v>
      </c>
      <c r="C808" s="29" t="s">
        <v>1556</v>
      </c>
      <c r="D808" s="30">
        <v>1</v>
      </c>
      <c r="E808" s="88">
        <v>336</v>
      </c>
      <c r="F808" s="88">
        <v>348</v>
      </c>
      <c r="G808" s="32" t="s">
        <v>1557</v>
      </c>
      <c r="H808" s="33">
        <f t="shared" si="96"/>
        <v>0.16777600000000001</v>
      </c>
      <c r="I808" s="34" t="s">
        <v>1558</v>
      </c>
      <c r="J808" s="59" t="s">
        <v>1559</v>
      </c>
      <c r="K808" s="36" t="s">
        <v>317</v>
      </c>
      <c r="L808" s="25" t="s">
        <v>308</v>
      </c>
      <c r="M808" s="89" t="s">
        <v>1560</v>
      </c>
      <c r="N808" s="37"/>
    </row>
    <row r="809" spans="1:14" s="4" customFormat="1" ht="150" customHeight="1">
      <c r="A809" s="27" t="s">
        <v>1542</v>
      </c>
      <c r="B809" s="28" t="s">
        <v>1563</v>
      </c>
      <c r="C809" s="29" t="s">
        <v>1556</v>
      </c>
      <c r="D809" s="30">
        <v>1</v>
      </c>
      <c r="E809" s="88">
        <v>360</v>
      </c>
      <c r="F809" s="88">
        <v>372</v>
      </c>
      <c r="G809" s="32" t="s">
        <v>1557</v>
      </c>
      <c r="H809" s="33">
        <f t="shared" si="96"/>
        <v>0.16777600000000001</v>
      </c>
      <c r="I809" s="34" t="s">
        <v>1558</v>
      </c>
      <c r="J809" s="59" t="s">
        <v>1559</v>
      </c>
      <c r="K809" s="36" t="s">
        <v>317</v>
      </c>
      <c r="L809" s="25" t="s">
        <v>308</v>
      </c>
      <c r="M809" s="89" t="s">
        <v>1560</v>
      </c>
      <c r="N809" s="37"/>
    </row>
    <row r="810" spans="1:14" ht="150" customHeight="1">
      <c r="A810" s="27" t="s">
        <v>1542</v>
      </c>
      <c r="B810" s="28" t="s">
        <v>1564</v>
      </c>
      <c r="C810" s="29" t="s">
        <v>1565</v>
      </c>
      <c r="D810" s="30">
        <v>1</v>
      </c>
      <c r="E810" s="88">
        <v>315</v>
      </c>
      <c r="F810" s="88">
        <v>328</v>
      </c>
      <c r="G810" s="32" t="s">
        <v>1545</v>
      </c>
      <c r="H810" s="33">
        <v>0.17807999999999999</v>
      </c>
      <c r="I810" s="34" t="s">
        <v>1546</v>
      </c>
      <c r="J810" s="59" t="s">
        <v>1547</v>
      </c>
      <c r="K810" s="36" t="s">
        <v>317</v>
      </c>
      <c r="L810" s="25" t="s">
        <v>308</v>
      </c>
      <c r="M810" s="89" t="s">
        <v>1548</v>
      </c>
      <c r="N810" s="37"/>
    </row>
    <row r="811" spans="1:14" ht="150" customHeight="1">
      <c r="A811" s="27" t="s">
        <v>1542</v>
      </c>
      <c r="B811" s="28" t="s">
        <v>1564</v>
      </c>
      <c r="C811" s="29" t="s">
        <v>1565</v>
      </c>
      <c r="D811" s="30">
        <v>1</v>
      </c>
      <c r="E811" s="88">
        <v>315</v>
      </c>
      <c r="F811" s="88">
        <v>328</v>
      </c>
      <c r="G811" s="32" t="s">
        <v>1545</v>
      </c>
      <c r="H811" s="33">
        <v>0.17807999999999999</v>
      </c>
      <c r="I811" s="34" t="s">
        <v>1546</v>
      </c>
      <c r="J811" s="59" t="s">
        <v>1547</v>
      </c>
      <c r="K811" s="36" t="s">
        <v>317</v>
      </c>
      <c r="L811" s="25" t="s">
        <v>308</v>
      </c>
      <c r="M811" s="89" t="s">
        <v>1548</v>
      </c>
      <c r="N811" s="37"/>
    </row>
    <row r="812" spans="1:14" ht="150" customHeight="1">
      <c r="A812" s="27" t="s">
        <v>1542</v>
      </c>
      <c r="B812" s="28" t="s">
        <v>1564</v>
      </c>
      <c r="C812" s="29" t="s">
        <v>1565</v>
      </c>
      <c r="D812" s="30">
        <v>1</v>
      </c>
      <c r="E812" s="88">
        <v>315</v>
      </c>
      <c r="F812" s="88">
        <v>328</v>
      </c>
      <c r="G812" s="32" t="s">
        <v>1545</v>
      </c>
      <c r="H812" s="33">
        <v>0.17807999999999999</v>
      </c>
      <c r="I812" s="34" t="s">
        <v>1546</v>
      </c>
      <c r="J812" s="59" t="s">
        <v>1547</v>
      </c>
      <c r="K812" s="36" t="s">
        <v>317</v>
      </c>
      <c r="L812" s="25" t="s">
        <v>308</v>
      </c>
      <c r="M812" s="89" t="s">
        <v>1548</v>
      </c>
      <c r="N812" s="37"/>
    </row>
    <row r="813" spans="1:14" ht="150" customHeight="1">
      <c r="A813" s="27" t="s">
        <v>1542</v>
      </c>
      <c r="B813" s="28" t="s">
        <v>1564</v>
      </c>
      <c r="C813" s="29" t="s">
        <v>1565</v>
      </c>
      <c r="D813" s="30">
        <v>1</v>
      </c>
      <c r="E813" s="88">
        <v>315</v>
      </c>
      <c r="F813" s="88">
        <v>328</v>
      </c>
      <c r="G813" s="32" t="s">
        <v>1545</v>
      </c>
      <c r="H813" s="33">
        <v>0.17807999999999999</v>
      </c>
      <c r="I813" s="34" t="s">
        <v>1546</v>
      </c>
      <c r="J813" s="59" t="s">
        <v>1547</v>
      </c>
      <c r="K813" s="36" t="s">
        <v>317</v>
      </c>
      <c r="L813" s="25" t="s">
        <v>308</v>
      </c>
      <c r="M813" s="89" t="s">
        <v>1548</v>
      </c>
      <c r="N813" s="37"/>
    </row>
  </sheetData>
  <mergeCells count="1">
    <mergeCell ref="A1:N1"/>
  </mergeCells>
  <printOptions horizontalCentered="1"/>
  <pageMargins left="0.16111111111111101" right="0.16111111111111101" top="0.40902777777777799" bottom="0.21249999999999999" header="0.5" footer="0.5"/>
  <pageSetup paperSize="9" scale="45" orientation="portrait"/>
  <drawing r:id="rId1"/>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dimension ref="C6:S34"/>
  <sheetViews>
    <sheetView topLeftCell="A10" workbookViewId="0">
      <selection activeCell="U40" sqref="U40"/>
    </sheetView>
  </sheetViews>
  <sheetFormatPr defaultColWidth="9.01171875" defaultRowHeight="15"/>
  <sheetData>
    <row r="6" spans="3:19">
      <c r="C6" s="199"/>
      <c r="D6" s="199"/>
      <c r="E6" s="199"/>
      <c r="F6" s="199"/>
      <c r="G6" s="199"/>
      <c r="H6" s="199"/>
      <c r="I6" s="199"/>
      <c r="J6" s="199"/>
      <c r="K6" s="199"/>
      <c r="L6" s="199"/>
      <c r="M6" s="199"/>
      <c r="N6" s="199"/>
      <c r="O6" s="199"/>
      <c r="P6" s="199"/>
      <c r="Q6" s="199"/>
      <c r="R6" s="199"/>
      <c r="S6" s="199"/>
    </row>
    <row r="7" spans="3:19">
      <c r="C7" s="199"/>
      <c r="D7" s="199"/>
      <c r="E7" s="199"/>
      <c r="F7" s="199"/>
      <c r="G7" s="199"/>
      <c r="H7" s="199"/>
      <c r="I7" s="199"/>
      <c r="J7" s="199"/>
      <c r="K7" s="199"/>
      <c r="L7" s="199"/>
      <c r="M7" s="199"/>
      <c r="N7" s="199"/>
      <c r="O7" s="199"/>
      <c r="P7" s="199"/>
      <c r="Q7" s="199"/>
      <c r="R7" s="199"/>
      <c r="S7" s="199"/>
    </row>
    <row r="8" spans="3:19">
      <c r="C8" s="199"/>
      <c r="D8" s="199"/>
      <c r="E8" s="199"/>
      <c r="F8" s="199"/>
      <c r="G8" s="199"/>
      <c r="H8" s="199"/>
      <c r="I8" s="199"/>
      <c r="J8" s="199"/>
      <c r="K8" s="199"/>
      <c r="L8" s="199"/>
      <c r="M8" s="199"/>
      <c r="N8" s="199"/>
      <c r="O8" s="199"/>
      <c r="P8" s="199"/>
      <c r="Q8" s="199"/>
      <c r="R8" s="199"/>
      <c r="S8" s="199"/>
    </row>
    <row r="9" spans="3:19">
      <c r="C9" s="199"/>
      <c r="D9" s="199"/>
      <c r="E9" s="199"/>
      <c r="F9" s="199"/>
      <c r="G9" s="199"/>
      <c r="H9" s="199"/>
      <c r="I9" s="199"/>
      <c r="J9" s="199"/>
      <c r="K9" s="199"/>
      <c r="L9" s="199"/>
      <c r="M9" s="199"/>
      <c r="N9" s="199"/>
      <c r="O9" s="199"/>
      <c r="P9" s="199"/>
      <c r="Q9" s="199"/>
      <c r="R9" s="199"/>
      <c r="S9" s="199"/>
    </row>
    <row r="10" spans="3:19">
      <c r="C10" s="199"/>
      <c r="D10" s="199"/>
      <c r="E10" s="199"/>
      <c r="F10" s="199"/>
      <c r="G10" s="199"/>
      <c r="H10" s="199"/>
      <c r="I10" s="199"/>
      <c r="J10" s="199"/>
      <c r="K10" s="199"/>
      <c r="L10" s="199"/>
      <c r="M10" s="199"/>
      <c r="N10" s="199"/>
      <c r="O10" s="199"/>
      <c r="P10" s="199"/>
      <c r="Q10" s="199"/>
      <c r="R10" s="199"/>
      <c r="S10" s="199"/>
    </row>
    <row r="11" spans="3:19">
      <c r="C11" s="199"/>
      <c r="D11" s="199"/>
      <c r="E11" s="199"/>
      <c r="F11" s="199"/>
      <c r="G11" s="199"/>
      <c r="H11" s="199"/>
      <c r="I11" s="199"/>
      <c r="J11" s="199"/>
      <c r="K11" s="199"/>
      <c r="L11" s="199"/>
      <c r="M11" s="199"/>
      <c r="N11" s="199"/>
      <c r="O11" s="199"/>
      <c r="P11" s="199"/>
      <c r="Q11" s="199"/>
      <c r="R11" s="199"/>
      <c r="S11" s="199"/>
    </row>
    <row r="12" spans="3:19">
      <c r="C12" s="199"/>
      <c r="D12" s="199"/>
      <c r="E12" s="199"/>
      <c r="F12" s="199"/>
      <c r="G12" s="199"/>
      <c r="H12" s="199"/>
      <c r="I12" s="199"/>
      <c r="J12" s="199"/>
      <c r="K12" s="199"/>
      <c r="L12" s="199"/>
      <c r="M12" s="199"/>
      <c r="N12" s="199"/>
      <c r="O12" s="199"/>
      <c r="P12" s="199"/>
      <c r="Q12" s="199"/>
      <c r="R12" s="199"/>
      <c r="S12" s="199"/>
    </row>
    <row r="13" spans="3:19">
      <c r="C13" s="199"/>
      <c r="D13" s="199"/>
      <c r="E13" s="199"/>
      <c r="F13" s="199"/>
      <c r="G13" s="199"/>
      <c r="H13" s="199"/>
      <c r="I13" s="199"/>
      <c r="J13" s="199"/>
      <c r="K13" s="199"/>
      <c r="L13" s="199"/>
      <c r="M13" s="199"/>
      <c r="N13" s="199"/>
      <c r="O13" s="199"/>
      <c r="P13" s="199"/>
      <c r="Q13" s="199"/>
      <c r="R13" s="199"/>
      <c r="S13" s="199"/>
    </row>
    <row r="14" spans="3:19">
      <c r="C14" s="199"/>
      <c r="D14" s="199"/>
      <c r="E14" s="199"/>
      <c r="F14" s="199"/>
      <c r="G14" s="199"/>
      <c r="H14" s="199"/>
      <c r="I14" s="199"/>
      <c r="J14" s="199"/>
      <c r="K14" s="199"/>
      <c r="L14" s="199"/>
      <c r="M14" s="199"/>
      <c r="N14" s="199"/>
      <c r="O14" s="199"/>
      <c r="P14" s="199"/>
      <c r="Q14" s="199"/>
      <c r="R14" s="199"/>
      <c r="S14" s="199"/>
    </row>
    <row r="15" spans="3:19">
      <c r="C15" s="199"/>
      <c r="D15" s="199"/>
      <c r="E15" s="199"/>
      <c r="F15" s="199"/>
      <c r="G15" s="199"/>
      <c r="H15" s="199"/>
      <c r="I15" s="199"/>
      <c r="J15" s="199"/>
      <c r="K15" s="199"/>
      <c r="L15" s="199"/>
      <c r="M15" s="199"/>
      <c r="N15" s="199"/>
      <c r="O15" s="199"/>
      <c r="P15" s="199"/>
      <c r="Q15" s="199"/>
      <c r="R15" s="199"/>
      <c r="S15" s="199"/>
    </row>
    <row r="16" spans="3:19">
      <c r="C16" s="199"/>
      <c r="D16" s="199"/>
      <c r="E16" s="199"/>
      <c r="F16" s="199"/>
      <c r="G16" s="199"/>
      <c r="H16" s="199"/>
      <c r="I16" s="199"/>
      <c r="J16" s="199"/>
      <c r="K16" s="199"/>
      <c r="L16" s="199"/>
      <c r="M16" s="199"/>
      <c r="N16" s="199"/>
      <c r="O16" s="199"/>
      <c r="P16" s="199"/>
      <c r="Q16" s="199"/>
      <c r="R16" s="199"/>
      <c r="S16" s="199"/>
    </row>
    <row r="17" spans="3:19">
      <c r="C17" s="199"/>
      <c r="D17" s="199"/>
      <c r="E17" s="199"/>
      <c r="F17" s="199"/>
      <c r="G17" s="199"/>
      <c r="H17" s="199"/>
      <c r="I17" s="199"/>
      <c r="J17" s="199"/>
      <c r="K17" s="199"/>
      <c r="L17" s="199"/>
      <c r="M17" s="199"/>
      <c r="N17" s="199"/>
      <c r="O17" s="199"/>
      <c r="P17" s="199"/>
      <c r="Q17" s="199"/>
      <c r="R17" s="199"/>
      <c r="S17" s="199"/>
    </row>
    <row r="18" spans="3:19">
      <c r="C18" s="199"/>
      <c r="D18" s="199"/>
      <c r="E18" s="199"/>
      <c r="F18" s="199"/>
      <c r="G18" s="199"/>
      <c r="H18" s="199"/>
      <c r="I18" s="199"/>
      <c r="J18" s="199"/>
      <c r="K18" s="199"/>
      <c r="L18" s="199"/>
      <c r="M18" s="199"/>
      <c r="N18" s="199"/>
      <c r="O18" s="199"/>
      <c r="P18" s="199"/>
      <c r="Q18" s="199"/>
      <c r="R18" s="199"/>
      <c r="S18" s="199"/>
    </row>
    <row r="19" spans="3:19">
      <c r="C19" s="199"/>
      <c r="D19" s="199"/>
      <c r="E19" s="199"/>
      <c r="F19" s="199"/>
      <c r="G19" s="199"/>
      <c r="H19" s="199"/>
      <c r="I19" s="199"/>
      <c r="J19" s="199"/>
      <c r="K19" s="199"/>
      <c r="L19" s="199"/>
      <c r="M19" s="199"/>
      <c r="N19" s="199"/>
      <c r="O19" s="199"/>
      <c r="P19" s="199"/>
      <c r="Q19" s="199"/>
      <c r="R19" s="199"/>
      <c r="S19" s="199"/>
    </row>
    <row r="20" spans="3:19">
      <c r="C20" s="199"/>
      <c r="D20" s="199"/>
      <c r="E20" s="199"/>
      <c r="F20" s="199"/>
      <c r="G20" s="199"/>
      <c r="H20" s="199"/>
      <c r="I20" s="199"/>
      <c r="J20" s="199"/>
      <c r="K20" s="199"/>
      <c r="L20" s="199"/>
      <c r="M20" s="199"/>
      <c r="N20" s="199"/>
      <c r="O20" s="199"/>
      <c r="P20" s="199"/>
      <c r="Q20" s="199"/>
      <c r="R20" s="199"/>
      <c r="S20" s="199"/>
    </row>
    <row r="21" spans="3:19">
      <c r="C21" s="199"/>
      <c r="D21" s="199"/>
      <c r="E21" s="199"/>
      <c r="F21" s="199"/>
      <c r="G21" s="199"/>
      <c r="H21" s="199"/>
      <c r="I21" s="199"/>
      <c r="J21" s="199"/>
      <c r="K21" s="199"/>
      <c r="L21" s="199"/>
      <c r="M21" s="199"/>
      <c r="N21" s="199"/>
      <c r="O21" s="199"/>
      <c r="P21" s="199"/>
      <c r="Q21" s="199"/>
      <c r="R21" s="199"/>
      <c r="S21" s="199"/>
    </row>
    <row r="22" spans="3:19">
      <c r="C22" s="199"/>
      <c r="D22" s="199"/>
      <c r="E22" s="199"/>
      <c r="F22" s="199"/>
      <c r="G22" s="199"/>
      <c r="H22" s="199"/>
      <c r="I22" s="199"/>
      <c r="J22" s="199"/>
      <c r="K22" s="199"/>
      <c r="L22" s="199"/>
      <c r="M22" s="199"/>
      <c r="N22" s="199"/>
      <c r="O22" s="199"/>
      <c r="P22" s="199"/>
      <c r="Q22" s="199"/>
      <c r="R22" s="199"/>
      <c r="S22" s="199"/>
    </row>
    <row r="23" spans="3:19">
      <c r="C23" s="199"/>
      <c r="D23" s="199"/>
      <c r="E23" s="199"/>
      <c r="F23" s="199"/>
      <c r="G23" s="199"/>
      <c r="H23" s="199"/>
      <c r="I23" s="199"/>
      <c r="J23" s="199"/>
      <c r="K23" s="199"/>
      <c r="L23" s="199"/>
      <c r="M23" s="199"/>
      <c r="N23" s="199"/>
      <c r="O23" s="199"/>
      <c r="P23" s="199"/>
      <c r="Q23" s="199"/>
      <c r="R23" s="199"/>
      <c r="S23" s="199"/>
    </row>
    <row r="24" spans="3:19">
      <c r="C24" s="199"/>
      <c r="D24" s="199"/>
      <c r="E24" s="199"/>
      <c r="F24" s="199"/>
      <c r="G24" s="199"/>
      <c r="H24" s="199"/>
      <c r="I24" s="199"/>
      <c r="J24" s="199"/>
      <c r="K24" s="199"/>
      <c r="L24" s="199"/>
      <c r="M24" s="199"/>
      <c r="N24" s="199"/>
      <c r="O24" s="199"/>
      <c r="P24" s="199"/>
      <c r="Q24" s="199"/>
      <c r="R24" s="199"/>
      <c r="S24" s="199"/>
    </row>
    <row r="25" spans="3:19">
      <c r="C25" s="199"/>
      <c r="D25" s="199"/>
      <c r="E25" s="199"/>
      <c r="F25" s="199"/>
      <c r="G25" s="199"/>
      <c r="H25" s="199"/>
      <c r="I25" s="199"/>
      <c r="J25" s="199"/>
      <c r="K25" s="199"/>
      <c r="L25" s="199"/>
      <c r="M25" s="199"/>
      <c r="N25" s="199"/>
      <c r="O25" s="199"/>
      <c r="P25" s="199"/>
      <c r="Q25" s="199"/>
      <c r="R25" s="199"/>
      <c r="S25" s="199"/>
    </row>
    <row r="26" spans="3:19">
      <c r="C26" s="199"/>
      <c r="D26" s="199"/>
      <c r="E26" s="199"/>
      <c r="F26" s="199"/>
      <c r="G26" s="199"/>
      <c r="H26" s="199"/>
      <c r="I26" s="199"/>
      <c r="J26" s="199"/>
      <c r="K26" s="199"/>
      <c r="L26" s="199"/>
      <c r="M26" s="199"/>
      <c r="N26" s="199"/>
      <c r="O26" s="199"/>
      <c r="P26" s="199"/>
      <c r="Q26" s="199"/>
      <c r="R26" s="199"/>
      <c r="S26" s="199"/>
    </row>
    <row r="27" spans="3:19">
      <c r="C27" s="199"/>
      <c r="D27" s="199"/>
      <c r="E27" s="199"/>
      <c r="F27" s="199"/>
      <c r="G27" s="199"/>
      <c r="H27" s="199"/>
      <c r="I27" s="199"/>
      <c r="J27" s="199"/>
      <c r="K27" s="199"/>
      <c r="L27" s="199"/>
      <c r="M27" s="199"/>
      <c r="N27" s="199"/>
      <c r="O27" s="199"/>
      <c r="P27" s="199"/>
      <c r="Q27" s="199"/>
      <c r="R27" s="199"/>
      <c r="S27" s="199"/>
    </row>
    <row r="28" spans="3:19">
      <c r="C28" s="199"/>
      <c r="D28" s="199"/>
      <c r="E28" s="199"/>
      <c r="F28" s="199"/>
      <c r="G28" s="199"/>
      <c r="H28" s="199"/>
      <c r="I28" s="199"/>
      <c r="J28" s="199"/>
      <c r="K28" s="199"/>
      <c r="L28" s="199"/>
      <c r="M28" s="199"/>
      <c r="N28" s="199"/>
      <c r="O28" s="199"/>
      <c r="P28" s="199"/>
      <c r="Q28" s="199"/>
      <c r="R28" s="199"/>
      <c r="S28" s="199"/>
    </row>
    <row r="29" spans="3:19">
      <c r="C29" s="199"/>
      <c r="D29" s="199"/>
      <c r="E29" s="199"/>
      <c r="F29" s="199"/>
      <c r="G29" s="199"/>
      <c r="H29" s="199"/>
      <c r="I29" s="199"/>
      <c r="J29" s="199"/>
      <c r="K29" s="199"/>
      <c r="L29" s="199"/>
      <c r="M29" s="199"/>
      <c r="N29" s="199"/>
      <c r="O29" s="199"/>
      <c r="P29" s="199"/>
      <c r="Q29" s="199"/>
      <c r="R29" s="199"/>
      <c r="S29" s="199"/>
    </row>
    <row r="30" spans="3:19">
      <c r="C30" s="199"/>
      <c r="D30" s="199"/>
      <c r="E30" s="199"/>
      <c r="F30" s="199"/>
      <c r="G30" s="199"/>
      <c r="H30" s="199"/>
      <c r="I30" s="199"/>
      <c r="J30" s="199"/>
      <c r="K30" s="199"/>
      <c r="L30" s="199"/>
      <c r="M30" s="199"/>
      <c r="N30" s="199"/>
      <c r="O30" s="199"/>
      <c r="P30" s="199"/>
      <c r="Q30" s="199"/>
      <c r="R30" s="199"/>
      <c r="S30" s="199"/>
    </row>
    <row r="31" spans="3:19">
      <c r="C31" s="199"/>
      <c r="D31" s="199"/>
      <c r="E31" s="199"/>
      <c r="F31" s="199"/>
      <c r="G31" s="199"/>
      <c r="H31" s="199"/>
      <c r="I31" s="199"/>
      <c r="J31" s="199"/>
      <c r="K31" s="199"/>
      <c r="L31" s="199"/>
      <c r="M31" s="199"/>
      <c r="N31" s="199"/>
      <c r="O31" s="199"/>
      <c r="P31" s="199"/>
      <c r="Q31" s="199"/>
      <c r="R31" s="199"/>
      <c r="S31" s="199"/>
    </row>
    <row r="32" spans="3:19">
      <c r="C32" s="199"/>
      <c r="D32" s="199"/>
      <c r="E32" s="199"/>
      <c r="F32" s="199"/>
      <c r="G32" s="199"/>
      <c r="H32" s="199"/>
      <c r="I32" s="199"/>
      <c r="J32" s="199"/>
      <c r="K32" s="199"/>
      <c r="L32" s="199"/>
      <c r="M32" s="199"/>
      <c r="N32" s="199"/>
      <c r="O32" s="199"/>
      <c r="P32" s="199"/>
      <c r="Q32" s="199"/>
      <c r="R32" s="199"/>
      <c r="S32" s="199"/>
    </row>
    <row r="33" spans="3:19">
      <c r="C33" s="199"/>
      <c r="D33" s="199"/>
      <c r="E33" s="199"/>
      <c r="F33" s="199"/>
      <c r="G33" s="199"/>
      <c r="H33" s="199"/>
      <c r="I33" s="199"/>
      <c r="J33" s="199"/>
      <c r="K33" s="199"/>
      <c r="L33" s="199"/>
      <c r="M33" s="199"/>
      <c r="N33" s="199"/>
      <c r="O33" s="199"/>
      <c r="P33" s="199"/>
      <c r="Q33" s="199"/>
      <c r="R33" s="199"/>
      <c r="S33" s="199"/>
    </row>
    <row r="34" spans="3:19">
      <c r="C34" s="199"/>
      <c r="D34" s="199"/>
      <c r="E34" s="199"/>
      <c r="F34" s="199"/>
      <c r="G34" s="199"/>
      <c r="H34" s="199"/>
      <c r="I34" s="199"/>
      <c r="J34" s="199"/>
      <c r="K34" s="199"/>
      <c r="L34" s="199"/>
      <c r="M34" s="199"/>
      <c r="N34" s="199"/>
      <c r="O34" s="199"/>
      <c r="P34" s="199"/>
      <c r="Q34" s="199"/>
      <c r="R34" s="199"/>
      <c r="S34" s="199"/>
    </row>
  </sheetData>
  <mergeCells count="1">
    <mergeCell ref="C6:S34"/>
  </mergeCells>
  <pageMargins left="0.75" right="0.75" top="1" bottom="1" header="0.5" footer="0.5"/>
  <pageSetup paperSize="9" orientation="portrait"/>
</worksheet>
</file>

<file path=docProps/app.xml><?xml version="1.0" encoding="utf-8"?>
<Properties xmlns="http://schemas.openxmlformats.org/officeDocument/2006/extended-properties" xmlns:vt="http://schemas.openxmlformats.org/officeDocument/2006/docPropsVTypes">
  <Application>Excel Android</Application>
  <ScaleCrop>false</ScaleCrop>
  <HeadingPairs>
    <vt:vector size="2" baseType="variant">
      <vt:variant>
        <vt:lpstr>Worksheets</vt:lpstr>
      </vt:variant>
      <vt:variant>
        <vt:i4>175</vt:i4>
      </vt:variant>
    </vt:vector>
  </HeadingPairs>
  <TitlesOfParts>
    <vt:vector size="175" baseType="lpstr">
      <vt:lpstr>Sheet1</vt:lpstr>
      <vt:lpstr>Sheet1 (2)</vt:lpstr>
      <vt:lpstr>Sheet1 (3)</vt:lpstr>
      <vt:lpstr>ورقة1</vt:lpstr>
      <vt:lpstr>Sheet1 (4)</vt:lpstr>
      <vt:lpstr>ورقة1 (2)</vt:lpstr>
      <vt:lpstr>Sheet1 (5)</vt:lpstr>
      <vt:lpstr>ورقة1 (3)</vt:lpstr>
      <vt:lpstr>Sheet1 (7)</vt:lpstr>
      <vt:lpstr>Sheet1 (8)</vt:lpstr>
      <vt:lpstr>ورقة1 (4)</vt:lpstr>
      <vt:lpstr>Sheet1 (9)</vt:lpstr>
      <vt:lpstr>ورقة1 (5)</vt:lpstr>
      <vt:lpstr>Sheet1 (10)</vt:lpstr>
      <vt:lpstr>ورقة1 (6)</vt:lpstr>
      <vt:lpstr>Sheet1 (11)</vt:lpstr>
      <vt:lpstr>ورقة1 (7)</vt:lpstr>
      <vt:lpstr>Sheet1 (12)</vt:lpstr>
      <vt:lpstr>ورقة1 (8)</vt:lpstr>
      <vt:lpstr>Sheet1 (13)</vt:lpstr>
      <vt:lpstr>ورقة1 (9)</vt:lpstr>
      <vt:lpstr>Sheet1 (14)</vt:lpstr>
      <vt:lpstr>ورقة1 (10)</vt:lpstr>
      <vt:lpstr>Sheet1 (15)</vt:lpstr>
      <vt:lpstr>ورقة1 (11)</vt:lpstr>
      <vt:lpstr>Sheet1 (16)</vt:lpstr>
      <vt:lpstr>ورقة1 (12)</vt:lpstr>
      <vt:lpstr>Sheet1 (17)</vt:lpstr>
      <vt:lpstr>ورقة1 (13)</vt:lpstr>
      <vt:lpstr>Sheet1 (18)</vt:lpstr>
      <vt:lpstr>ورقة1 (14)</vt:lpstr>
      <vt:lpstr>Sheet1 (19)</vt:lpstr>
      <vt:lpstr>ورقة1 (15)</vt:lpstr>
      <vt:lpstr>Sheet1 (20)</vt:lpstr>
      <vt:lpstr>ورقة1 (16)</vt:lpstr>
      <vt:lpstr>Sheet1 (21)</vt:lpstr>
      <vt:lpstr>ورقة1 (17)</vt:lpstr>
      <vt:lpstr>Sheet1 (6)</vt:lpstr>
      <vt:lpstr>Sheet1 (23)</vt:lpstr>
      <vt:lpstr>ورقة1 (18)</vt:lpstr>
      <vt:lpstr>Sheet1 (24)</vt:lpstr>
      <vt:lpstr>ورقة1 (19)</vt:lpstr>
      <vt:lpstr>Sheet1 (25)</vt:lpstr>
      <vt:lpstr>ورقة1 (20)</vt:lpstr>
      <vt:lpstr>Sheet1 (26)</vt:lpstr>
      <vt:lpstr>ورقة1 (21)</vt:lpstr>
      <vt:lpstr>Sheet1 (27)</vt:lpstr>
      <vt:lpstr>ورقة1 (22)</vt:lpstr>
      <vt:lpstr>Sheet1 (28)</vt:lpstr>
      <vt:lpstr>ورقة1 (23)</vt:lpstr>
      <vt:lpstr>Sheet1 (29)</vt:lpstr>
      <vt:lpstr>ورقة1 (24)</vt:lpstr>
      <vt:lpstr>Sheet1 (30)</vt:lpstr>
      <vt:lpstr>ورقة1 (25)</vt:lpstr>
      <vt:lpstr>Sheet1 (31)</vt:lpstr>
      <vt:lpstr>ورقة1 (26)</vt:lpstr>
      <vt:lpstr>Sheet1 (32)</vt:lpstr>
      <vt:lpstr>ورقة1 (27)</vt:lpstr>
      <vt:lpstr>Sheet1 (33)</vt:lpstr>
      <vt:lpstr>ورقة1 (28)</vt:lpstr>
      <vt:lpstr>Sheet1 (34)</vt:lpstr>
      <vt:lpstr>ورقة1 (29)</vt:lpstr>
      <vt:lpstr>Sheet1 (35)</vt:lpstr>
      <vt:lpstr>ورقة1 (30)</vt:lpstr>
      <vt:lpstr>Sheet1 (36)</vt:lpstr>
      <vt:lpstr>ورقة1 (31)</vt:lpstr>
      <vt:lpstr>Sheet1 (37)</vt:lpstr>
      <vt:lpstr>ورقة1 (32)</vt:lpstr>
      <vt:lpstr>Sheet1 (22)</vt:lpstr>
      <vt:lpstr>Sheet1 (39)</vt:lpstr>
      <vt:lpstr>ورقة1 (33)</vt:lpstr>
      <vt:lpstr>Sheet1 (40)</vt:lpstr>
      <vt:lpstr>ورقة1 (34)</vt:lpstr>
      <vt:lpstr>Sheet1 (41)</vt:lpstr>
      <vt:lpstr>ورقة1 (35)</vt:lpstr>
      <vt:lpstr>Sheet1 (42)</vt:lpstr>
      <vt:lpstr>ورقة1 (36)</vt:lpstr>
      <vt:lpstr>Sheet1 (43)</vt:lpstr>
      <vt:lpstr>ورقة1 (37)</vt:lpstr>
      <vt:lpstr>Sheet1 (44)</vt:lpstr>
      <vt:lpstr>ورقة1 (38)</vt:lpstr>
      <vt:lpstr>Sheet1 (45)</vt:lpstr>
      <vt:lpstr>ورقة1 (39)</vt:lpstr>
      <vt:lpstr>Sheet1 (46)</vt:lpstr>
      <vt:lpstr>ورقة1 (40)</vt:lpstr>
      <vt:lpstr>Sheet1 (47)</vt:lpstr>
      <vt:lpstr>ورقة1 (41)</vt:lpstr>
      <vt:lpstr>Sheet1 (48)</vt:lpstr>
      <vt:lpstr>ورقة1 (42)</vt:lpstr>
      <vt:lpstr>Sheet1 (49)</vt:lpstr>
      <vt:lpstr>ورقة1 (43)</vt:lpstr>
      <vt:lpstr>Sheet1 (50)</vt:lpstr>
      <vt:lpstr>ورقة1 (44)</vt:lpstr>
      <vt:lpstr>Sheet1 (51)</vt:lpstr>
      <vt:lpstr>ورقة1 (45)</vt:lpstr>
      <vt:lpstr>Sheet1 (52)</vt:lpstr>
      <vt:lpstr>ورقة1 (46)</vt:lpstr>
      <vt:lpstr>Sheet1 (53)</vt:lpstr>
      <vt:lpstr>ورقة1 (47)</vt:lpstr>
      <vt:lpstr>Sheet1 (54)</vt:lpstr>
      <vt:lpstr>ورقة1 (48)</vt:lpstr>
      <vt:lpstr>Sheet1 (38)</vt:lpstr>
      <vt:lpstr>Sheet1 (56)</vt:lpstr>
      <vt:lpstr>ورقة1 (49)</vt:lpstr>
      <vt:lpstr>Sheet1 (57)</vt:lpstr>
      <vt:lpstr>ورقة1 (50)</vt:lpstr>
      <vt:lpstr>Sheet1 (58)</vt:lpstr>
      <vt:lpstr>ورقة1 (51)</vt:lpstr>
      <vt:lpstr>Sheet1 (59)</vt:lpstr>
      <vt:lpstr>ورقة1 (52)</vt:lpstr>
      <vt:lpstr>Sheet1 (60)</vt:lpstr>
      <vt:lpstr>ورقة1 (53)</vt:lpstr>
      <vt:lpstr>Sheet1 (61)</vt:lpstr>
      <vt:lpstr>ورقة1 (54)</vt:lpstr>
      <vt:lpstr>Sheet1 (62)</vt:lpstr>
      <vt:lpstr>ورقة1 (55)</vt:lpstr>
      <vt:lpstr>Sheet1 (63)</vt:lpstr>
      <vt:lpstr>ورقة1 (56)</vt:lpstr>
      <vt:lpstr>Sheet1 (64)</vt:lpstr>
      <vt:lpstr>ورقة1 (57)</vt:lpstr>
      <vt:lpstr>Sheet1 (65)</vt:lpstr>
      <vt:lpstr>ورقة1 (58)</vt:lpstr>
      <vt:lpstr>Sheet1 (66)</vt:lpstr>
      <vt:lpstr>ورقة1 (59)</vt:lpstr>
      <vt:lpstr>Sheet1 (67)</vt:lpstr>
      <vt:lpstr>ورقة1 (60)</vt:lpstr>
      <vt:lpstr>Sheet1 (68)</vt:lpstr>
      <vt:lpstr>ورقة1 (61)</vt:lpstr>
      <vt:lpstr>Sheet1 (69)</vt:lpstr>
      <vt:lpstr>ورقة1 (62)</vt:lpstr>
      <vt:lpstr>Sheet1 (70)</vt:lpstr>
      <vt:lpstr>ورقة1 (63)</vt:lpstr>
      <vt:lpstr>Sheet1 (71)</vt:lpstr>
      <vt:lpstr>ورقة1 (64)</vt:lpstr>
      <vt:lpstr>Sheet1 (72)</vt:lpstr>
      <vt:lpstr>ورقة1 (65)</vt:lpstr>
      <vt:lpstr>Sheet1 (55)</vt:lpstr>
      <vt:lpstr>Sheet1 (74)</vt:lpstr>
      <vt:lpstr>ورقة1 (66)</vt:lpstr>
      <vt:lpstr>Sheet1 (75)</vt:lpstr>
      <vt:lpstr>ورقة1 (67)</vt:lpstr>
      <vt:lpstr>Sheet1 (76)</vt:lpstr>
      <vt:lpstr>ورقة1 (68)</vt:lpstr>
      <vt:lpstr>Sheet1 (77)</vt:lpstr>
      <vt:lpstr>ورقة1 (69)</vt:lpstr>
      <vt:lpstr>Sheet1 (78)</vt:lpstr>
      <vt:lpstr>ورقة1 (70)</vt:lpstr>
      <vt:lpstr>Sheet1 (79)</vt:lpstr>
      <vt:lpstr>ورقة1 (71)</vt:lpstr>
      <vt:lpstr>Sheet1 (80)</vt:lpstr>
      <vt:lpstr>ورقة1 (72)</vt:lpstr>
      <vt:lpstr>Sheet1 (81)</vt:lpstr>
      <vt:lpstr>ورقة1 (73)</vt:lpstr>
      <vt:lpstr>Sheet1 (82)</vt:lpstr>
      <vt:lpstr>ورقة1 (74)</vt:lpstr>
      <vt:lpstr>Sheet1 (83)</vt:lpstr>
      <vt:lpstr>ورقة1 (75)</vt:lpstr>
      <vt:lpstr>Sheet1 (84)</vt:lpstr>
      <vt:lpstr>ورقة1 (76)</vt:lpstr>
      <vt:lpstr>Sheet1 (85)</vt:lpstr>
      <vt:lpstr>ورقة1 (77)</vt:lpstr>
      <vt:lpstr>Sheet1 (86)</vt:lpstr>
      <vt:lpstr>ورقة1 (78)</vt:lpstr>
      <vt:lpstr>Sheet1 (87)</vt:lpstr>
      <vt:lpstr>ورقة1 (79)</vt:lpstr>
      <vt:lpstr>Sheet1 (88)</vt:lpstr>
      <vt:lpstr>ورقة1 (80)</vt:lpstr>
      <vt:lpstr>Sheet1 (89)</vt:lpstr>
      <vt:lpstr>ورقة1 (81)</vt:lpstr>
      <vt:lpstr>Sheet1 (90)</vt:lpstr>
      <vt:lpstr>ورقة1 (82)</vt:lpstr>
      <vt:lpstr>Sheet1 (91)</vt:lpstr>
      <vt:lpstr>ورقة1 (83)</vt:lpstr>
      <vt:lpstr>Sheet1 (92)</vt:lpstr>
      <vt:lpstr>Sheet2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RPC1</dc:creator>
  <cp:lastModifiedBy>嘟爱玩具工作号:Mr Bean</cp:lastModifiedBy>
  <dcterms:created xsi:type="dcterms:W3CDTF">2015-01-15T16:55:00Z</dcterms:created>
  <dcterms:modified xsi:type="dcterms:W3CDTF">2026-07-02T08:44:08Z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12F3A61F436C465983AC7E3031BE1113_13</vt:lpwstr>
  </property>
  <property fmtid="{D5CDD505-2E9C-101B-9397-08002B2CF9AE}" pid="3" name="KSOProductBuildVer">
    <vt:lpwstr>2052-12.1.0.26895</vt:lpwstr>
  </property>
  <property fmtid="{D5CDD505-2E9C-101B-9397-08002B2CF9AE}" pid="4" name="CalculationRule">
    <vt:i4>0</vt:i4>
  </property>
</Properties>
</file>