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 /><Relationship Id="rId2" Type="http://schemas.openxmlformats.org/package/2006/relationships/metadata/core-properties" Target="docProps/core.xml" /><Relationship Id="rId1" Type="http://schemas.openxmlformats.org/officeDocument/2006/relationships/officeDocument" Target="xl/workbook.xml" /><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131"/>
  <workbookPr codeName="ThisWorkbook"/>
  <xr:revisionPtr revIDLastSave="0" documentId="8_{D6A95836-3E1E-6A4B-BCF9-541F1D70FFF2}" xr6:coauthVersionLast="47" xr6:coauthVersionMax="47" xr10:uidLastSave="{00000000-0000-0000-0000-000000000000}"/>
  <bookViews>
    <workbookView xWindow="0" yWindow="0" windowWidth="27945" windowHeight="11895" firstSheet="37" activeTab="37" xr2:uid="{00000000-000D-0000-FFFF-FFFF00000000}"/>
  </bookViews>
  <sheets>
    <sheet name="Sheet1" sheetId="13" state="hidden" r:id="rId1"/>
    <sheet name="Sheet1 (2)" sheetId="15" state="hidden" r:id="rId2"/>
    <sheet name="Sheet1 (3)" sheetId="16" state="hidden" r:id="rId3"/>
    <sheet name="ورقة1" sheetId="17" state="hidden" r:id="rId4"/>
    <sheet name="Sheet1 (4)" sheetId="18" state="hidden" r:id="rId5"/>
    <sheet name="ورقة1 (2)" sheetId="19" state="hidden" r:id="rId6"/>
    <sheet name="Sheet1 (5)" sheetId="20" state="hidden" r:id="rId7"/>
    <sheet name="ورقة1 (3)" sheetId="21" state="hidden" r:id="rId8"/>
    <sheet name="Sheet1 (7)" sheetId="23" state="hidden" r:id="rId9"/>
    <sheet name="Sheet1 (8)" sheetId="24" state="hidden" r:id="rId10"/>
    <sheet name="ورقة1 (4)" sheetId="25" state="hidden" r:id="rId11"/>
    <sheet name="Sheet1 (9)" sheetId="26" state="hidden" r:id="rId12"/>
    <sheet name="ورقة1 (5)" sheetId="27" state="hidden" r:id="rId13"/>
    <sheet name="Sheet1 (10)" sheetId="28" state="hidden" r:id="rId14"/>
    <sheet name="ورقة1 (6)" sheetId="29" state="hidden" r:id="rId15"/>
    <sheet name="Sheet1 (11)" sheetId="30" state="hidden" r:id="rId16"/>
    <sheet name="ورقة1 (7)" sheetId="31" state="hidden" r:id="rId17"/>
    <sheet name="Sheet1 (12)" sheetId="32" state="hidden" r:id="rId18"/>
    <sheet name="ورقة1 (8)" sheetId="33" state="hidden" r:id="rId19"/>
    <sheet name="Sheet1 (13)" sheetId="34" state="hidden" r:id="rId20"/>
    <sheet name="ورقة1 (9)" sheetId="35" state="hidden" r:id="rId21"/>
    <sheet name="Sheet1 (14)" sheetId="36" state="hidden" r:id="rId22"/>
    <sheet name="ورقة1 (10)" sheetId="37" state="hidden" r:id="rId23"/>
    <sheet name="Sheet1 (15)" sheetId="38" state="hidden" r:id="rId24"/>
    <sheet name="ورقة1 (11)" sheetId="39" state="hidden" r:id="rId25"/>
    <sheet name="Sheet1 (16)" sheetId="40" state="hidden" r:id="rId26"/>
    <sheet name="ورقة1 (12)" sheetId="41" state="hidden" r:id="rId27"/>
    <sheet name="Sheet1 (17)" sheetId="42" state="hidden" r:id="rId28"/>
    <sheet name="ورقة1 (13)" sheetId="43" state="hidden" r:id="rId29"/>
    <sheet name="Sheet1 (18)" sheetId="44" state="hidden" r:id="rId30"/>
    <sheet name="ورقة1 (14)" sheetId="45" state="hidden" r:id="rId31"/>
    <sheet name="Sheet1 (19)" sheetId="46" state="hidden" r:id="rId32"/>
    <sheet name="ورقة1 (15)" sheetId="47" state="hidden" r:id="rId33"/>
    <sheet name="Sheet1 (20)" sheetId="48" state="hidden" r:id="rId34"/>
    <sheet name="ورقة1 (16)" sheetId="49" state="hidden" r:id="rId35"/>
    <sheet name="Sheet1 (21)" sheetId="50" state="hidden" r:id="rId36"/>
    <sheet name="ورقة1 (17)" sheetId="51" state="hidden" r:id="rId37"/>
    <sheet name="Sheet1 (22)" sheetId="52" r:id="rId38"/>
    <sheet name="Sheet2" sheetId="53" r:id="rId39"/>
  </sheets>
  <definedNames>
    <definedName name="_xlnm.Print_Area" localSheetId="37">'Sheet1 (22)'!$A$2:$I$327</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87" i="51" l="1"/>
  <c r="K87" i="51"/>
  <c r="I87" i="51"/>
  <c r="G87" i="51"/>
  <c r="F87" i="51"/>
  <c r="M86" i="51"/>
  <c r="K86" i="51"/>
  <c r="J86" i="51"/>
  <c r="I86" i="51"/>
  <c r="G86" i="51"/>
  <c r="M85" i="51"/>
  <c r="K85" i="51"/>
  <c r="J85" i="51"/>
  <c r="I85" i="51"/>
  <c r="G85" i="51"/>
  <c r="M84" i="51"/>
  <c r="K84" i="51"/>
  <c r="J84" i="51"/>
  <c r="I84" i="51"/>
  <c r="G84" i="51"/>
  <c r="M83" i="51"/>
  <c r="K83" i="51"/>
  <c r="J83" i="51"/>
  <c r="I83" i="51"/>
  <c r="G83" i="51"/>
  <c r="M82" i="51"/>
  <c r="K82" i="51"/>
  <c r="J82" i="51"/>
  <c r="I82" i="51"/>
  <c r="G82" i="51"/>
  <c r="M81" i="51"/>
  <c r="K81" i="51"/>
  <c r="J81" i="51"/>
  <c r="I81" i="51"/>
  <c r="G81" i="51"/>
  <c r="M80" i="51"/>
  <c r="K80" i="51"/>
  <c r="J80" i="51"/>
  <c r="I80" i="51"/>
  <c r="G80" i="51"/>
  <c r="M79" i="51"/>
  <c r="K79" i="51"/>
  <c r="J79" i="51"/>
  <c r="I79" i="51"/>
  <c r="G79" i="51"/>
  <c r="M78" i="51"/>
  <c r="K78" i="51"/>
  <c r="J78" i="51"/>
  <c r="I78" i="51"/>
  <c r="G78" i="51"/>
  <c r="M77" i="51"/>
  <c r="K77" i="51"/>
  <c r="J77" i="51"/>
  <c r="I77" i="51"/>
  <c r="G77" i="51"/>
  <c r="M76" i="51"/>
  <c r="K76" i="51"/>
  <c r="J76" i="51"/>
  <c r="I76" i="51"/>
  <c r="G76" i="51"/>
  <c r="M75" i="51"/>
  <c r="K75" i="51"/>
  <c r="J75" i="51"/>
  <c r="I75" i="51"/>
  <c r="G75" i="51"/>
  <c r="M74" i="51"/>
  <c r="K74" i="51"/>
  <c r="J74" i="51"/>
  <c r="I74" i="51"/>
  <c r="G74" i="51"/>
  <c r="M73" i="51"/>
  <c r="K73" i="51"/>
  <c r="J73" i="51"/>
  <c r="I73" i="51"/>
  <c r="G73" i="51"/>
  <c r="M72" i="51"/>
  <c r="K72" i="51"/>
  <c r="J72" i="51"/>
  <c r="I72" i="51"/>
  <c r="G72" i="51"/>
  <c r="M71" i="51"/>
  <c r="K71" i="51"/>
  <c r="J71" i="51"/>
  <c r="I71" i="51"/>
  <c r="G71" i="51"/>
  <c r="M70" i="51"/>
  <c r="K70" i="51"/>
  <c r="J70" i="51"/>
  <c r="I70" i="51"/>
  <c r="G70" i="51"/>
  <c r="M69" i="51"/>
  <c r="K69" i="51"/>
  <c r="J69" i="51"/>
  <c r="I69" i="51"/>
  <c r="G69" i="51"/>
  <c r="M68" i="51"/>
  <c r="K68" i="51"/>
  <c r="J68" i="51"/>
  <c r="I68" i="51"/>
  <c r="G68" i="51"/>
  <c r="M67" i="51"/>
  <c r="K67" i="51"/>
  <c r="J67" i="51"/>
  <c r="I67" i="51"/>
  <c r="G67" i="51"/>
  <c r="M66" i="51"/>
  <c r="K66" i="51"/>
  <c r="I66" i="51"/>
  <c r="G66" i="51"/>
  <c r="M65" i="51"/>
  <c r="K65" i="51"/>
  <c r="I65" i="51"/>
  <c r="G65" i="51"/>
  <c r="M64" i="51"/>
  <c r="K64" i="51"/>
  <c r="I64" i="51"/>
  <c r="G64" i="51"/>
  <c r="M63" i="51"/>
  <c r="K63" i="51"/>
  <c r="I63" i="51"/>
  <c r="G63" i="51"/>
  <c r="M62" i="51"/>
  <c r="K62" i="51"/>
  <c r="I62" i="51"/>
  <c r="G62" i="51"/>
  <c r="M61" i="51"/>
  <c r="K61" i="51"/>
  <c r="J61" i="51"/>
  <c r="I61" i="51"/>
  <c r="G61" i="51"/>
  <c r="M60" i="51"/>
  <c r="K60" i="51"/>
  <c r="J60" i="51"/>
  <c r="I60" i="51"/>
  <c r="G60" i="51"/>
  <c r="M59" i="51"/>
  <c r="K59" i="51"/>
  <c r="J59" i="51"/>
  <c r="I59" i="51"/>
  <c r="G59" i="51"/>
  <c r="M58" i="51"/>
  <c r="K58" i="51"/>
  <c r="J58" i="51"/>
  <c r="I58" i="51"/>
  <c r="G58" i="51"/>
  <c r="M57" i="51"/>
  <c r="K57" i="51"/>
  <c r="J57" i="51"/>
  <c r="I57" i="51"/>
  <c r="G57" i="51"/>
  <c r="M56" i="51"/>
  <c r="K56" i="51"/>
  <c r="J56" i="51"/>
  <c r="I56" i="51"/>
  <c r="G56" i="51"/>
  <c r="M55" i="51"/>
  <c r="K55" i="51"/>
  <c r="J55" i="51"/>
  <c r="I55" i="51"/>
  <c r="G55" i="51"/>
  <c r="M54" i="51"/>
  <c r="K54" i="51"/>
  <c r="J54" i="51"/>
  <c r="I54" i="51"/>
  <c r="G54" i="51"/>
  <c r="M53" i="51"/>
  <c r="K53" i="51"/>
  <c r="J53" i="51"/>
  <c r="I53" i="51"/>
  <c r="G53" i="51"/>
  <c r="M52" i="51"/>
  <c r="K52" i="51"/>
  <c r="J52" i="51"/>
  <c r="I52" i="51"/>
  <c r="G52" i="51"/>
  <c r="M51" i="51"/>
  <c r="K51" i="51"/>
  <c r="J51" i="51"/>
  <c r="I51" i="51"/>
  <c r="G51" i="51"/>
  <c r="M50" i="51"/>
  <c r="K50" i="51"/>
  <c r="J50" i="51"/>
  <c r="I50" i="51"/>
  <c r="G50" i="51"/>
  <c r="M49" i="51"/>
  <c r="K49" i="51"/>
  <c r="J49" i="51"/>
  <c r="I49" i="51"/>
  <c r="G49" i="51"/>
  <c r="M48" i="51"/>
  <c r="K48" i="51"/>
  <c r="J48" i="51"/>
  <c r="I48" i="51"/>
  <c r="G48" i="51"/>
  <c r="M47" i="51"/>
  <c r="K47" i="51"/>
  <c r="J47" i="51"/>
  <c r="I47" i="51"/>
  <c r="G47" i="51"/>
  <c r="M46" i="51"/>
  <c r="K46" i="51"/>
  <c r="I46" i="51"/>
  <c r="G46" i="51"/>
  <c r="M45" i="51"/>
  <c r="K45" i="51"/>
  <c r="J45" i="51"/>
  <c r="I45" i="51"/>
  <c r="G45" i="51"/>
  <c r="M44" i="51"/>
  <c r="K44" i="51"/>
  <c r="J44" i="51"/>
  <c r="I44" i="51"/>
  <c r="G44" i="51"/>
  <c r="M43" i="51"/>
  <c r="K43" i="51"/>
  <c r="J43" i="51"/>
  <c r="I43" i="51"/>
  <c r="G43" i="51"/>
  <c r="M42" i="51"/>
  <c r="K42" i="51"/>
  <c r="J42" i="51"/>
  <c r="I42" i="51"/>
  <c r="G42" i="51"/>
  <c r="M41" i="51"/>
  <c r="K41" i="51"/>
  <c r="J41" i="51"/>
  <c r="I41" i="51"/>
  <c r="G41" i="51"/>
  <c r="M40" i="51"/>
  <c r="K40" i="51"/>
  <c r="J40" i="51"/>
  <c r="I40" i="51"/>
  <c r="G40" i="51"/>
  <c r="M39" i="51"/>
  <c r="K39" i="51"/>
  <c r="J39" i="51"/>
  <c r="I39" i="51"/>
  <c r="G39" i="51"/>
  <c r="M38" i="51"/>
  <c r="K38" i="51"/>
  <c r="J38" i="51"/>
  <c r="I38" i="51"/>
  <c r="G38" i="51"/>
  <c r="M37" i="51"/>
  <c r="K37" i="51"/>
  <c r="J37" i="51"/>
  <c r="I37" i="51"/>
  <c r="G37" i="51"/>
  <c r="M36" i="51"/>
  <c r="K36" i="51"/>
  <c r="J36" i="51"/>
  <c r="I36" i="51"/>
  <c r="G36" i="51"/>
  <c r="M35" i="51"/>
  <c r="K35" i="51"/>
  <c r="J35" i="51"/>
  <c r="I35" i="51"/>
  <c r="G35" i="51"/>
  <c r="M34" i="51"/>
  <c r="K34" i="51"/>
  <c r="J34" i="51"/>
  <c r="I34" i="51"/>
  <c r="G34" i="51"/>
  <c r="M33" i="51"/>
  <c r="K33" i="51"/>
  <c r="J33" i="51"/>
  <c r="I33" i="51"/>
  <c r="G33" i="51"/>
  <c r="M32" i="51"/>
  <c r="K32" i="51"/>
  <c r="J32" i="51"/>
  <c r="I32" i="51"/>
  <c r="G32" i="51"/>
  <c r="M31" i="51"/>
  <c r="K31" i="51"/>
  <c r="J31" i="51"/>
  <c r="I31" i="51"/>
  <c r="G31" i="51"/>
  <c r="M30" i="51"/>
  <c r="K30" i="51"/>
  <c r="J30" i="51"/>
  <c r="I30" i="51"/>
  <c r="G30" i="51"/>
  <c r="M29" i="51"/>
  <c r="K29" i="51"/>
  <c r="J29" i="51"/>
  <c r="I29" i="51"/>
  <c r="G29" i="51"/>
  <c r="M28" i="51"/>
  <c r="K28" i="51"/>
  <c r="J28" i="51"/>
  <c r="I28" i="51"/>
  <c r="G28" i="51"/>
  <c r="M27" i="51"/>
  <c r="K27" i="51"/>
  <c r="J27" i="51"/>
  <c r="I27" i="51"/>
  <c r="G27" i="51"/>
  <c r="M26" i="51"/>
  <c r="K26" i="51"/>
  <c r="J26" i="51"/>
  <c r="I26" i="51"/>
  <c r="G26" i="51"/>
  <c r="M25" i="51"/>
  <c r="K25" i="51"/>
  <c r="J25" i="51"/>
  <c r="I25" i="51"/>
  <c r="G25" i="51"/>
  <c r="M24" i="51"/>
  <c r="K24" i="51"/>
  <c r="J24" i="51"/>
  <c r="I24" i="51"/>
  <c r="G24" i="51"/>
  <c r="M23" i="51"/>
  <c r="K23" i="51"/>
  <c r="J23" i="51"/>
  <c r="I23" i="51"/>
  <c r="G23" i="51"/>
  <c r="M22" i="51"/>
  <c r="K22" i="51"/>
  <c r="J22" i="51"/>
  <c r="I22" i="51"/>
  <c r="G22" i="51"/>
  <c r="M21" i="51"/>
  <c r="K21" i="51"/>
  <c r="J21" i="51"/>
  <c r="I21" i="51"/>
  <c r="G21" i="51"/>
  <c r="M20" i="51"/>
  <c r="K20" i="51"/>
  <c r="J20" i="51"/>
  <c r="I20" i="51"/>
  <c r="G20" i="51"/>
  <c r="M19" i="51"/>
  <c r="K19" i="51"/>
  <c r="J19" i="51"/>
  <c r="I19" i="51"/>
  <c r="G19" i="51"/>
  <c r="M18" i="51"/>
  <c r="K18" i="51"/>
  <c r="J18" i="51"/>
  <c r="I18" i="51"/>
  <c r="G18" i="51"/>
  <c r="M17" i="51"/>
  <c r="K17" i="51"/>
  <c r="J17" i="51"/>
  <c r="I17" i="51"/>
  <c r="G17" i="51"/>
  <c r="M16" i="51"/>
  <c r="K16" i="51"/>
  <c r="J16" i="51"/>
  <c r="I16" i="51"/>
  <c r="G16" i="51"/>
  <c r="M15" i="51"/>
  <c r="K15" i="51"/>
  <c r="J15" i="51"/>
  <c r="I15" i="51"/>
  <c r="G15" i="51"/>
  <c r="M14" i="51"/>
  <c r="K14" i="51"/>
  <c r="J14" i="51"/>
  <c r="I14" i="51"/>
  <c r="G14" i="51"/>
  <c r="M13" i="51"/>
  <c r="K13" i="51"/>
  <c r="J13" i="51"/>
  <c r="I13" i="51"/>
  <c r="G13" i="51"/>
  <c r="M12" i="51"/>
  <c r="K12" i="51"/>
  <c r="J12" i="51"/>
  <c r="I12" i="51"/>
  <c r="G12" i="51"/>
  <c r="M11" i="51"/>
  <c r="K11" i="51"/>
  <c r="J11" i="51"/>
  <c r="I11" i="51"/>
  <c r="G11" i="51"/>
  <c r="M10" i="51"/>
  <c r="K10" i="51"/>
  <c r="J10" i="51"/>
  <c r="I10" i="51"/>
  <c r="G10" i="51"/>
  <c r="M9" i="51"/>
  <c r="K9" i="51"/>
  <c r="J9" i="51"/>
  <c r="I9" i="51"/>
  <c r="G9" i="51"/>
  <c r="M8" i="51"/>
  <c r="K8" i="51"/>
  <c r="J8" i="51"/>
  <c r="I8" i="51"/>
  <c r="G8" i="51"/>
  <c r="M10" i="50"/>
  <c r="L10" i="50"/>
  <c r="K10" i="50"/>
  <c r="J10" i="50"/>
  <c r="I10" i="50"/>
  <c r="H10" i="50"/>
  <c r="G10" i="50"/>
  <c r="F10" i="50"/>
  <c r="M9" i="50"/>
  <c r="K9" i="50"/>
  <c r="I9" i="50"/>
  <c r="G9" i="50"/>
  <c r="M8" i="50"/>
  <c r="K8" i="50"/>
  <c r="I8" i="50"/>
  <c r="G8" i="50"/>
  <c r="M7" i="50"/>
  <c r="K7" i="50"/>
  <c r="I7" i="50"/>
  <c r="G7" i="50"/>
  <c r="M87" i="49"/>
  <c r="K87" i="49"/>
  <c r="I87" i="49"/>
  <c r="G87" i="49"/>
  <c r="F87" i="49"/>
  <c r="M86" i="49"/>
  <c r="K86" i="49"/>
  <c r="J86" i="49"/>
  <c r="I86" i="49"/>
  <c r="G86" i="49"/>
  <c r="M85" i="49"/>
  <c r="K85" i="49"/>
  <c r="J85" i="49"/>
  <c r="I85" i="49"/>
  <c r="G85" i="49"/>
  <c r="M84" i="49"/>
  <c r="K84" i="49"/>
  <c r="J84" i="49"/>
  <c r="I84" i="49"/>
  <c r="G84" i="49"/>
  <c r="M83" i="49"/>
  <c r="K83" i="49"/>
  <c r="J83" i="49"/>
  <c r="I83" i="49"/>
  <c r="G83" i="49"/>
  <c r="M82" i="49"/>
  <c r="K82" i="49"/>
  <c r="J82" i="49"/>
  <c r="I82" i="49"/>
  <c r="G82" i="49"/>
  <c r="M81" i="49"/>
  <c r="K81" i="49"/>
  <c r="J81" i="49"/>
  <c r="I81" i="49"/>
  <c r="G81" i="49"/>
  <c r="M80" i="49"/>
  <c r="K80" i="49"/>
  <c r="J80" i="49"/>
  <c r="I80" i="49"/>
  <c r="G80" i="49"/>
  <c r="M79" i="49"/>
  <c r="K79" i="49"/>
  <c r="J79" i="49"/>
  <c r="I79" i="49"/>
  <c r="G79" i="49"/>
  <c r="M78" i="49"/>
  <c r="K78" i="49"/>
  <c r="J78" i="49"/>
  <c r="I78" i="49"/>
  <c r="G78" i="49"/>
  <c r="M77" i="49"/>
  <c r="K77" i="49"/>
  <c r="J77" i="49"/>
  <c r="I77" i="49"/>
  <c r="G77" i="49"/>
  <c r="M76" i="49"/>
  <c r="K76" i="49"/>
  <c r="J76" i="49"/>
  <c r="I76" i="49"/>
  <c r="G76" i="49"/>
  <c r="M75" i="49"/>
  <c r="K75" i="49"/>
  <c r="J75" i="49"/>
  <c r="I75" i="49"/>
  <c r="G75" i="49"/>
  <c r="M74" i="49"/>
  <c r="K74" i="49"/>
  <c r="J74" i="49"/>
  <c r="I74" i="49"/>
  <c r="G74" i="49"/>
  <c r="M73" i="49"/>
  <c r="K73" i="49"/>
  <c r="J73" i="49"/>
  <c r="I73" i="49"/>
  <c r="G73" i="49"/>
  <c r="M72" i="49"/>
  <c r="K72" i="49"/>
  <c r="J72" i="49"/>
  <c r="I72" i="49"/>
  <c r="G72" i="49"/>
  <c r="M71" i="49"/>
  <c r="K71" i="49"/>
  <c r="J71" i="49"/>
  <c r="I71" i="49"/>
  <c r="G71" i="49"/>
  <c r="M70" i="49"/>
  <c r="K70" i="49"/>
  <c r="J70" i="49"/>
  <c r="I70" i="49"/>
  <c r="G70" i="49"/>
  <c r="M69" i="49"/>
  <c r="K69" i="49"/>
  <c r="J69" i="49"/>
  <c r="I69" i="49"/>
  <c r="G69" i="49"/>
  <c r="M68" i="49"/>
  <c r="K68" i="49"/>
  <c r="J68" i="49"/>
  <c r="I68" i="49"/>
  <c r="G68" i="49"/>
  <c r="M67" i="49"/>
  <c r="K67" i="49"/>
  <c r="J67" i="49"/>
  <c r="I67" i="49"/>
  <c r="G67" i="49"/>
  <c r="M66" i="49"/>
  <c r="K66" i="49"/>
  <c r="I66" i="49"/>
  <c r="G66" i="49"/>
  <c r="M65" i="49"/>
  <c r="K65" i="49"/>
  <c r="I65" i="49"/>
  <c r="G65" i="49"/>
  <c r="M64" i="49"/>
  <c r="K64" i="49"/>
  <c r="I64" i="49"/>
  <c r="G64" i="49"/>
  <c r="M63" i="49"/>
  <c r="K63" i="49"/>
  <c r="I63" i="49"/>
  <c r="G63" i="49"/>
  <c r="M62" i="49"/>
  <c r="K62" i="49"/>
  <c r="I62" i="49"/>
  <c r="G62" i="49"/>
  <c r="M61" i="49"/>
  <c r="K61" i="49"/>
  <c r="J61" i="49"/>
  <c r="I61" i="49"/>
  <c r="G61" i="49"/>
  <c r="M60" i="49"/>
  <c r="K60" i="49"/>
  <c r="J60" i="49"/>
  <c r="I60" i="49"/>
  <c r="G60" i="49"/>
  <c r="M59" i="49"/>
  <c r="K59" i="49"/>
  <c r="J59" i="49"/>
  <c r="I59" i="49"/>
  <c r="G59" i="49"/>
  <c r="M58" i="49"/>
  <c r="K58" i="49"/>
  <c r="J58" i="49"/>
  <c r="I58" i="49"/>
  <c r="G58" i="49"/>
  <c r="M57" i="49"/>
  <c r="K57" i="49"/>
  <c r="J57" i="49"/>
  <c r="I57" i="49"/>
  <c r="G57" i="49"/>
  <c r="M56" i="49"/>
  <c r="K56" i="49"/>
  <c r="J56" i="49"/>
  <c r="I56" i="49"/>
  <c r="G56" i="49"/>
  <c r="M55" i="49"/>
  <c r="K55" i="49"/>
  <c r="J55" i="49"/>
  <c r="I55" i="49"/>
  <c r="G55" i="49"/>
  <c r="M54" i="49"/>
  <c r="K54" i="49"/>
  <c r="J54" i="49"/>
  <c r="I54" i="49"/>
  <c r="G54" i="49"/>
  <c r="M53" i="49"/>
  <c r="K53" i="49"/>
  <c r="J53" i="49"/>
  <c r="I53" i="49"/>
  <c r="G53" i="49"/>
  <c r="M52" i="49"/>
  <c r="K52" i="49"/>
  <c r="J52" i="49"/>
  <c r="I52" i="49"/>
  <c r="G52" i="49"/>
  <c r="M51" i="49"/>
  <c r="K51" i="49"/>
  <c r="J51" i="49"/>
  <c r="I51" i="49"/>
  <c r="G51" i="49"/>
  <c r="M50" i="49"/>
  <c r="K50" i="49"/>
  <c r="J50" i="49"/>
  <c r="I50" i="49"/>
  <c r="G50" i="49"/>
  <c r="M49" i="49"/>
  <c r="K49" i="49"/>
  <c r="J49" i="49"/>
  <c r="I49" i="49"/>
  <c r="G49" i="49"/>
  <c r="M48" i="49"/>
  <c r="K48" i="49"/>
  <c r="J48" i="49"/>
  <c r="I48" i="49"/>
  <c r="G48" i="49"/>
  <c r="M47" i="49"/>
  <c r="K47" i="49"/>
  <c r="J47" i="49"/>
  <c r="I47" i="49"/>
  <c r="G47" i="49"/>
  <c r="M46" i="49"/>
  <c r="K46" i="49"/>
  <c r="I46" i="49"/>
  <c r="G46" i="49"/>
  <c r="M45" i="49"/>
  <c r="K45" i="49"/>
  <c r="J45" i="49"/>
  <c r="I45" i="49"/>
  <c r="G45" i="49"/>
  <c r="M44" i="49"/>
  <c r="K44" i="49"/>
  <c r="J44" i="49"/>
  <c r="I44" i="49"/>
  <c r="G44" i="49"/>
  <c r="M43" i="49"/>
  <c r="K43" i="49"/>
  <c r="J43" i="49"/>
  <c r="I43" i="49"/>
  <c r="G43" i="49"/>
  <c r="M42" i="49"/>
  <c r="K42" i="49"/>
  <c r="J42" i="49"/>
  <c r="I42" i="49"/>
  <c r="G42" i="49"/>
  <c r="M41" i="49"/>
  <c r="K41" i="49"/>
  <c r="J41" i="49"/>
  <c r="I41" i="49"/>
  <c r="G41" i="49"/>
  <c r="M40" i="49"/>
  <c r="K40" i="49"/>
  <c r="J40" i="49"/>
  <c r="I40" i="49"/>
  <c r="G40" i="49"/>
  <c r="M39" i="49"/>
  <c r="K39" i="49"/>
  <c r="J39" i="49"/>
  <c r="I39" i="49"/>
  <c r="G39" i="49"/>
  <c r="M38" i="49"/>
  <c r="K38" i="49"/>
  <c r="J38" i="49"/>
  <c r="I38" i="49"/>
  <c r="G38" i="49"/>
  <c r="M37" i="49"/>
  <c r="K37" i="49"/>
  <c r="J37" i="49"/>
  <c r="I37" i="49"/>
  <c r="G37" i="49"/>
  <c r="M36" i="49"/>
  <c r="K36" i="49"/>
  <c r="J36" i="49"/>
  <c r="I36" i="49"/>
  <c r="G36" i="49"/>
  <c r="M35" i="49"/>
  <c r="K35" i="49"/>
  <c r="J35" i="49"/>
  <c r="I35" i="49"/>
  <c r="G35" i="49"/>
  <c r="M34" i="49"/>
  <c r="K34" i="49"/>
  <c r="J34" i="49"/>
  <c r="I34" i="49"/>
  <c r="G34" i="49"/>
  <c r="M33" i="49"/>
  <c r="K33" i="49"/>
  <c r="J33" i="49"/>
  <c r="I33" i="49"/>
  <c r="G33" i="49"/>
  <c r="M32" i="49"/>
  <c r="K32" i="49"/>
  <c r="J32" i="49"/>
  <c r="I32" i="49"/>
  <c r="G32" i="49"/>
  <c r="M31" i="49"/>
  <c r="K31" i="49"/>
  <c r="J31" i="49"/>
  <c r="I31" i="49"/>
  <c r="G31" i="49"/>
  <c r="M30" i="49"/>
  <c r="K30" i="49"/>
  <c r="J30" i="49"/>
  <c r="I30" i="49"/>
  <c r="G30" i="49"/>
  <c r="M29" i="49"/>
  <c r="K29" i="49"/>
  <c r="J29" i="49"/>
  <c r="I29" i="49"/>
  <c r="G29" i="49"/>
  <c r="M28" i="49"/>
  <c r="K28" i="49"/>
  <c r="J28" i="49"/>
  <c r="I28" i="49"/>
  <c r="G28" i="49"/>
  <c r="M27" i="49"/>
  <c r="K27" i="49"/>
  <c r="J27" i="49"/>
  <c r="I27" i="49"/>
  <c r="G27" i="49"/>
  <c r="M26" i="49"/>
  <c r="K26" i="49"/>
  <c r="J26" i="49"/>
  <c r="I26" i="49"/>
  <c r="G26" i="49"/>
  <c r="M25" i="49"/>
  <c r="K25" i="49"/>
  <c r="J25" i="49"/>
  <c r="I25" i="49"/>
  <c r="G25" i="49"/>
  <c r="M24" i="49"/>
  <c r="K24" i="49"/>
  <c r="J24" i="49"/>
  <c r="I24" i="49"/>
  <c r="G24" i="49"/>
  <c r="M23" i="49"/>
  <c r="K23" i="49"/>
  <c r="J23" i="49"/>
  <c r="I23" i="49"/>
  <c r="G23" i="49"/>
  <c r="M22" i="49"/>
  <c r="K22" i="49"/>
  <c r="J22" i="49"/>
  <c r="I22" i="49"/>
  <c r="G22" i="49"/>
  <c r="M21" i="49"/>
  <c r="K21" i="49"/>
  <c r="J21" i="49"/>
  <c r="I21" i="49"/>
  <c r="G21" i="49"/>
  <c r="M20" i="49"/>
  <c r="K20" i="49"/>
  <c r="J20" i="49"/>
  <c r="I20" i="49"/>
  <c r="G20" i="49"/>
  <c r="M19" i="49"/>
  <c r="K19" i="49"/>
  <c r="J19" i="49"/>
  <c r="I19" i="49"/>
  <c r="G19" i="49"/>
  <c r="M18" i="49"/>
  <c r="K18" i="49"/>
  <c r="J18" i="49"/>
  <c r="I18" i="49"/>
  <c r="G18" i="49"/>
  <c r="M17" i="49"/>
  <c r="K17" i="49"/>
  <c r="J17" i="49"/>
  <c r="I17" i="49"/>
  <c r="G17" i="49"/>
  <c r="M16" i="49"/>
  <c r="K16" i="49"/>
  <c r="J16" i="49"/>
  <c r="I16" i="49"/>
  <c r="G16" i="49"/>
  <c r="M15" i="49"/>
  <c r="K15" i="49"/>
  <c r="J15" i="49"/>
  <c r="I15" i="49"/>
  <c r="G15" i="49"/>
  <c r="M14" i="49"/>
  <c r="K14" i="49"/>
  <c r="J14" i="49"/>
  <c r="I14" i="49"/>
  <c r="G14" i="49"/>
  <c r="M13" i="49"/>
  <c r="K13" i="49"/>
  <c r="J13" i="49"/>
  <c r="I13" i="49"/>
  <c r="G13" i="49"/>
  <c r="M12" i="49"/>
  <c r="K12" i="49"/>
  <c r="J12" i="49"/>
  <c r="I12" i="49"/>
  <c r="G12" i="49"/>
  <c r="M11" i="49"/>
  <c r="K11" i="49"/>
  <c r="J11" i="49"/>
  <c r="I11" i="49"/>
  <c r="G11" i="49"/>
  <c r="M10" i="49"/>
  <c r="K10" i="49"/>
  <c r="J10" i="49"/>
  <c r="I10" i="49"/>
  <c r="G10" i="49"/>
  <c r="M9" i="49"/>
  <c r="K9" i="49"/>
  <c r="J9" i="49"/>
  <c r="I9" i="49"/>
  <c r="G9" i="49"/>
  <c r="M8" i="49"/>
  <c r="K8" i="49"/>
  <c r="J8" i="49"/>
  <c r="I8" i="49"/>
  <c r="G8" i="49"/>
  <c r="M10" i="48"/>
  <c r="L10" i="48"/>
  <c r="K10" i="48"/>
  <c r="J10" i="48"/>
  <c r="I10" i="48"/>
  <c r="H10" i="48"/>
  <c r="G10" i="48"/>
  <c r="F10" i="48"/>
  <c r="M9" i="48"/>
  <c r="K9" i="48"/>
  <c r="I9" i="48"/>
  <c r="G9" i="48"/>
  <c r="M8" i="48"/>
  <c r="K8" i="48"/>
  <c r="I8" i="48"/>
  <c r="G8" i="48"/>
  <c r="M7" i="48"/>
  <c r="K7" i="48"/>
  <c r="I7" i="48"/>
  <c r="G7" i="48"/>
  <c r="M87" i="47"/>
  <c r="K87" i="47"/>
  <c r="I87" i="47"/>
  <c r="G87" i="47"/>
  <c r="F87" i="47"/>
  <c r="M86" i="47"/>
  <c r="K86" i="47"/>
  <c r="J86" i="47"/>
  <c r="I86" i="47"/>
  <c r="G86" i="47"/>
  <c r="M85" i="47"/>
  <c r="K85" i="47"/>
  <c r="J85" i="47"/>
  <c r="I85" i="47"/>
  <c r="G85" i="47"/>
  <c r="M84" i="47"/>
  <c r="K84" i="47"/>
  <c r="J84" i="47"/>
  <c r="I84" i="47"/>
  <c r="G84" i="47"/>
  <c r="M83" i="47"/>
  <c r="K83" i="47"/>
  <c r="J83" i="47"/>
  <c r="I83" i="47"/>
  <c r="G83" i="47"/>
  <c r="M82" i="47"/>
  <c r="K82" i="47"/>
  <c r="J82" i="47"/>
  <c r="I82" i="47"/>
  <c r="G82" i="47"/>
  <c r="M81" i="47"/>
  <c r="K81" i="47"/>
  <c r="J81" i="47"/>
  <c r="I81" i="47"/>
  <c r="G81" i="47"/>
  <c r="M80" i="47"/>
  <c r="K80" i="47"/>
  <c r="J80" i="47"/>
  <c r="I80" i="47"/>
  <c r="G80" i="47"/>
  <c r="M79" i="47"/>
  <c r="K79" i="47"/>
  <c r="J79" i="47"/>
  <c r="I79" i="47"/>
  <c r="G79" i="47"/>
  <c r="M78" i="47"/>
  <c r="K78" i="47"/>
  <c r="J78" i="47"/>
  <c r="I78" i="47"/>
  <c r="G78" i="47"/>
  <c r="M77" i="47"/>
  <c r="K77" i="47"/>
  <c r="J77" i="47"/>
  <c r="I77" i="47"/>
  <c r="G77" i="47"/>
  <c r="M76" i="47"/>
  <c r="K76" i="47"/>
  <c r="J76" i="47"/>
  <c r="I76" i="47"/>
  <c r="G76" i="47"/>
  <c r="M75" i="47"/>
  <c r="K75" i="47"/>
  <c r="J75" i="47"/>
  <c r="I75" i="47"/>
  <c r="G75" i="47"/>
  <c r="M74" i="47"/>
  <c r="K74" i="47"/>
  <c r="J74" i="47"/>
  <c r="I74" i="47"/>
  <c r="G74" i="47"/>
  <c r="M73" i="47"/>
  <c r="K73" i="47"/>
  <c r="J73" i="47"/>
  <c r="I73" i="47"/>
  <c r="G73" i="47"/>
  <c r="M72" i="47"/>
  <c r="K72" i="47"/>
  <c r="J72" i="47"/>
  <c r="I72" i="47"/>
  <c r="G72" i="47"/>
  <c r="M71" i="47"/>
  <c r="K71" i="47"/>
  <c r="J71" i="47"/>
  <c r="I71" i="47"/>
  <c r="G71" i="47"/>
  <c r="M70" i="47"/>
  <c r="K70" i="47"/>
  <c r="J70" i="47"/>
  <c r="I70" i="47"/>
  <c r="G70" i="47"/>
  <c r="M69" i="47"/>
  <c r="K69" i="47"/>
  <c r="J69" i="47"/>
  <c r="I69" i="47"/>
  <c r="G69" i="47"/>
  <c r="M68" i="47"/>
  <c r="K68" i="47"/>
  <c r="J68" i="47"/>
  <c r="I68" i="47"/>
  <c r="G68" i="47"/>
  <c r="M67" i="47"/>
  <c r="K67" i="47"/>
  <c r="J67" i="47"/>
  <c r="I67" i="47"/>
  <c r="G67" i="47"/>
  <c r="M66" i="47"/>
  <c r="K66" i="47"/>
  <c r="I66" i="47"/>
  <c r="G66" i="47"/>
  <c r="M65" i="47"/>
  <c r="K65" i="47"/>
  <c r="I65" i="47"/>
  <c r="G65" i="47"/>
  <c r="M64" i="47"/>
  <c r="K64" i="47"/>
  <c r="I64" i="47"/>
  <c r="G64" i="47"/>
  <c r="M63" i="47"/>
  <c r="K63" i="47"/>
  <c r="I63" i="47"/>
  <c r="G63" i="47"/>
  <c r="M62" i="47"/>
  <c r="K62" i="47"/>
  <c r="I62" i="47"/>
  <c r="G62" i="47"/>
  <c r="M61" i="47"/>
  <c r="K61" i="47"/>
  <c r="J61" i="47"/>
  <c r="I61" i="47"/>
  <c r="G61" i="47"/>
  <c r="M60" i="47"/>
  <c r="K60" i="47"/>
  <c r="J60" i="47"/>
  <c r="I60" i="47"/>
  <c r="G60" i="47"/>
  <c r="M59" i="47"/>
  <c r="K59" i="47"/>
  <c r="J59" i="47"/>
  <c r="I59" i="47"/>
  <c r="G59" i="47"/>
  <c r="M58" i="47"/>
  <c r="K58" i="47"/>
  <c r="J58" i="47"/>
  <c r="I58" i="47"/>
  <c r="G58" i="47"/>
  <c r="M57" i="47"/>
  <c r="K57" i="47"/>
  <c r="J57" i="47"/>
  <c r="I57" i="47"/>
  <c r="G57" i="47"/>
  <c r="M56" i="47"/>
  <c r="K56" i="47"/>
  <c r="J56" i="47"/>
  <c r="I56" i="47"/>
  <c r="G56" i="47"/>
  <c r="M55" i="47"/>
  <c r="K55" i="47"/>
  <c r="J55" i="47"/>
  <c r="I55" i="47"/>
  <c r="G55" i="47"/>
  <c r="M54" i="47"/>
  <c r="K54" i="47"/>
  <c r="J54" i="47"/>
  <c r="I54" i="47"/>
  <c r="G54" i="47"/>
  <c r="M53" i="47"/>
  <c r="K53" i="47"/>
  <c r="J53" i="47"/>
  <c r="I53" i="47"/>
  <c r="G53" i="47"/>
  <c r="M52" i="47"/>
  <c r="K52" i="47"/>
  <c r="J52" i="47"/>
  <c r="I52" i="47"/>
  <c r="G52" i="47"/>
  <c r="M51" i="47"/>
  <c r="K51" i="47"/>
  <c r="J51" i="47"/>
  <c r="I51" i="47"/>
  <c r="G51" i="47"/>
  <c r="M50" i="47"/>
  <c r="K50" i="47"/>
  <c r="J50" i="47"/>
  <c r="I50" i="47"/>
  <c r="G50" i="47"/>
  <c r="M49" i="47"/>
  <c r="K49" i="47"/>
  <c r="J49" i="47"/>
  <c r="I49" i="47"/>
  <c r="G49" i="47"/>
  <c r="M48" i="47"/>
  <c r="K48" i="47"/>
  <c r="J48" i="47"/>
  <c r="I48" i="47"/>
  <c r="G48" i="47"/>
  <c r="M47" i="47"/>
  <c r="K47" i="47"/>
  <c r="J47" i="47"/>
  <c r="I47" i="47"/>
  <c r="G47" i="47"/>
  <c r="M46" i="47"/>
  <c r="K46" i="47"/>
  <c r="I46" i="47"/>
  <c r="G46" i="47"/>
  <c r="M45" i="47"/>
  <c r="K45" i="47"/>
  <c r="J45" i="47"/>
  <c r="I45" i="47"/>
  <c r="G45" i="47"/>
  <c r="M44" i="47"/>
  <c r="K44" i="47"/>
  <c r="J44" i="47"/>
  <c r="I44" i="47"/>
  <c r="G44" i="47"/>
  <c r="M43" i="47"/>
  <c r="K43" i="47"/>
  <c r="J43" i="47"/>
  <c r="I43" i="47"/>
  <c r="G43" i="47"/>
  <c r="M42" i="47"/>
  <c r="K42" i="47"/>
  <c r="J42" i="47"/>
  <c r="I42" i="47"/>
  <c r="G42" i="47"/>
  <c r="M41" i="47"/>
  <c r="K41" i="47"/>
  <c r="J41" i="47"/>
  <c r="I41" i="47"/>
  <c r="G41" i="47"/>
  <c r="M40" i="47"/>
  <c r="K40" i="47"/>
  <c r="J40" i="47"/>
  <c r="I40" i="47"/>
  <c r="G40" i="47"/>
  <c r="M39" i="47"/>
  <c r="K39" i="47"/>
  <c r="J39" i="47"/>
  <c r="I39" i="47"/>
  <c r="G39" i="47"/>
  <c r="M38" i="47"/>
  <c r="K38" i="47"/>
  <c r="J38" i="47"/>
  <c r="I38" i="47"/>
  <c r="G38" i="47"/>
  <c r="M37" i="47"/>
  <c r="K37" i="47"/>
  <c r="J37" i="47"/>
  <c r="I37" i="47"/>
  <c r="G37" i="47"/>
  <c r="M36" i="47"/>
  <c r="K36" i="47"/>
  <c r="J36" i="47"/>
  <c r="I36" i="47"/>
  <c r="G36" i="47"/>
  <c r="M35" i="47"/>
  <c r="K35" i="47"/>
  <c r="J35" i="47"/>
  <c r="I35" i="47"/>
  <c r="G35" i="47"/>
  <c r="M34" i="47"/>
  <c r="K34" i="47"/>
  <c r="J34" i="47"/>
  <c r="I34" i="47"/>
  <c r="G34" i="47"/>
  <c r="M33" i="47"/>
  <c r="K33" i="47"/>
  <c r="J33" i="47"/>
  <c r="I33" i="47"/>
  <c r="G33" i="47"/>
  <c r="M32" i="47"/>
  <c r="K32" i="47"/>
  <c r="J32" i="47"/>
  <c r="I32" i="47"/>
  <c r="G32" i="47"/>
  <c r="M31" i="47"/>
  <c r="K31" i="47"/>
  <c r="J31" i="47"/>
  <c r="I31" i="47"/>
  <c r="G31" i="47"/>
  <c r="M30" i="47"/>
  <c r="K30" i="47"/>
  <c r="J30" i="47"/>
  <c r="I30" i="47"/>
  <c r="G30" i="47"/>
  <c r="M29" i="47"/>
  <c r="K29" i="47"/>
  <c r="J29" i="47"/>
  <c r="I29" i="47"/>
  <c r="G29" i="47"/>
  <c r="M28" i="47"/>
  <c r="K28" i="47"/>
  <c r="J28" i="47"/>
  <c r="I28" i="47"/>
  <c r="G28" i="47"/>
  <c r="M27" i="47"/>
  <c r="K27" i="47"/>
  <c r="J27" i="47"/>
  <c r="I27" i="47"/>
  <c r="G27" i="47"/>
  <c r="M26" i="47"/>
  <c r="K26" i="47"/>
  <c r="J26" i="47"/>
  <c r="I26" i="47"/>
  <c r="G26" i="47"/>
  <c r="M25" i="47"/>
  <c r="K25" i="47"/>
  <c r="J25" i="47"/>
  <c r="I25" i="47"/>
  <c r="G25" i="47"/>
  <c r="M24" i="47"/>
  <c r="K24" i="47"/>
  <c r="J24" i="47"/>
  <c r="I24" i="47"/>
  <c r="G24" i="47"/>
  <c r="M23" i="47"/>
  <c r="K23" i="47"/>
  <c r="J23" i="47"/>
  <c r="I23" i="47"/>
  <c r="G23" i="47"/>
  <c r="M22" i="47"/>
  <c r="K22" i="47"/>
  <c r="J22" i="47"/>
  <c r="I22" i="47"/>
  <c r="G22" i="47"/>
  <c r="M21" i="47"/>
  <c r="K21" i="47"/>
  <c r="J21" i="47"/>
  <c r="I21" i="47"/>
  <c r="G21" i="47"/>
  <c r="M20" i="47"/>
  <c r="K20" i="47"/>
  <c r="J20" i="47"/>
  <c r="I20" i="47"/>
  <c r="G20" i="47"/>
  <c r="M19" i="47"/>
  <c r="K19" i="47"/>
  <c r="J19" i="47"/>
  <c r="I19" i="47"/>
  <c r="G19" i="47"/>
  <c r="M18" i="47"/>
  <c r="K18" i="47"/>
  <c r="J18" i="47"/>
  <c r="I18" i="47"/>
  <c r="G18" i="47"/>
  <c r="M17" i="47"/>
  <c r="K17" i="47"/>
  <c r="J17" i="47"/>
  <c r="I17" i="47"/>
  <c r="G17" i="47"/>
  <c r="M16" i="47"/>
  <c r="K16" i="47"/>
  <c r="J16" i="47"/>
  <c r="I16" i="47"/>
  <c r="G16" i="47"/>
  <c r="M15" i="47"/>
  <c r="K15" i="47"/>
  <c r="J15" i="47"/>
  <c r="I15" i="47"/>
  <c r="G15" i="47"/>
  <c r="M14" i="47"/>
  <c r="K14" i="47"/>
  <c r="J14" i="47"/>
  <c r="I14" i="47"/>
  <c r="G14" i="47"/>
  <c r="M13" i="47"/>
  <c r="K13" i="47"/>
  <c r="J13" i="47"/>
  <c r="I13" i="47"/>
  <c r="G13" i="47"/>
  <c r="M12" i="47"/>
  <c r="K12" i="47"/>
  <c r="J12" i="47"/>
  <c r="I12" i="47"/>
  <c r="G12" i="47"/>
  <c r="M11" i="47"/>
  <c r="K11" i="47"/>
  <c r="J11" i="47"/>
  <c r="I11" i="47"/>
  <c r="G11" i="47"/>
  <c r="M10" i="47"/>
  <c r="K10" i="47"/>
  <c r="J10" i="47"/>
  <c r="I10" i="47"/>
  <c r="G10" i="47"/>
  <c r="M9" i="47"/>
  <c r="K9" i="47"/>
  <c r="J9" i="47"/>
  <c r="I9" i="47"/>
  <c r="G9" i="47"/>
  <c r="M8" i="47"/>
  <c r="K8" i="47"/>
  <c r="J8" i="47"/>
  <c r="I8" i="47"/>
  <c r="G8" i="47"/>
  <c r="M10" i="46"/>
  <c r="L10" i="46"/>
  <c r="K10" i="46"/>
  <c r="J10" i="46"/>
  <c r="I10" i="46"/>
  <c r="H10" i="46"/>
  <c r="G10" i="46"/>
  <c r="F10" i="46"/>
  <c r="M9" i="46"/>
  <c r="K9" i="46"/>
  <c r="I9" i="46"/>
  <c r="G9" i="46"/>
  <c r="M8" i="46"/>
  <c r="K8" i="46"/>
  <c r="I8" i="46"/>
  <c r="G8" i="46"/>
  <c r="M7" i="46"/>
  <c r="K7" i="46"/>
  <c r="I7" i="46"/>
  <c r="G7" i="46"/>
  <c r="M87" i="45"/>
  <c r="K87" i="45"/>
  <c r="I87" i="45"/>
  <c r="G87" i="45"/>
  <c r="F87" i="45"/>
  <c r="M86" i="45"/>
  <c r="K86" i="45"/>
  <c r="J86" i="45"/>
  <c r="I86" i="45"/>
  <c r="G86" i="45"/>
  <c r="M85" i="45"/>
  <c r="K85" i="45"/>
  <c r="J85" i="45"/>
  <c r="I85" i="45"/>
  <c r="G85" i="45"/>
  <c r="M84" i="45"/>
  <c r="K84" i="45"/>
  <c r="J84" i="45"/>
  <c r="I84" i="45"/>
  <c r="G84" i="45"/>
  <c r="M83" i="45"/>
  <c r="K83" i="45"/>
  <c r="J83" i="45"/>
  <c r="I83" i="45"/>
  <c r="G83" i="45"/>
  <c r="M82" i="45"/>
  <c r="K82" i="45"/>
  <c r="J82" i="45"/>
  <c r="I82" i="45"/>
  <c r="G82" i="45"/>
  <c r="M81" i="45"/>
  <c r="K81" i="45"/>
  <c r="J81" i="45"/>
  <c r="I81" i="45"/>
  <c r="G81" i="45"/>
  <c r="M80" i="45"/>
  <c r="K80" i="45"/>
  <c r="J80" i="45"/>
  <c r="I80" i="45"/>
  <c r="G80" i="45"/>
  <c r="M79" i="45"/>
  <c r="K79" i="45"/>
  <c r="J79" i="45"/>
  <c r="I79" i="45"/>
  <c r="G79" i="45"/>
  <c r="M78" i="45"/>
  <c r="K78" i="45"/>
  <c r="J78" i="45"/>
  <c r="I78" i="45"/>
  <c r="G78" i="45"/>
  <c r="M77" i="45"/>
  <c r="K77" i="45"/>
  <c r="J77" i="45"/>
  <c r="I77" i="45"/>
  <c r="G77" i="45"/>
  <c r="M76" i="45"/>
  <c r="K76" i="45"/>
  <c r="J76" i="45"/>
  <c r="I76" i="45"/>
  <c r="G76" i="45"/>
  <c r="M75" i="45"/>
  <c r="K75" i="45"/>
  <c r="J75" i="45"/>
  <c r="I75" i="45"/>
  <c r="G75" i="45"/>
  <c r="M74" i="45"/>
  <c r="K74" i="45"/>
  <c r="J74" i="45"/>
  <c r="I74" i="45"/>
  <c r="G74" i="45"/>
  <c r="M73" i="45"/>
  <c r="K73" i="45"/>
  <c r="J73" i="45"/>
  <c r="I73" i="45"/>
  <c r="G73" i="45"/>
  <c r="M72" i="45"/>
  <c r="K72" i="45"/>
  <c r="J72" i="45"/>
  <c r="I72" i="45"/>
  <c r="G72" i="45"/>
  <c r="M71" i="45"/>
  <c r="K71" i="45"/>
  <c r="J71" i="45"/>
  <c r="I71" i="45"/>
  <c r="G71" i="45"/>
  <c r="M70" i="45"/>
  <c r="K70" i="45"/>
  <c r="J70" i="45"/>
  <c r="I70" i="45"/>
  <c r="G70" i="45"/>
  <c r="M69" i="45"/>
  <c r="K69" i="45"/>
  <c r="J69" i="45"/>
  <c r="I69" i="45"/>
  <c r="G69" i="45"/>
  <c r="M68" i="45"/>
  <c r="K68" i="45"/>
  <c r="J68" i="45"/>
  <c r="I68" i="45"/>
  <c r="G68" i="45"/>
  <c r="M67" i="45"/>
  <c r="K67" i="45"/>
  <c r="J67" i="45"/>
  <c r="I67" i="45"/>
  <c r="G67" i="45"/>
  <c r="M66" i="45"/>
  <c r="K66" i="45"/>
  <c r="I66" i="45"/>
  <c r="G66" i="45"/>
  <c r="M65" i="45"/>
  <c r="K65" i="45"/>
  <c r="I65" i="45"/>
  <c r="G65" i="45"/>
  <c r="M64" i="45"/>
  <c r="K64" i="45"/>
  <c r="I64" i="45"/>
  <c r="G64" i="45"/>
  <c r="M63" i="45"/>
  <c r="K63" i="45"/>
  <c r="I63" i="45"/>
  <c r="G63" i="45"/>
  <c r="M62" i="45"/>
  <c r="K62" i="45"/>
  <c r="I62" i="45"/>
  <c r="G62" i="45"/>
  <c r="M61" i="45"/>
  <c r="K61" i="45"/>
  <c r="J61" i="45"/>
  <c r="I61" i="45"/>
  <c r="G61" i="45"/>
  <c r="M60" i="45"/>
  <c r="K60" i="45"/>
  <c r="J60" i="45"/>
  <c r="I60" i="45"/>
  <c r="G60" i="45"/>
  <c r="M59" i="45"/>
  <c r="K59" i="45"/>
  <c r="J59" i="45"/>
  <c r="I59" i="45"/>
  <c r="G59" i="45"/>
  <c r="M58" i="45"/>
  <c r="K58" i="45"/>
  <c r="J58" i="45"/>
  <c r="I58" i="45"/>
  <c r="G58" i="45"/>
  <c r="M57" i="45"/>
  <c r="K57" i="45"/>
  <c r="J57" i="45"/>
  <c r="I57" i="45"/>
  <c r="G57" i="45"/>
  <c r="M56" i="45"/>
  <c r="K56" i="45"/>
  <c r="J56" i="45"/>
  <c r="I56" i="45"/>
  <c r="G56" i="45"/>
  <c r="M55" i="45"/>
  <c r="K55" i="45"/>
  <c r="J55" i="45"/>
  <c r="I55" i="45"/>
  <c r="G55" i="45"/>
  <c r="M54" i="45"/>
  <c r="K54" i="45"/>
  <c r="J54" i="45"/>
  <c r="I54" i="45"/>
  <c r="G54" i="45"/>
  <c r="M53" i="45"/>
  <c r="K53" i="45"/>
  <c r="J53" i="45"/>
  <c r="I53" i="45"/>
  <c r="G53" i="45"/>
  <c r="M52" i="45"/>
  <c r="K52" i="45"/>
  <c r="J52" i="45"/>
  <c r="I52" i="45"/>
  <c r="G52" i="45"/>
  <c r="M51" i="45"/>
  <c r="K51" i="45"/>
  <c r="J51" i="45"/>
  <c r="I51" i="45"/>
  <c r="G51" i="45"/>
  <c r="M50" i="45"/>
  <c r="K50" i="45"/>
  <c r="J50" i="45"/>
  <c r="I50" i="45"/>
  <c r="G50" i="45"/>
  <c r="M49" i="45"/>
  <c r="K49" i="45"/>
  <c r="J49" i="45"/>
  <c r="I49" i="45"/>
  <c r="G49" i="45"/>
  <c r="M48" i="45"/>
  <c r="K48" i="45"/>
  <c r="J48" i="45"/>
  <c r="I48" i="45"/>
  <c r="G48" i="45"/>
  <c r="M47" i="45"/>
  <c r="K47" i="45"/>
  <c r="J47" i="45"/>
  <c r="I47" i="45"/>
  <c r="G47" i="45"/>
  <c r="M46" i="45"/>
  <c r="K46" i="45"/>
  <c r="I46" i="45"/>
  <c r="G46" i="45"/>
  <c r="M45" i="45"/>
  <c r="K45" i="45"/>
  <c r="J45" i="45"/>
  <c r="I45" i="45"/>
  <c r="G45" i="45"/>
  <c r="M44" i="45"/>
  <c r="K44" i="45"/>
  <c r="J44" i="45"/>
  <c r="I44" i="45"/>
  <c r="G44" i="45"/>
  <c r="M43" i="45"/>
  <c r="K43" i="45"/>
  <c r="J43" i="45"/>
  <c r="I43" i="45"/>
  <c r="G43" i="45"/>
  <c r="M42" i="45"/>
  <c r="K42" i="45"/>
  <c r="J42" i="45"/>
  <c r="I42" i="45"/>
  <c r="G42" i="45"/>
  <c r="M41" i="45"/>
  <c r="K41" i="45"/>
  <c r="J41" i="45"/>
  <c r="I41" i="45"/>
  <c r="G41" i="45"/>
  <c r="M40" i="45"/>
  <c r="K40" i="45"/>
  <c r="J40" i="45"/>
  <c r="I40" i="45"/>
  <c r="G40" i="45"/>
  <c r="M39" i="45"/>
  <c r="K39" i="45"/>
  <c r="J39" i="45"/>
  <c r="I39" i="45"/>
  <c r="G39" i="45"/>
  <c r="M38" i="45"/>
  <c r="K38" i="45"/>
  <c r="J38" i="45"/>
  <c r="I38" i="45"/>
  <c r="G38" i="45"/>
  <c r="M37" i="45"/>
  <c r="K37" i="45"/>
  <c r="J37" i="45"/>
  <c r="I37" i="45"/>
  <c r="G37" i="45"/>
  <c r="M36" i="45"/>
  <c r="K36" i="45"/>
  <c r="J36" i="45"/>
  <c r="I36" i="45"/>
  <c r="G36" i="45"/>
  <c r="M35" i="45"/>
  <c r="K35" i="45"/>
  <c r="J35" i="45"/>
  <c r="I35" i="45"/>
  <c r="G35" i="45"/>
  <c r="M34" i="45"/>
  <c r="K34" i="45"/>
  <c r="J34" i="45"/>
  <c r="I34" i="45"/>
  <c r="G34" i="45"/>
  <c r="M33" i="45"/>
  <c r="K33" i="45"/>
  <c r="J33" i="45"/>
  <c r="I33" i="45"/>
  <c r="G33" i="45"/>
  <c r="M32" i="45"/>
  <c r="K32" i="45"/>
  <c r="J32" i="45"/>
  <c r="I32" i="45"/>
  <c r="G32" i="45"/>
  <c r="M31" i="45"/>
  <c r="K31" i="45"/>
  <c r="J31" i="45"/>
  <c r="I31" i="45"/>
  <c r="G31" i="45"/>
  <c r="M30" i="45"/>
  <c r="K30" i="45"/>
  <c r="J30" i="45"/>
  <c r="I30" i="45"/>
  <c r="G30" i="45"/>
  <c r="M29" i="45"/>
  <c r="K29" i="45"/>
  <c r="J29" i="45"/>
  <c r="I29" i="45"/>
  <c r="G29" i="45"/>
  <c r="M28" i="45"/>
  <c r="K28" i="45"/>
  <c r="J28" i="45"/>
  <c r="I28" i="45"/>
  <c r="G28" i="45"/>
  <c r="M27" i="45"/>
  <c r="K27" i="45"/>
  <c r="J27" i="45"/>
  <c r="I27" i="45"/>
  <c r="G27" i="45"/>
  <c r="M26" i="45"/>
  <c r="K26" i="45"/>
  <c r="J26" i="45"/>
  <c r="I26" i="45"/>
  <c r="G26" i="45"/>
  <c r="M25" i="45"/>
  <c r="K25" i="45"/>
  <c r="J25" i="45"/>
  <c r="I25" i="45"/>
  <c r="G25" i="45"/>
  <c r="M24" i="45"/>
  <c r="K24" i="45"/>
  <c r="J24" i="45"/>
  <c r="I24" i="45"/>
  <c r="G24" i="45"/>
  <c r="M23" i="45"/>
  <c r="K23" i="45"/>
  <c r="J23" i="45"/>
  <c r="I23" i="45"/>
  <c r="G23" i="45"/>
  <c r="M22" i="45"/>
  <c r="K22" i="45"/>
  <c r="J22" i="45"/>
  <c r="I22" i="45"/>
  <c r="G22" i="45"/>
  <c r="M21" i="45"/>
  <c r="K21" i="45"/>
  <c r="J21" i="45"/>
  <c r="I21" i="45"/>
  <c r="G21" i="45"/>
  <c r="M20" i="45"/>
  <c r="K20" i="45"/>
  <c r="J20" i="45"/>
  <c r="I20" i="45"/>
  <c r="G20" i="45"/>
  <c r="M19" i="45"/>
  <c r="K19" i="45"/>
  <c r="J19" i="45"/>
  <c r="I19" i="45"/>
  <c r="G19" i="45"/>
  <c r="M18" i="45"/>
  <c r="K18" i="45"/>
  <c r="J18" i="45"/>
  <c r="I18" i="45"/>
  <c r="G18" i="45"/>
  <c r="M17" i="45"/>
  <c r="K17" i="45"/>
  <c r="J17" i="45"/>
  <c r="I17" i="45"/>
  <c r="G17" i="45"/>
  <c r="M16" i="45"/>
  <c r="K16" i="45"/>
  <c r="J16" i="45"/>
  <c r="I16" i="45"/>
  <c r="G16" i="45"/>
  <c r="M15" i="45"/>
  <c r="K15" i="45"/>
  <c r="J15" i="45"/>
  <c r="I15" i="45"/>
  <c r="G15" i="45"/>
  <c r="M14" i="45"/>
  <c r="K14" i="45"/>
  <c r="J14" i="45"/>
  <c r="I14" i="45"/>
  <c r="G14" i="45"/>
  <c r="M13" i="45"/>
  <c r="K13" i="45"/>
  <c r="J13" i="45"/>
  <c r="I13" i="45"/>
  <c r="G13" i="45"/>
  <c r="M12" i="45"/>
  <c r="K12" i="45"/>
  <c r="J12" i="45"/>
  <c r="I12" i="45"/>
  <c r="G12" i="45"/>
  <c r="M11" i="45"/>
  <c r="K11" i="45"/>
  <c r="J11" i="45"/>
  <c r="I11" i="45"/>
  <c r="G11" i="45"/>
  <c r="M10" i="45"/>
  <c r="K10" i="45"/>
  <c r="J10" i="45"/>
  <c r="I10" i="45"/>
  <c r="G10" i="45"/>
  <c r="M9" i="45"/>
  <c r="K9" i="45"/>
  <c r="J9" i="45"/>
  <c r="I9" i="45"/>
  <c r="G9" i="45"/>
  <c r="M8" i="45"/>
  <c r="K8" i="45"/>
  <c r="J8" i="45"/>
  <c r="I8" i="45"/>
  <c r="G8" i="45"/>
  <c r="M10" i="44"/>
  <c r="L10" i="44"/>
  <c r="K10" i="44"/>
  <c r="J10" i="44"/>
  <c r="I10" i="44"/>
  <c r="H10" i="44"/>
  <c r="G10" i="44"/>
  <c r="F10" i="44"/>
  <c r="M9" i="44"/>
  <c r="K9" i="44"/>
  <c r="I9" i="44"/>
  <c r="G9" i="44"/>
  <c r="M8" i="44"/>
  <c r="K8" i="44"/>
  <c r="I8" i="44"/>
  <c r="G8" i="44"/>
  <c r="M7" i="44"/>
  <c r="K7" i="44"/>
  <c r="I7" i="44"/>
  <c r="G7" i="44"/>
  <c r="M87" i="43"/>
  <c r="K87" i="43"/>
  <c r="I87" i="43"/>
  <c r="G87" i="43"/>
  <c r="F87" i="43"/>
  <c r="M86" i="43"/>
  <c r="K86" i="43"/>
  <c r="J86" i="43"/>
  <c r="I86" i="43"/>
  <c r="G86" i="43"/>
  <c r="M85" i="43"/>
  <c r="K85" i="43"/>
  <c r="J85" i="43"/>
  <c r="I85" i="43"/>
  <c r="G85" i="43"/>
  <c r="M84" i="43"/>
  <c r="K84" i="43"/>
  <c r="J84" i="43"/>
  <c r="I84" i="43"/>
  <c r="G84" i="43"/>
  <c r="M83" i="43"/>
  <c r="K83" i="43"/>
  <c r="J83" i="43"/>
  <c r="I83" i="43"/>
  <c r="G83" i="43"/>
  <c r="M82" i="43"/>
  <c r="K82" i="43"/>
  <c r="J82" i="43"/>
  <c r="I82" i="43"/>
  <c r="G82" i="43"/>
  <c r="M81" i="43"/>
  <c r="K81" i="43"/>
  <c r="J81" i="43"/>
  <c r="I81" i="43"/>
  <c r="G81" i="43"/>
  <c r="M80" i="43"/>
  <c r="K80" i="43"/>
  <c r="J80" i="43"/>
  <c r="I80" i="43"/>
  <c r="G80" i="43"/>
  <c r="M79" i="43"/>
  <c r="K79" i="43"/>
  <c r="J79" i="43"/>
  <c r="I79" i="43"/>
  <c r="G79" i="43"/>
  <c r="M78" i="43"/>
  <c r="K78" i="43"/>
  <c r="J78" i="43"/>
  <c r="I78" i="43"/>
  <c r="G78" i="43"/>
  <c r="M77" i="43"/>
  <c r="K77" i="43"/>
  <c r="J77" i="43"/>
  <c r="I77" i="43"/>
  <c r="G77" i="43"/>
  <c r="M76" i="43"/>
  <c r="K76" i="43"/>
  <c r="J76" i="43"/>
  <c r="I76" i="43"/>
  <c r="G76" i="43"/>
  <c r="M75" i="43"/>
  <c r="K75" i="43"/>
  <c r="J75" i="43"/>
  <c r="I75" i="43"/>
  <c r="G75" i="43"/>
  <c r="M74" i="43"/>
  <c r="K74" i="43"/>
  <c r="J74" i="43"/>
  <c r="I74" i="43"/>
  <c r="G74" i="43"/>
  <c r="M73" i="43"/>
  <c r="K73" i="43"/>
  <c r="J73" i="43"/>
  <c r="I73" i="43"/>
  <c r="G73" i="43"/>
  <c r="M72" i="43"/>
  <c r="K72" i="43"/>
  <c r="J72" i="43"/>
  <c r="I72" i="43"/>
  <c r="G72" i="43"/>
  <c r="M71" i="43"/>
  <c r="K71" i="43"/>
  <c r="J71" i="43"/>
  <c r="I71" i="43"/>
  <c r="G71" i="43"/>
  <c r="M70" i="43"/>
  <c r="K70" i="43"/>
  <c r="J70" i="43"/>
  <c r="I70" i="43"/>
  <c r="G70" i="43"/>
  <c r="M69" i="43"/>
  <c r="K69" i="43"/>
  <c r="J69" i="43"/>
  <c r="I69" i="43"/>
  <c r="G69" i="43"/>
  <c r="M68" i="43"/>
  <c r="K68" i="43"/>
  <c r="J68" i="43"/>
  <c r="I68" i="43"/>
  <c r="G68" i="43"/>
  <c r="M67" i="43"/>
  <c r="K67" i="43"/>
  <c r="J67" i="43"/>
  <c r="I67" i="43"/>
  <c r="G67" i="43"/>
  <c r="M66" i="43"/>
  <c r="K66" i="43"/>
  <c r="I66" i="43"/>
  <c r="G66" i="43"/>
  <c r="M65" i="43"/>
  <c r="K65" i="43"/>
  <c r="I65" i="43"/>
  <c r="G65" i="43"/>
  <c r="M64" i="43"/>
  <c r="K64" i="43"/>
  <c r="I64" i="43"/>
  <c r="G64" i="43"/>
  <c r="M63" i="43"/>
  <c r="K63" i="43"/>
  <c r="I63" i="43"/>
  <c r="G63" i="43"/>
  <c r="M62" i="43"/>
  <c r="K62" i="43"/>
  <c r="I62" i="43"/>
  <c r="G62" i="43"/>
  <c r="M61" i="43"/>
  <c r="K61" i="43"/>
  <c r="J61" i="43"/>
  <c r="I61" i="43"/>
  <c r="G61" i="43"/>
  <c r="M60" i="43"/>
  <c r="K60" i="43"/>
  <c r="J60" i="43"/>
  <c r="I60" i="43"/>
  <c r="G60" i="43"/>
  <c r="M59" i="43"/>
  <c r="K59" i="43"/>
  <c r="J59" i="43"/>
  <c r="I59" i="43"/>
  <c r="G59" i="43"/>
  <c r="M58" i="43"/>
  <c r="K58" i="43"/>
  <c r="J58" i="43"/>
  <c r="I58" i="43"/>
  <c r="G58" i="43"/>
  <c r="M57" i="43"/>
  <c r="K57" i="43"/>
  <c r="J57" i="43"/>
  <c r="I57" i="43"/>
  <c r="G57" i="43"/>
  <c r="M56" i="43"/>
  <c r="K56" i="43"/>
  <c r="J56" i="43"/>
  <c r="I56" i="43"/>
  <c r="G56" i="43"/>
  <c r="M55" i="43"/>
  <c r="K55" i="43"/>
  <c r="J55" i="43"/>
  <c r="I55" i="43"/>
  <c r="G55" i="43"/>
  <c r="M54" i="43"/>
  <c r="K54" i="43"/>
  <c r="J54" i="43"/>
  <c r="I54" i="43"/>
  <c r="G54" i="43"/>
  <c r="M53" i="43"/>
  <c r="K53" i="43"/>
  <c r="J53" i="43"/>
  <c r="I53" i="43"/>
  <c r="G53" i="43"/>
  <c r="M52" i="43"/>
  <c r="K52" i="43"/>
  <c r="J52" i="43"/>
  <c r="I52" i="43"/>
  <c r="G52" i="43"/>
  <c r="M51" i="43"/>
  <c r="K51" i="43"/>
  <c r="J51" i="43"/>
  <c r="I51" i="43"/>
  <c r="G51" i="43"/>
  <c r="M50" i="43"/>
  <c r="K50" i="43"/>
  <c r="J50" i="43"/>
  <c r="I50" i="43"/>
  <c r="G50" i="43"/>
  <c r="M49" i="43"/>
  <c r="K49" i="43"/>
  <c r="J49" i="43"/>
  <c r="I49" i="43"/>
  <c r="G49" i="43"/>
  <c r="M48" i="43"/>
  <c r="K48" i="43"/>
  <c r="J48" i="43"/>
  <c r="I48" i="43"/>
  <c r="G48" i="43"/>
  <c r="M47" i="43"/>
  <c r="K47" i="43"/>
  <c r="J47" i="43"/>
  <c r="I47" i="43"/>
  <c r="G47" i="43"/>
  <c r="M46" i="43"/>
  <c r="K46" i="43"/>
  <c r="I46" i="43"/>
  <c r="G46" i="43"/>
  <c r="M45" i="43"/>
  <c r="K45" i="43"/>
  <c r="J45" i="43"/>
  <c r="I45" i="43"/>
  <c r="G45" i="43"/>
  <c r="M44" i="43"/>
  <c r="K44" i="43"/>
  <c r="J44" i="43"/>
  <c r="I44" i="43"/>
  <c r="G44" i="43"/>
  <c r="M43" i="43"/>
  <c r="K43" i="43"/>
  <c r="J43" i="43"/>
  <c r="I43" i="43"/>
  <c r="G43" i="43"/>
  <c r="M42" i="43"/>
  <c r="K42" i="43"/>
  <c r="J42" i="43"/>
  <c r="I42" i="43"/>
  <c r="G42" i="43"/>
  <c r="M41" i="43"/>
  <c r="K41" i="43"/>
  <c r="J41" i="43"/>
  <c r="I41" i="43"/>
  <c r="G41" i="43"/>
  <c r="M40" i="43"/>
  <c r="K40" i="43"/>
  <c r="J40" i="43"/>
  <c r="I40" i="43"/>
  <c r="G40" i="43"/>
  <c r="M39" i="43"/>
  <c r="K39" i="43"/>
  <c r="J39" i="43"/>
  <c r="I39" i="43"/>
  <c r="G39" i="43"/>
  <c r="M38" i="43"/>
  <c r="K38" i="43"/>
  <c r="J38" i="43"/>
  <c r="I38" i="43"/>
  <c r="G38" i="43"/>
  <c r="M37" i="43"/>
  <c r="K37" i="43"/>
  <c r="J37" i="43"/>
  <c r="I37" i="43"/>
  <c r="G37" i="43"/>
  <c r="M36" i="43"/>
  <c r="K36" i="43"/>
  <c r="J36" i="43"/>
  <c r="I36" i="43"/>
  <c r="G36" i="43"/>
  <c r="M35" i="43"/>
  <c r="K35" i="43"/>
  <c r="J35" i="43"/>
  <c r="I35" i="43"/>
  <c r="G35" i="43"/>
  <c r="M34" i="43"/>
  <c r="K34" i="43"/>
  <c r="J34" i="43"/>
  <c r="I34" i="43"/>
  <c r="G34" i="43"/>
  <c r="M33" i="43"/>
  <c r="K33" i="43"/>
  <c r="J33" i="43"/>
  <c r="I33" i="43"/>
  <c r="G33" i="43"/>
  <c r="M32" i="43"/>
  <c r="K32" i="43"/>
  <c r="J32" i="43"/>
  <c r="I32" i="43"/>
  <c r="G32" i="43"/>
  <c r="M31" i="43"/>
  <c r="K31" i="43"/>
  <c r="J31" i="43"/>
  <c r="I31" i="43"/>
  <c r="G31" i="43"/>
  <c r="M30" i="43"/>
  <c r="K30" i="43"/>
  <c r="J30" i="43"/>
  <c r="I30" i="43"/>
  <c r="G30" i="43"/>
  <c r="M29" i="43"/>
  <c r="K29" i="43"/>
  <c r="J29" i="43"/>
  <c r="I29" i="43"/>
  <c r="G29" i="43"/>
  <c r="M28" i="43"/>
  <c r="K28" i="43"/>
  <c r="J28" i="43"/>
  <c r="I28" i="43"/>
  <c r="G28" i="43"/>
  <c r="M27" i="43"/>
  <c r="K27" i="43"/>
  <c r="J27" i="43"/>
  <c r="I27" i="43"/>
  <c r="G27" i="43"/>
  <c r="M26" i="43"/>
  <c r="K26" i="43"/>
  <c r="J26" i="43"/>
  <c r="I26" i="43"/>
  <c r="G26" i="43"/>
  <c r="M25" i="43"/>
  <c r="K25" i="43"/>
  <c r="J25" i="43"/>
  <c r="I25" i="43"/>
  <c r="G25" i="43"/>
  <c r="M24" i="43"/>
  <c r="K24" i="43"/>
  <c r="J24" i="43"/>
  <c r="I24" i="43"/>
  <c r="G24" i="43"/>
  <c r="M23" i="43"/>
  <c r="K23" i="43"/>
  <c r="J23" i="43"/>
  <c r="I23" i="43"/>
  <c r="G23" i="43"/>
  <c r="M22" i="43"/>
  <c r="K22" i="43"/>
  <c r="J22" i="43"/>
  <c r="I22" i="43"/>
  <c r="G22" i="43"/>
  <c r="M21" i="43"/>
  <c r="K21" i="43"/>
  <c r="J21" i="43"/>
  <c r="I21" i="43"/>
  <c r="G21" i="43"/>
  <c r="M20" i="43"/>
  <c r="K20" i="43"/>
  <c r="J20" i="43"/>
  <c r="I20" i="43"/>
  <c r="G20" i="43"/>
  <c r="M19" i="43"/>
  <c r="K19" i="43"/>
  <c r="J19" i="43"/>
  <c r="I19" i="43"/>
  <c r="G19" i="43"/>
  <c r="M18" i="43"/>
  <c r="K18" i="43"/>
  <c r="J18" i="43"/>
  <c r="I18" i="43"/>
  <c r="G18" i="43"/>
  <c r="M17" i="43"/>
  <c r="K17" i="43"/>
  <c r="J17" i="43"/>
  <c r="I17" i="43"/>
  <c r="G17" i="43"/>
  <c r="M16" i="43"/>
  <c r="K16" i="43"/>
  <c r="J16" i="43"/>
  <c r="I16" i="43"/>
  <c r="G16" i="43"/>
  <c r="M15" i="43"/>
  <c r="K15" i="43"/>
  <c r="J15" i="43"/>
  <c r="I15" i="43"/>
  <c r="G15" i="43"/>
  <c r="M14" i="43"/>
  <c r="K14" i="43"/>
  <c r="J14" i="43"/>
  <c r="I14" i="43"/>
  <c r="G14" i="43"/>
  <c r="M13" i="43"/>
  <c r="K13" i="43"/>
  <c r="J13" i="43"/>
  <c r="I13" i="43"/>
  <c r="G13" i="43"/>
  <c r="M12" i="43"/>
  <c r="K12" i="43"/>
  <c r="J12" i="43"/>
  <c r="I12" i="43"/>
  <c r="G12" i="43"/>
  <c r="M11" i="43"/>
  <c r="K11" i="43"/>
  <c r="J11" i="43"/>
  <c r="I11" i="43"/>
  <c r="G11" i="43"/>
  <c r="M10" i="43"/>
  <c r="K10" i="43"/>
  <c r="J10" i="43"/>
  <c r="I10" i="43"/>
  <c r="G10" i="43"/>
  <c r="M9" i="43"/>
  <c r="K9" i="43"/>
  <c r="J9" i="43"/>
  <c r="I9" i="43"/>
  <c r="G9" i="43"/>
  <c r="M8" i="43"/>
  <c r="K8" i="43"/>
  <c r="J8" i="43"/>
  <c r="I8" i="43"/>
  <c r="G8" i="43"/>
  <c r="M10" i="42"/>
  <c r="L10" i="42"/>
  <c r="K10" i="42"/>
  <c r="J10" i="42"/>
  <c r="I10" i="42"/>
  <c r="H10" i="42"/>
  <c r="G10" i="42"/>
  <c r="F10" i="42"/>
  <c r="M9" i="42"/>
  <c r="K9" i="42"/>
  <c r="I9" i="42"/>
  <c r="G9" i="42"/>
  <c r="M8" i="42"/>
  <c r="K8" i="42"/>
  <c r="I8" i="42"/>
  <c r="G8" i="42"/>
  <c r="M7" i="42"/>
  <c r="K7" i="42"/>
  <c r="I7" i="42"/>
  <c r="G7" i="42"/>
  <c r="M87" i="41"/>
  <c r="K87" i="41"/>
  <c r="I87" i="41"/>
  <c r="G87" i="41"/>
  <c r="F87" i="41"/>
  <c r="M86" i="41"/>
  <c r="K86" i="41"/>
  <c r="J86" i="41"/>
  <c r="I86" i="41"/>
  <c r="G86" i="41"/>
  <c r="M85" i="41"/>
  <c r="K85" i="41"/>
  <c r="J85" i="41"/>
  <c r="I85" i="41"/>
  <c r="G85" i="41"/>
  <c r="M84" i="41"/>
  <c r="K84" i="41"/>
  <c r="J84" i="41"/>
  <c r="I84" i="41"/>
  <c r="G84" i="41"/>
  <c r="M83" i="41"/>
  <c r="K83" i="41"/>
  <c r="J83" i="41"/>
  <c r="I83" i="41"/>
  <c r="G83" i="41"/>
  <c r="M82" i="41"/>
  <c r="K82" i="41"/>
  <c r="J82" i="41"/>
  <c r="I82" i="41"/>
  <c r="G82" i="41"/>
  <c r="M81" i="41"/>
  <c r="K81" i="41"/>
  <c r="J81" i="41"/>
  <c r="I81" i="41"/>
  <c r="G81" i="41"/>
  <c r="M80" i="41"/>
  <c r="K80" i="41"/>
  <c r="J80" i="41"/>
  <c r="I80" i="41"/>
  <c r="G80" i="41"/>
  <c r="M79" i="41"/>
  <c r="K79" i="41"/>
  <c r="J79" i="41"/>
  <c r="I79" i="41"/>
  <c r="G79" i="41"/>
  <c r="M78" i="41"/>
  <c r="K78" i="41"/>
  <c r="J78" i="41"/>
  <c r="I78" i="41"/>
  <c r="G78" i="41"/>
  <c r="M77" i="41"/>
  <c r="K77" i="41"/>
  <c r="J77" i="41"/>
  <c r="I77" i="41"/>
  <c r="G77" i="41"/>
  <c r="M76" i="41"/>
  <c r="K76" i="41"/>
  <c r="J76" i="41"/>
  <c r="I76" i="41"/>
  <c r="G76" i="41"/>
  <c r="M75" i="41"/>
  <c r="K75" i="41"/>
  <c r="J75" i="41"/>
  <c r="I75" i="41"/>
  <c r="G75" i="41"/>
  <c r="M74" i="41"/>
  <c r="K74" i="41"/>
  <c r="J74" i="41"/>
  <c r="I74" i="41"/>
  <c r="G74" i="41"/>
  <c r="M73" i="41"/>
  <c r="K73" i="41"/>
  <c r="J73" i="41"/>
  <c r="I73" i="41"/>
  <c r="G73" i="41"/>
  <c r="M72" i="41"/>
  <c r="K72" i="41"/>
  <c r="J72" i="41"/>
  <c r="I72" i="41"/>
  <c r="G72" i="41"/>
  <c r="M71" i="41"/>
  <c r="K71" i="41"/>
  <c r="J71" i="41"/>
  <c r="I71" i="41"/>
  <c r="G71" i="41"/>
  <c r="M70" i="41"/>
  <c r="K70" i="41"/>
  <c r="J70" i="41"/>
  <c r="I70" i="41"/>
  <c r="G70" i="41"/>
  <c r="M69" i="41"/>
  <c r="K69" i="41"/>
  <c r="J69" i="41"/>
  <c r="I69" i="41"/>
  <c r="G69" i="41"/>
  <c r="M68" i="41"/>
  <c r="K68" i="41"/>
  <c r="J68" i="41"/>
  <c r="I68" i="41"/>
  <c r="G68" i="41"/>
  <c r="M67" i="41"/>
  <c r="K67" i="41"/>
  <c r="J67" i="41"/>
  <c r="I67" i="41"/>
  <c r="G67" i="41"/>
  <c r="M66" i="41"/>
  <c r="K66" i="41"/>
  <c r="I66" i="41"/>
  <c r="G66" i="41"/>
  <c r="M65" i="41"/>
  <c r="K65" i="41"/>
  <c r="I65" i="41"/>
  <c r="G65" i="41"/>
  <c r="M64" i="41"/>
  <c r="K64" i="41"/>
  <c r="I64" i="41"/>
  <c r="G64" i="41"/>
  <c r="M63" i="41"/>
  <c r="K63" i="41"/>
  <c r="I63" i="41"/>
  <c r="G63" i="41"/>
  <c r="M62" i="41"/>
  <c r="K62" i="41"/>
  <c r="I62" i="41"/>
  <c r="G62" i="41"/>
  <c r="M61" i="41"/>
  <c r="K61" i="41"/>
  <c r="J61" i="41"/>
  <c r="I61" i="41"/>
  <c r="G61" i="41"/>
  <c r="M60" i="41"/>
  <c r="K60" i="41"/>
  <c r="J60" i="41"/>
  <c r="I60" i="41"/>
  <c r="G60" i="41"/>
  <c r="M59" i="41"/>
  <c r="K59" i="41"/>
  <c r="J59" i="41"/>
  <c r="I59" i="41"/>
  <c r="G59" i="41"/>
  <c r="M58" i="41"/>
  <c r="K58" i="41"/>
  <c r="J58" i="41"/>
  <c r="I58" i="41"/>
  <c r="G58" i="41"/>
  <c r="M57" i="41"/>
  <c r="K57" i="41"/>
  <c r="J57" i="41"/>
  <c r="I57" i="41"/>
  <c r="G57" i="41"/>
  <c r="M56" i="41"/>
  <c r="K56" i="41"/>
  <c r="J56" i="41"/>
  <c r="I56" i="41"/>
  <c r="G56" i="41"/>
  <c r="M55" i="41"/>
  <c r="K55" i="41"/>
  <c r="J55" i="41"/>
  <c r="I55" i="41"/>
  <c r="G55" i="41"/>
  <c r="M54" i="41"/>
  <c r="K54" i="41"/>
  <c r="J54" i="41"/>
  <c r="I54" i="41"/>
  <c r="G54" i="41"/>
  <c r="M53" i="41"/>
  <c r="K53" i="41"/>
  <c r="J53" i="41"/>
  <c r="I53" i="41"/>
  <c r="G53" i="41"/>
  <c r="M52" i="41"/>
  <c r="K52" i="41"/>
  <c r="J52" i="41"/>
  <c r="I52" i="41"/>
  <c r="G52" i="41"/>
  <c r="M51" i="41"/>
  <c r="K51" i="41"/>
  <c r="J51" i="41"/>
  <c r="I51" i="41"/>
  <c r="G51" i="41"/>
  <c r="M50" i="41"/>
  <c r="K50" i="41"/>
  <c r="J50" i="41"/>
  <c r="I50" i="41"/>
  <c r="G50" i="41"/>
  <c r="M49" i="41"/>
  <c r="K49" i="41"/>
  <c r="J49" i="41"/>
  <c r="I49" i="41"/>
  <c r="G49" i="41"/>
  <c r="M48" i="41"/>
  <c r="K48" i="41"/>
  <c r="J48" i="41"/>
  <c r="I48" i="41"/>
  <c r="G48" i="41"/>
  <c r="M47" i="41"/>
  <c r="K47" i="41"/>
  <c r="J47" i="41"/>
  <c r="I47" i="41"/>
  <c r="G47" i="41"/>
  <c r="M46" i="41"/>
  <c r="K46" i="41"/>
  <c r="I46" i="41"/>
  <c r="G46" i="41"/>
  <c r="M45" i="41"/>
  <c r="K45" i="41"/>
  <c r="J45" i="41"/>
  <c r="I45" i="41"/>
  <c r="G45" i="41"/>
  <c r="M44" i="41"/>
  <c r="K44" i="41"/>
  <c r="J44" i="41"/>
  <c r="I44" i="41"/>
  <c r="G44" i="41"/>
  <c r="M43" i="41"/>
  <c r="K43" i="41"/>
  <c r="J43" i="41"/>
  <c r="I43" i="41"/>
  <c r="G43" i="41"/>
  <c r="M42" i="41"/>
  <c r="K42" i="41"/>
  <c r="J42" i="41"/>
  <c r="I42" i="41"/>
  <c r="G42" i="41"/>
  <c r="M41" i="41"/>
  <c r="K41" i="41"/>
  <c r="J41" i="41"/>
  <c r="I41" i="41"/>
  <c r="G41" i="41"/>
  <c r="M40" i="41"/>
  <c r="K40" i="41"/>
  <c r="J40" i="41"/>
  <c r="I40" i="41"/>
  <c r="G40" i="41"/>
  <c r="M39" i="41"/>
  <c r="K39" i="41"/>
  <c r="J39" i="41"/>
  <c r="I39" i="41"/>
  <c r="G39" i="41"/>
  <c r="M38" i="41"/>
  <c r="K38" i="41"/>
  <c r="J38" i="41"/>
  <c r="I38" i="41"/>
  <c r="G38" i="41"/>
  <c r="M37" i="41"/>
  <c r="K37" i="41"/>
  <c r="J37" i="41"/>
  <c r="I37" i="41"/>
  <c r="G37" i="41"/>
  <c r="M36" i="41"/>
  <c r="K36" i="41"/>
  <c r="J36" i="41"/>
  <c r="I36" i="41"/>
  <c r="G36" i="41"/>
  <c r="M35" i="41"/>
  <c r="K35" i="41"/>
  <c r="J35" i="41"/>
  <c r="I35" i="41"/>
  <c r="G35" i="41"/>
  <c r="M34" i="41"/>
  <c r="K34" i="41"/>
  <c r="J34" i="41"/>
  <c r="I34" i="41"/>
  <c r="G34" i="41"/>
  <c r="M33" i="41"/>
  <c r="K33" i="41"/>
  <c r="J33" i="41"/>
  <c r="I33" i="41"/>
  <c r="G33" i="41"/>
  <c r="M32" i="41"/>
  <c r="K32" i="41"/>
  <c r="J32" i="41"/>
  <c r="I32" i="41"/>
  <c r="G32" i="41"/>
  <c r="M31" i="41"/>
  <c r="K31" i="41"/>
  <c r="J31" i="41"/>
  <c r="I31" i="41"/>
  <c r="G31" i="41"/>
  <c r="M30" i="41"/>
  <c r="K30" i="41"/>
  <c r="J30" i="41"/>
  <c r="I30" i="41"/>
  <c r="G30" i="41"/>
  <c r="M29" i="41"/>
  <c r="K29" i="41"/>
  <c r="J29" i="41"/>
  <c r="I29" i="41"/>
  <c r="G29" i="41"/>
  <c r="M28" i="41"/>
  <c r="K28" i="41"/>
  <c r="J28" i="41"/>
  <c r="I28" i="41"/>
  <c r="G28" i="41"/>
  <c r="M27" i="41"/>
  <c r="K27" i="41"/>
  <c r="J27" i="41"/>
  <c r="I27" i="41"/>
  <c r="G27" i="41"/>
  <c r="M26" i="41"/>
  <c r="K26" i="41"/>
  <c r="J26" i="41"/>
  <c r="I26" i="41"/>
  <c r="G26" i="41"/>
  <c r="M25" i="41"/>
  <c r="K25" i="41"/>
  <c r="J25" i="41"/>
  <c r="I25" i="41"/>
  <c r="G25" i="41"/>
  <c r="M24" i="41"/>
  <c r="K24" i="41"/>
  <c r="J24" i="41"/>
  <c r="I24" i="41"/>
  <c r="G24" i="41"/>
  <c r="M23" i="41"/>
  <c r="K23" i="41"/>
  <c r="J23" i="41"/>
  <c r="I23" i="41"/>
  <c r="G23" i="41"/>
  <c r="M22" i="41"/>
  <c r="K22" i="41"/>
  <c r="J22" i="41"/>
  <c r="I22" i="41"/>
  <c r="G22" i="41"/>
  <c r="M21" i="41"/>
  <c r="K21" i="41"/>
  <c r="J21" i="41"/>
  <c r="I21" i="41"/>
  <c r="G21" i="41"/>
  <c r="M20" i="41"/>
  <c r="K20" i="41"/>
  <c r="J20" i="41"/>
  <c r="I20" i="41"/>
  <c r="G20" i="41"/>
  <c r="M19" i="41"/>
  <c r="K19" i="41"/>
  <c r="J19" i="41"/>
  <c r="I19" i="41"/>
  <c r="G19" i="41"/>
  <c r="M18" i="41"/>
  <c r="K18" i="41"/>
  <c r="J18" i="41"/>
  <c r="I18" i="41"/>
  <c r="G18" i="41"/>
  <c r="M17" i="41"/>
  <c r="K17" i="41"/>
  <c r="J17" i="41"/>
  <c r="I17" i="41"/>
  <c r="G17" i="41"/>
  <c r="M16" i="41"/>
  <c r="K16" i="41"/>
  <c r="J16" i="41"/>
  <c r="I16" i="41"/>
  <c r="G16" i="41"/>
  <c r="M15" i="41"/>
  <c r="K15" i="41"/>
  <c r="J15" i="41"/>
  <c r="I15" i="41"/>
  <c r="G15" i="41"/>
  <c r="M14" i="41"/>
  <c r="K14" i="41"/>
  <c r="J14" i="41"/>
  <c r="I14" i="41"/>
  <c r="G14" i="41"/>
  <c r="M13" i="41"/>
  <c r="K13" i="41"/>
  <c r="J13" i="41"/>
  <c r="I13" i="41"/>
  <c r="G13" i="41"/>
  <c r="M12" i="41"/>
  <c r="K12" i="41"/>
  <c r="J12" i="41"/>
  <c r="I12" i="41"/>
  <c r="G12" i="41"/>
  <c r="M11" i="41"/>
  <c r="K11" i="41"/>
  <c r="J11" i="41"/>
  <c r="I11" i="41"/>
  <c r="G11" i="41"/>
  <c r="M10" i="41"/>
  <c r="K10" i="41"/>
  <c r="J10" i="41"/>
  <c r="I10" i="41"/>
  <c r="G10" i="41"/>
  <c r="M9" i="41"/>
  <c r="K9" i="41"/>
  <c r="J9" i="41"/>
  <c r="I9" i="41"/>
  <c r="G9" i="41"/>
  <c r="M8" i="41"/>
  <c r="K8" i="41"/>
  <c r="J8" i="41"/>
  <c r="I8" i="41"/>
  <c r="G8" i="41"/>
  <c r="M10" i="40"/>
  <c r="L10" i="40"/>
  <c r="K10" i="40"/>
  <c r="J10" i="40"/>
  <c r="I10" i="40"/>
  <c r="H10" i="40"/>
  <c r="G10" i="40"/>
  <c r="F10" i="40"/>
  <c r="M9" i="40"/>
  <c r="K9" i="40"/>
  <c r="I9" i="40"/>
  <c r="G9" i="40"/>
  <c r="M8" i="40"/>
  <c r="K8" i="40"/>
  <c r="I8" i="40"/>
  <c r="G8" i="40"/>
  <c r="M7" i="40"/>
  <c r="K7" i="40"/>
  <c r="I7" i="40"/>
  <c r="G7" i="40"/>
  <c r="M87" i="39"/>
  <c r="K87" i="39"/>
  <c r="I87" i="39"/>
  <c r="G87" i="39"/>
  <c r="F87" i="39"/>
  <c r="M86" i="39"/>
  <c r="K86" i="39"/>
  <c r="J86" i="39"/>
  <c r="I86" i="39"/>
  <c r="G86" i="39"/>
  <c r="M85" i="39"/>
  <c r="K85" i="39"/>
  <c r="J85" i="39"/>
  <c r="I85" i="39"/>
  <c r="G85" i="39"/>
  <c r="M84" i="39"/>
  <c r="K84" i="39"/>
  <c r="J84" i="39"/>
  <c r="I84" i="39"/>
  <c r="G84" i="39"/>
  <c r="M83" i="39"/>
  <c r="K83" i="39"/>
  <c r="J83" i="39"/>
  <c r="I83" i="39"/>
  <c r="G83" i="39"/>
  <c r="M82" i="39"/>
  <c r="K82" i="39"/>
  <c r="J82" i="39"/>
  <c r="I82" i="39"/>
  <c r="G82" i="39"/>
  <c r="M81" i="39"/>
  <c r="K81" i="39"/>
  <c r="J81" i="39"/>
  <c r="I81" i="39"/>
  <c r="G81" i="39"/>
  <c r="M80" i="39"/>
  <c r="K80" i="39"/>
  <c r="J80" i="39"/>
  <c r="I80" i="39"/>
  <c r="G80" i="39"/>
  <c r="M79" i="39"/>
  <c r="K79" i="39"/>
  <c r="J79" i="39"/>
  <c r="I79" i="39"/>
  <c r="G79" i="39"/>
  <c r="M78" i="39"/>
  <c r="K78" i="39"/>
  <c r="J78" i="39"/>
  <c r="I78" i="39"/>
  <c r="G78" i="39"/>
  <c r="M77" i="39"/>
  <c r="K77" i="39"/>
  <c r="J77" i="39"/>
  <c r="I77" i="39"/>
  <c r="G77" i="39"/>
  <c r="M76" i="39"/>
  <c r="K76" i="39"/>
  <c r="J76" i="39"/>
  <c r="I76" i="39"/>
  <c r="G76" i="39"/>
  <c r="M75" i="39"/>
  <c r="K75" i="39"/>
  <c r="J75" i="39"/>
  <c r="I75" i="39"/>
  <c r="G75" i="39"/>
  <c r="M74" i="39"/>
  <c r="K74" i="39"/>
  <c r="J74" i="39"/>
  <c r="I74" i="39"/>
  <c r="G74" i="39"/>
  <c r="M73" i="39"/>
  <c r="K73" i="39"/>
  <c r="J73" i="39"/>
  <c r="I73" i="39"/>
  <c r="G73" i="39"/>
  <c r="M72" i="39"/>
  <c r="K72" i="39"/>
  <c r="J72" i="39"/>
  <c r="I72" i="39"/>
  <c r="G72" i="39"/>
  <c r="M71" i="39"/>
  <c r="K71" i="39"/>
  <c r="J71" i="39"/>
  <c r="I71" i="39"/>
  <c r="G71" i="39"/>
  <c r="M70" i="39"/>
  <c r="K70" i="39"/>
  <c r="J70" i="39"/>
  <c r="I70" i="39"/>
  <c r="G70" i="39"/>
  <c r="M69" i="39"/>
  <c r="K69" i="39"/>
  <c r="J69" i="39"/>
  <c r="I69" i="39"/>
  <c r="G69" i="39"/>
  <c r="M68" i="39"/>
  <c r="K68" i="39"/>
  <c r="J68" i="39"/>
  <c r="I68" i="39"/>
  <c r="G68" i="39"/>
  <c r="M67" i="39"/>
  <c r="K67" i="39"/>
  <c r="J67" i="39"/>
  <c r="I67" i="39"/>
  <c r="G67" i="39"/>
  <c r="M66" i="39"/>
  <c r="K66" i="39"/>
  <c r="I66" i="39"/>
  <c r="G66" i="39"/>
  <c r="M65" i="39"/>
  <c r="K65" i="39"/>
  <c r="I65" i="39"/>
  <c r="G65" i="39"/>
  <c r="M64" i="39"/>
  <c r="K64" i="39"/>
  <c r="I64" i="39"/>
  <c r="G64" i="39"/>
  <c r="M63" i="39"/>
  <c r="K63" i="39"/>
  <c r="I63" i="39"/>
  <c r="G63" i="39"/>
  <c r="M62" i="39"/>
  <c r="K62" i="39"/>
  <c r="I62" i="39"/>
  <c r="G62" i="39"/>
  <c r="M61" i="39"/>
  <c r="K61" i="39"/>
  <c r="J61" i="39"/>
  <c r="I61" i="39"/>
  <c r="G61" i="39"/>
  <c r="M60" i="39"/>
  <c r="K60" i="39"/>
  <c r="J60" i="39"/>
  <c r="I60" i="39"/>
  <c r="G60" i="39"/>
  <c r="M59" i="39"/>
  <c r="K59" i="39"/>
  <c r="J59" i="39"/>
  <c r="I59" i="39"/>
  <c r="G59" i="39"/>
  <c r="M58" i="39"/>
  <c r="K58" i="39"/>
  <c r="J58" i="39"/>
  <c r="I58" i="39"/>
  <c r="G58" i="39"/>
  <c r="M57" i="39"/>
  <c r="K57" i="39"/>
  <c r="J57" i="39"/>
  <c r="I57" i="39"/>
  <c r="G57" i="39"/>
  <c r="M56" i="39"/>
  <c r="K56" i="39"/>
  <c r="J56" i="39"/>
  <c r="I56" i="39"/>
  <c r="G56" i="39"/>
  <c r="M55" i="39"/>
  <c r="K55" i="39"/>
  <c r="J55" i="39"/>
  <c r="I55" i="39"/>
  <c r="G55" i="39"/>
  <c r="M54" i="39"/>
  <c r="K54" i="39"/>
  <c r="J54" i="39"/>
  <c r="I54" i="39"/>
  <c r="G54" i="39"/>
  <c r="M53" i="39"/>
  <c r="K53" i="39"/>
  <c r="J53" i="39"/>
  <c r="I53" i="39"/>
  <c r="G53" i="39"/>
  <c r="M52" i="39"/>
  <c r="K52" i="39"/>
  <c r="J52" i="39"/>
  <c r="I52" i="39"/>
  <c r="G52" i="39"/>
  <c r="M51" i="39"/>
  <c r="K51" i="39"/>
  <c r="J51" i="39"/>
  <c r="I51" i="39"/>
  <c r="G51" i="39"/>
  <c r="M50" i="39"/>
  <c r="K50" i="39"/>
  <c r="J50" i="39"/>
  <c r="I50" i="39"/>
  <c r="G50" i="39"/>
  <c r="M49" i="39"/>
  <c r="K49" i="39"/>
  <c r="J49" i="39"/>
  <c r="I49" i="39"/>
  <c r="G49" i="39"/>
  <c r="M48" i="39"/>
  <c r="K48" i="39"/>
  <c r="J48" i="39"/>
  <c r="I48" i="39"/>
  <c r="G48" i="39"/>
  <c r="M47" i="39"/>
  <c r="K47" i="39"/>
  <c r="J47" i="39"/>
  <c r="I47" i="39"/>
  <c r="G47" i="39"/>
  <c r="M46" i="39"/>
  <c r="K46" i="39"/>
  <c r="I46" i="39"/>
  <c r="G46" i="39"/>
  <c r="M45" i="39"/>
  <c r="K45" i="39"/>
  <c r="J45" i="39"/>
  <c r="I45" i="39"/>
  <c r="G45" i="39"/>
  <c r="M44" i="39"/>
  <c r="K44" i="39"/>
  <c r="J44" i="39"/>
  <c r="I44" i="39"/>
  <c r="G44" i="39"/>
  <c r="M43" i="39"/>
  <c r="K43" i="39"/>
  <c r="J43" i="39"/>
  <c r="I43" i="39"/>
  <c r="G43" i="39"/>
  <c r="M42" i="39"/>
  <c r="K42" i="39"/>
  <c r="J42" i="39"/>
  <c r="I42" i="39"/>
  <c r="G42" i="39"/>
  <c r="M41" i="39"/>
  <c r="K41" i="39"/>
  <c r="J41" i="39"/>
  <c r="I41" i="39"/>
  <c r="G41" i="39"/>
  <c r="M40" i="39"/>
  <c r="K40" i="39"/>
  <c r="J40" i="39"/>
  <c r="I40" i="39"/>
  <c r="G40" i="39"/>
  <c r="M39" i="39"/>
  <c r="K39" i="39"/>
  <c r="J39" i="39"/>
  <c r="I39" i="39"/>
  <c r="G39" i="39"/>
  <c r="M38" i="39"/>
  <c r="K38" i="39"/>
  <c r="J38" i="39"/>
  <c r="I38" i="39"/>
  <c r="G38" i="39"/>
  <c r="M37" i="39"/>
  <c r="K37" i="39"/>
  <c r="J37" i="39"/>
  <c r="I37" i="39"/>
  <c r="G37" i="39"/>
  <c r="M36" i="39"/>
  <c r="K36" i="39"/>
  <c r="J36" i="39"/>
  <c r="I36" i="39"/>
  <c r="G36" i="39"/>
  <c r="M35" i="39"/>
  <c r="K35" i="39"/>
  <c r="J35" i="39"/>
  <c r="I35" i="39"/>
  <c r="G35" i="39"/>
  <c r="M34" i="39"/>
  <c r="K34" i="39"/>
  <c r="J34" i="39"/>
  <c r="I34" i="39"/>
  <c r="G34" i="39"/>
  <c r="M33" i="39"/>
  <c r="K33" i="39"/>
  <c r="J33" i="39"/>
  <c r="I33" i="39"/>
  <c r="G33" i="39"/>
  <c r="M32" i="39"/>
  <c r="K32" i="39"/>
  <c r="J32" i="39"/>
  <c r="I32" i="39"/>
  <c r="G32" i="39"/>
  <c r="M31" i="39"/>
  <c r="K31" i="39"/>
  <c r="J31" i="39"/>
  <c r="I31" i="39"/>
  <c r="G31" i="39"/>
  <c r="M30" i="39"/>
  <c r="K30" i="39"/>
  <c r="J30" i="39"/>
  <c r="I30" i="39"/>
  <c r="G30" i="39"/>
  <c r="M29" i="39"/>
  <c r="K29" i="39"/>
  <c r="J29" i="39"/>
  <c r="I29" i="39"/>
  <c r="G29" i="39"/>
  <c r="M28" i="39"/>
  <c r="K28" i="39"/>
  <c r="J28" i="39"/>
  <c r="I28" i="39"/>
  <c r="G28" i="39"/>
  <c r="M27" i="39"/>
  <c r="K27" i="39"/>
  <c r="J27" i="39"/>
  <c r="I27" i="39"/>
  <c r="G27" i="39"/>
  <c r="M26" i="39"/>
  <c r="K26" i="39"/>
  <c r="J26" i="39"/>
  <c r="I26" i="39"/>
  <c r="G26" i="39"/>
  <c r="M25" i="39"/>
  <c r="K25" i="39"/>
  <c r="J25" i="39"/>
  <c r="I25" i="39"/>
  <c r="G25" i="39"/>
  <c r="M24" i="39"/>
  <c r="K24" i="39"/>
  <c r="J24" i="39"/>
  <c r="I24" i="39"/>
  <c r="G24" i="39"/>
  <c r="M23" i="39"/>
  <c r="K23" i="39"/>
  <c r="J23" i="39"/>
  <c r="I23" i="39"/>
  <c r="G23" i="39"/>
  <c r="M22" i="39"/>
  <c r="K22" i="39"/>
  <c r="J22" i="39"/>
  <c r="I22" i="39"/>
  <c r="G22" i="39"/>
  <c r="M21" i="39"/>
  <c r="K21" i="39"/>
  <c r="J21" i="39"/>
  <c r="I21" i="39"/>
  <c r="G21" i="39"/>
  <c r="M20" i="39"/>
  <c r="K20" i="39"/>
  <c r="J20" i="39"/>
  <c r="I20" i="39"/>
  <c r="G20" i="39"/>
  <c r="M19" i="39"/>
  <c r="K19" i="39"/>
  <c r="J19" i="39"/>
  <c r="I19" i="39"/>
  <c r="G19" i="39"/>
  <c r="M18" i="39"/>
  <c r="K18" i="39"/>
  <c r="J18" i="39"/>
  <c r="I18" i="39"/>
  <c r="G18" i="39"/>
  <c r="M17" i="39"/>
  <c r="K17" i="39"/>
  <c r="J17" i="39"/>
  <c r="I17" i="39"/>
  <c r="G17" i="39"/>
  <c r="M16" i="39"/>
  <c r="K16" i="39"/>
  <c r="J16" i="39"/>
  <c r="I16" i="39"/>
  <c r="G16" i="39"/>
  <c r="M15" i="39"/>
  <c r="K15" i="39"/>
  <c r="J15" i="39"/>
  <c r="I15" i="39"/>
  <c r="G15" i="39"/>
  <c r="M14" i="39"/>
  <c r="K14" i="39"/>
  <c r="J14" i="39"/>
  <c r="I14" i="39"/>
  <c r="G14" i="39"/>
  <c r="M13" i="39"/>
  <c r="K13" i="39"/>
  <c r="J13" i="39"/>
  <c r="I13" i="39"/>
  <c r="G13" i="39"/>
  <c r="M12" i="39"/>
  <c r="K12" i="39"/>
  <c r="J12" i="39"/>
  <c r="I12" i="39"/>
  <c r="G12" i="39"/>
  <c r="M11" i="39"/>
  <c r="K11" i="39"/>
  <c r="J11" i="39"/>
  <c r="I11" i="39"/>
  <c r="G11" i="39"/>
  <c r="M10" i="39"/>
  <c r="K10" i="39"/>
  <c r="J10" i="39"/>
  <c r="I10" i="39"/>
  <c r="G10" i="39"/>
  <c r="M9" i="39"/>
  <c r="K9" i="39"/>
  <c r="J9" i="39"/>
  <c r="I9" i="39"/>
  <c r="G9" i="39"/>
  <c r="M8" i="39"/>
  <c r="K8" i="39"/>
  <c r="J8" i="39"/>
  <c r="I8" i="39"/>
  <c r="G8" i="39"/>
  <c r="M10" i="38"/>
  <c r="L10" i="38"/>
  <c r="K10" i="38"/>
  <c r="J10" i="38"/>
  <c r="I10" i="38"/>
  <c r="H10" i="38"/>
  <c r="G10" i="38"/>
  <c r="F10" i="38"/>
  <c r="M9" i="38"/>
  <c r="K9" i="38"/>
  <c r="I9" i="38"/>
  <c r="G9" i="38"/>
  <c r="M8" i="38"/>
  <c r="K8" i="38"/>
  <c r="I8" i="38"/>
  <c r="G8" i="38"/>
  <c r="M7" i="38"/>
  <c r="K7" i="38"/>
  <c r="I7" i="38"/>
  <c r="G7" i="38"/>
  <c r="M87" i="37"/>
  <c r="K87" i="37"/>
  <c r="I87" i="37"/>
  <c r="G87" i="37"/>
  <c r="F87" i="37"/>
  <c r="M86" i="37"/>
  <c r="K86" i="37"/>
  <c r="J86" i="37"/>
  <c r="I86" i="37"/>
  <c r="G86" i="37"/>
  <c r="M85" i="37"/>
  <c r="K85" i="37"/>
  <c r="J85" i="37"/>
  <c r="I85" i="37"/>
  <c r="G85" i="37"/>
  <c r="M84" i="37"/>
  <c r="K84" i="37"/>
  <c r="J84" i="37"/>
  <c r="I84" i="37"/>
  <c r="G84" i="37"/>
  <c r="M83" i="37"/>
  <c r="K83" i="37"/>
  <c r="J83" i="37"/>
  <c r="I83" i="37"/>
  <c r="G83" i="37"/>
  <c r="M82" i="37"/>
  <c r="K82" i="37"/>
  <c r="J82" i="37"/>
  <c r="I82" i="37"/>
  <c r="G82" i="37"/>
  <c r="M81" i="37"/>
  <c r="K81" i="37"/>
  <c r="J81" i="37"/>
  <c r="I81" i="37"/>
  <c r="G81" i="37"/>
  <c r="M80" i="37"/>
  <c r="K80" i="37"/>
  <c r="J80" i="37"/>
  <c r="I80" i="37"/>
  <c r="G80" i="37"/>
  <c r="M79" i="37"/>
  <c r="K79" i="37"/>
  <c r="J79" i="37"/>
  <c r="I79" i="37"/>
  <c r="G79" i="37"/>
  <c r="M78" i="37"/>
  <c r="K78" i="37"/>
  <c r="J78" i="37"/>
  <c r="I78" i="37"/>
  <c r="G78" i="37"/>
  <c r="M77" i="37"/>
  <c r="K77" i="37"/>
  <c r="J77" i="37"/>
  <c r="I77" i="37"/>
  <c r="G77" i="37"/>
  <c r="M76" i="37"/>
  <c r="K76" i="37"/>
  <c r="J76" i="37"/>
  <c r="I76" i="37"/>
  <c r="G76" i="37"/>
  <c r="M75" i="37"/>
  <c r="K75" i="37"/>
  <c r="J75" i="37"/>
  <c r="I75" i="37"/>
  <c r="G75" i="37"/>
  <c r="M74" i="37"/>
  <c r="K74" i="37"/>
  <c r="J74" i="37"/>
  <c r="I74" i="37"/>
  <c r="G74" i="37"/>
  <c r="M73" i="37"/>
  <c r="K73" i="37"/>
  <c r="J73" i="37"/>
  <c r="I73" i="37"/>
  <c r="G73" i="37"/>
  <c r="M72" i="37"/>
  <c r="K72" i="37"/>
  <c r="J72" i="37"/>
  <c r="I72" i="37"/>
  <c r="G72" i="37"/>
  <c r="M71" i="37"/>
  <c r="K71" i="37"/>
  <c r="J71" i="37"/>
  <c r="I71" i="37"/>
  <c r="G71" i="37"/>
  <c r="M70" i="37"/>
  <c r="K70" i="37"/>
  <c r="J70" i="37"/>
  <c r="I70" i="37"/>
  <c r="G70" i="37"/>
  <c r="M69" i="37"/>
  <c r="K69" i="37"/>
  <c r="J69" i="37"/>
  <c r="I69" i="37"/>
  <c r="G69" i="37"/>
  <c r="M68" i="37"/>
  <c r="K68" i="37"/>
  <c r="J68" i="37"/>
  <c r="I68" i="37"/>
  <c r="G68" i="37"/>
  <c r="M67" i="37"/>
  <c r="K67" i="37"/>
  <c r="J67" i="37"/>
  <c r="I67" i="37"/>
  <c r="G67" i="37"/>
  <c r="M66" i="37"/>
  <c r="K66" i="37"/>
  <c r="I66" i="37"/>
  <c r="G66" i="37"/>
  <c r="M65" i="37"/>
  <c r="K65" i="37"/>
  <c r="I65" i="37"/>
  <c r="G65" i="37"/>
  <c r="M64" i="37"/>
  <c r="K64" i="37"/>
  <c r="I64" i="37"/>
  <c r="G64" i="37"/>
  <c r="M63" i="37"/>
  <c r="K63" i="37"/>
  <c r="I63" i="37"/>
  <c r="G63" i="37"/>
  <c r="M62" i="37"/>
  <c r="K62" i="37"/>
  <c r="I62" i="37"/>
  <c r="G62" i="37"/>
  <c r="M61" i="37"/>
  <c r="K61" i="37"/>
  <c r="J61" i="37"/>
  <c r="I61" i="37"/>
  <c r="G61" i="37"/>
  <c r="M60" i="37"/>
  <c r="K60" i="37"/>
  <c r="J60" i="37"/>
  <c r="I60" i="37"/>
  <c r="G60" i="37"/>
  <c r="M59" i="37"/>
  <c r="K59" i="37"/>
  <c r="J59" i="37"/>
  <c r="I59" i="37"/>
  <c r="G59" i="37"/>
  <c r="M58" i="37"/>
  <c r="K58" i="37"/>
  <c r="J58" i="37"/>
  <c r="I58" i="37"/>
  <c r="G58" i="37"/>
  <c r="M57" i="37"/>
  <c r="K57" i="37"/>
  <c r="J57" i="37"/>
  <c r="I57" i="37"/>
  <c r="G57" i="37"/>
  <c r="M56" i="37"/>
  <c r="K56" i="37"/>
  <c r="J56" i="37"/>
  <c r="I56" i="37"/>
  <c r="G56" i="37"/>
  <c r="M55" i="37"/>
  <c r="K55" i="37"/>
  <c r="J55" i="37"/>
  <c r="I55" i="37"/>
  <c r="G55" i="37"/>
  <c r="M54" i="37"/>
  <c r="K54" i="37"/>
  <c r="J54" i="37"/>
  <c r="I54" i="37"/>
  <c r="G54" i="37"/>
  <c r="M53" i="37"/>
  <c r="K53" i="37"/>
  <c r="J53" i="37"/>
  <c r="I53" i="37"/>
  <c r="G53" i="37"/>
  <c r="M52" i="37"/>
  <c r="K52" i="37"/>
  <c r="J52" i="37"/>
  <c r="I52" i="37"/>
  <c r="G52" i="37"/>
  <c r="M51" i="37"/>
  <c r="K51" i="37"/>
  <c r="J51" i="37"/>
  <c r="I51" i="37"/>
  <c r="G51" i="37"/>
  <c r="M50" i="37"/>
  <c r="K50" i="37"/>
  <c r="J50" i="37"/>
  <c r="I50" i="37"/>
  <c r="G50" i="37"/>
  <c r="M49" i="37"/>
  <c r="K49" i="37"/>
  <c r="J49" i="37"/>
  <c r="I49" i="37"/>
  <c r="G49" i="37"/>
  <c r="M48" i="37"/>
  <c r="K48" i="37"/>
  <c r="J48" i="37"/>
  <c r="I48" i="37"/>
  <c r="G48" i="37"/>
  <c r="M47" i="37"/>
  <c r="K47" i="37"/>
  <c r="J47" i="37"/>
  <c r="I47" i="37"/>
  <c r="G47" i="37"/>
  <c r="M46" i="37"/>
  <c r="K46" i="37"/>
  <c r="I46" i="37"/>
  <c r="G46" i="37"/>
  <c r="M45" i="37"/>
  <c r="K45" i="37"/>
  <c r="J45" i="37"/>
  <c r="I45" i="37"/>
  <c r="G45" i="37"/>
  <c r="M44" i="37"/>
  <c r="K44" i="37"/>
  <c r="J44" i="37"/>
  <c r="I44" i="37"/>
  <c r="G44" i="37"/>
  <c r="M43" i="37"/>
  <c r="K43" i="37"/>
  <c r="J43" i="37"/>
  <c r="I43" i="37"/>
  <c r="G43" i="37"/>
  <c r="M42" i="37"/>
  <c r="K42" i="37"/>
  <c r="J42" i="37"/>
  <c r="I42" i="37"/>
  <c r="G42" i="37"/>
  <c r="M41" i="37"/>
  <c r="K41" i="37"/>
  <c r="J41" i="37"/>
  <c r="I41" i="37"/>
  <c r="G41" i="37"/>
  <c r="M40" i="37"/>
  <c r="K40" i="37"/>
  <c r="J40" i="37"/>
  <c r="I40" i="37"/>
  <c r="G40" i="37"/>
  <c r="M39" i="37"/>
  <c r="K39" i="37"/>
  <c r="J39" i="37"/>
  <c r="I39" i="37"/>
  <c r="G39" i="37"/>
  <c r="M38" i="37"/>
  <c r="K38" i="37"/>
  <c r="J38" i="37"/>
  <c r="I38" i="37"/>
  <c r="G38" i="37"/>
  <c r="M37" i="37"/>
  <c r="K37" i="37"/>
  <c r="J37" i="37"/>
  <c r="I37" i="37"/>
  <c r="G37" i="37"/>
  <c r="M36" i="37"/>
  <c r="K36" i="37"/>
  <c r="J36" i="37"/>
  <c r="I36" i="37"/>
  <c r="G36" i="37"/>
  <c r="M35" i="37"/>
  <c r="K35" i="37"/>
  <c r="J35" i="37"/>
  <c r="I35" i="37"/>
  <c r="G35" i="37"/>
  <c r="M34" i="37"/>
  <c r="K34" i="37"/>
  <c r="J34" i="37"/>
  <c r="I34" i="37"/>
  <c r="G34" i="37"/>
  <c r="M33" i="37"/>
  <c r="K33" i="37"/>
  <c r="J33" i="37"/>
  <c r="I33" i="37"/>
  <c r="G33" i="37"/>
  <c r="M32" i="37"/>
  <c r="K32" i="37"/>
  <c r="J32" i="37"/>
  <c r="I32" i="37"/>
  <c r="G32" i="37"/>
  <c r="M31" i="37"/>
  <c r="K31" i="37"/>
  <c r="J31" i="37"/>
  <c r="I31" i="37"/>
  <c r="G31" i="37"/>
  <c r="M30" i="37"/>
  <c r="K30" i="37"/>
  <c r="J30" i="37"/>
  <c r="I30" i="37"/>
  <c r="G30" i="37"/>
  <c r="M29" i="37"/>
  <c r="K29" i="37"/>
  <c r="J29" i="37"/>
  <c r="I29" i="37"/>
  <c r="G29" i="37"/>
  <c r="M28" i="37"/>
  <c r="K28" i="37"/>
  <c r="J28" i="37"/>
  <c r="I28" i="37"/>
  <c r="G28" i="37"/>
  <c r="M27" i="37"/>
  <c r="K27" i="37"/>
  <c r="J27" i="37"/>
  <c r="I27" i="37"/>
  <c r="G27" i="37"/>
  <c r="M26" i="37"/>
  <c r="K26" i="37"/>
  <c r="J26" i="37"/>
  <c r="I26" i="37"/>
  <c r="G26" i="37"/>
  <c r="M25" i="37"/>
  <c r="K25" i="37"/>
  <c r="J25" i="37"/>
  <c r="I25" i="37"/>
  <c r="G25" i="37"/>
  <c r="M24" i="37"/>
  <c r="K24" i="37"/>
  <c r="J24" i="37"/>
  <c r="I24" i="37"/>
  <c r="G24" i="37"/>
  <c r="M23" i="37"/>
  <c r="K23" i="37"/>
  <c r="J23" i="37"/>
  <c r="I23" i="37"/>
  <c r="G23" i="37"/>
  <c r="M22" i="37"/>
  <c r="K22" i="37"/>
  <c r="J22" i="37"/>
  <c r="I22" i="37"/>
  <c r="G22" i="37"/>
  <c r="M21" i="37"/>
  <c r="K21" i="37"/>
  <c r="J21" i="37"/>
  <c r="I21" i="37"/>
  <c r="G21" i="37"/>
  <c r="M20" i="37"/>
  <c r="K20" i="37"/>
  <c r="J20" i="37"/>
  <c r="I20" i="37"/>
  <c r="G20" i="37"/>
  <c r="M19" i="37"/>
  <c r="K19" i="37"/>
  <c r="J19" i="37"/>
  <c r="I19" i="37"/>
  <c r="G19" i="37"/>
  <c r="M18" i="37"/>
  <c r="K18" i="37"/>
  <c r="J18" i="37"/>
  <c r="I18" i="37"/>
  <c r="G18" i="37"/>
  <c r="M17" i="37"/>
  <c r="K17" i="37"/>
  <c r="J17" i="37"/>
  <c r="I17" i="37"/>
  <c r="G17" i="37"/>
  <c r="M16" i="37"/>
  <c r="K16" i="37"/>
  <c r="J16" i="37"/>
  <c r="I16" i="37"/>
  <c r="G16" i="37"/>
  <c r="M15" i="37"/>
  <c r="K15" i="37"/>
  <c r="J15" i="37"/>
  <c r="I15" i="37"/>
  <c r="G15" i="37"/>
  <c r="M14" i="37"/>
  <c r="K14" i="37"/>
  <c r="J14" i="37"/>
  <c r="I14" i="37"/>
  <c r="G14" i="37"/>
  <c r="M13" i="37"/>
  <c r="K13" i="37"/>
  <c r="J13" i="37"/>
  <c r="I13" i="37"/>
  <c r="G13" i="37"/>
  <c r="M12" i="37"/>
  <c r="K12" i="37"/>
  <c r="J12" i="37"/>
  <c r="I12" i="37"/>
  <c r="G12" i="37"/>
  <c r="M11" i="37"/>
  <c r="K11" i="37"/>
  <c r="J11" i="37"/>
  <c r="I11" i="37"/>
  <c r="G11" i="37"/>
  <c r="M10" i="37"/>
  <c r="K10" i="37"/>
  <c r="J10" i="37"/>
  <c r="I10" i="37"/>
  <c r="G10" i="37"/>
  <c r="M9" i="37"/>
  <c r="K9" i="37"/>
  <c r="J9" i="37"/>
  <c r="I9" i="37"/>
  <c r="G9" i="37"/>
  <c r="M8" i="37"/>
  <c r="K8" i="37"/>
  <c r="J8" i="37"/>
  <c r="I8" i="37"/>
  <c r="G8" i="37"/>
  <c r="M10" i="36"/>
  <c r="L10" i="36"/>
  <c r="K10" i="36"/>
  <c r="J10" i="36"/>
  <c r="I10" i="36"/>
  <c r="H10" i="36"/>
  <c r="G10" i="36"/>
  <c r="F10" i="36"/>
  <c r="M9" i="36"/>
  <c r="K9" i="36"/>
  <c r="I9" i="36"/>
  <c r="G9" i="36"/>
  <c r="M8" i="36"/>
  <c r="K8" i="36"/>
  <c r="I8" i="36"/>
  <c r="G8" i="36"/>
  <c r="M7" i="36"/>
  <c r="K7" i="36"/>
  <c r="I7" i="36"/>
  <c r="G7" i="36"/>
  <c r="M87" i="35"/>
  <c r="K87" i="35"/>
  <c r="I87" i="35"/>
  <c r="G87" i="35"/>
  <c r="F87" i="35"/>
  <c r="M86" i="35"/>
  <c r="K86" i="35"/>
  <c r="J86" i="35"/>
  <c r="I86" i="35"/>
  <c r="G86" i="35"/>
  <c r="M85" i="35"/>
  <c r="K85" i="35"/>
  <c r="J85" i="35"/>
  <c r="I85" i="35"/>
  <c r="G85" i="35"/>
  <c r="M84" i="35"/>
  <c r="K84" i="35"/>
  <c r="J84" i="35"/>
  <c r="I84" i="35"/>
  <c r="G84" i="35"/>
  <c r="M83" i="35"/>
  <c r="K83" i="35"/>
  <c r="J83" i="35"/>
  <c r="I83" i="35"/>
  <c r="G83" i="35"/>
  <c r="M82" i="35"/>
  <c r="K82" i="35"/>
  <c r="J82" i="35"/>
  <c r="I82" i="35"/>
  <c r="G82" i="35"/>
  <c r="M81" i="35"/>
  <c r="K81" i="35"/>
  <c r="J81" i="35"/>
  <c r="I81" i="35"/>
  <c r="G81" i="35"/>
  <c r="M80" i="35"/>
  <c r="K80" i="35"/>
  <c r="J80" i="35"/>
  <c r="I80" i="35"/>
  <c r="G80" i="35"/>
  <c r="M79" i="35"/>
  <c r="K79" i="35"/>
  <c r="J79" i="35"/>
  <c r="I79" i="35"/>
  <c r="G79" i="35"/>
  <c r="M78" i="35"/>
  <c r="K78" i="35"/>
  <c r="J78" i="35"/>
  <c r="I78" i="35"/>
  <c r="G78" i="35"/>
  <c r="M77" i="35"/>
  <c r="K77" i="35"/>
  <c r="J77" i="35"/>
  <c r="I77" i="35"/>
  <c r="G77" i="35"/>
  <c r="M76" i="35"/>
  <c r="K76" i="35"/>
  <c r="J76" i="35"/>
  <c r="I76" i="35"/>
  <c r="G76" i="35"/>
  <c r="M75" i="35"/>
  <c r="K75" i="35"/>
  <c r="J75" i="35"/>
  <c r="I75" i="35"/>
  <c r="G75" i="35"/>
  <c r="M74" i="35"/>
  <c r="K74" i="35"/>
  <c r="J74" i="35"/>
  <c r="I74" i="35"/>
  <c r="G74" i="35"/>
  <c r="M73" i="35"/>
  <c r="K73" i="35"/>
  <c r="J73" i="35"/>
  <c r="I73" i="35"/>
  <c r="G73" i="35"/>
  <c r="M72" i="35"/>
  <c r="K72" i="35"/>
  <c r="J72" i="35"/>
  <c r="I72" i="35"/>
  <c r="G72" i="35"/>
  <c r="M71" i="35"/>
  <c r="K71" i="35"/>
  <c r="J71" i="35"/>
  <c r="I71" i="35"/>
  <c r="G71" i="35"/>
  <c r="M70" i="35"/>
  <c r="K70" i="35"/>
  <c r="J70" i="35"/>
  <c r="I70" i="35"/>
  <c r="G70" i="35"/>
  <c r="M69" i="35"/>
  <c r="K69" i="35"/>
  <c r="J69" i="35"/>
  <c r="I69" i="35"/>
  <c r="G69" i="35"/>
  <c r="M68" i="35"/>
  <c r="K68" i="35"/>
  <c r="J68" i="35"/>
  <c r="I68" i="35"/>
  <c r="G68" i="35"/>
  <c r="M67" i="35"/>
  <c r="K67" i="35"/>
  <c r="J67" i="35"/>
  <c r="I67" i="35"/>
  <c r="G67" i="35"/>
  <c r="M66" i="35"/>
  <c r="K66" i="35"/>
  <c r="I66" i="35"/>
  <c r="G66" i="35"/>
  <c r="M65" i="35"/>
  <c r="K65" i="35"/>
  <c r="I65" i="35"/>
  <c r="G65" i="35"/>
  <c r="M64" i="35"/>
  <c r="K64" i="35"/>
  <c r="I64" i="35"/>
  <c r="G64" i="35"/>
  <c r="M63" i="35"/>
  <c r="K63" i="35"/>
  <c r="I63" i="35"/>
  <c r="G63" i="35"/>
  <c r="M62" i="35"/>
  <c r="K62" i="35"/>
  <c r="I62" i="35"/>
  <c r="G62" i="35"/>
  <c r="M61" i="35"/>
  <c r="K61" i="35"/>
  <c r="J61" i="35"/>
  <c r="I61" i="35"/>
  <c r="G61" i="35"/>
  <c r="M60" i="35"/>
  <c r="K60" i="35"/>
  <c r="J60" i="35"/>
  <c r="I60" i="35"/>
  <c r="G60" i="35"/>
  <c r="M59" i="35"/>
  <c r="K59" i="35"/>
  <c r="J59" i="35"/>
  <c r="I59" i="35"/>
  <c r="G59" i="35"/>
  <c r="M58" i="35"/>
  <c r="K58" i="35"/>
  <c r="J58" i="35"/>
  <c r="I58" i="35"/>
  <c r="G58" i="35"/>
  <c r="M57" i="35"/>
  <c r="K57" i="35"/>
  <c r="J57" i="35"/>
  <c r="I57" i="35"/>
  <c r="G57" i="35"/>
  <c r="M56" i="35"/>
  <c r="K56" i="35"/>
  <c r="J56" i="35"/>
  <c r="I56" i="35"/>
  <c r="G56" i="35"/>
  <c r="M55" i="35"/>
  <c r="K55" i="35"/>
  <c r="J55" i="35"/>
  <c r="I55" i="35"/>
  <c r="G55" i="35"/>
  <c r="M54" i="35"/>
  <c r="K54" i="35"/>
  <c r="J54" i="35"/>
  <c r="I54" i="35"/>
  <c r="G54" i="35"/>
  <c r="M53" i="35"/>
  <c r="K53" i="35"/>
  <c r="J53" i="35"/>
  <c r="I53" i="35"/>
  <c r="G53" i="35"/>
  <c r="M52" i="35"/>
  <c r="K52" i="35"/>
  <c r="J52" i="35"/>
  <c r="I52" i="35"/>
  <c r="G52" i="35"/>
  <c r="M51" i="35"/>
  <c r="K51" i="35"/>
  <c r="J51" i="35"/>
  <c r="I51" i="35"/>
  <c r="G51" i="35"/>
  <c r="M50" i="35"/>
  <c r="K50" i="35"/>
  <c r="J50" i="35"/>
  <c r="I50" i="35"/>
  <c r="G50" i="35"/>
  <c r="M49" i="35"/>
  <c r="K49" i="35"/>
  <c r="J49" i="35"/>
  <c r="I49" i="35"/>
  <c r="G49" i="35"/>
  <c r="M48" i="35"/>
  <c r="K48" i="35"/>
  <c r="J48" i="35"/>
  <c r="I48" i="35"/>
  <c r="G48" i="35"/>
  <c r="M47" i="35"/>
  <c r="K47" i="35"/>
  <c r="J47" i="35"/>
  <c r="I47" i="35"/>
  <c r="G47" i="35"/>
  <c r="M46" i="35"/>
  <c r="K46" i="35"/>
  <c r="I46" i="35"/>
  <c r="G46" i="35"/>
  <c r="M45" i="35"/>
  <c r="K45" i="35"/>
  <c r="J45" i="35"/>
  <c r="I45" i="35"/>
  <c r="G45" i="35"/>
  <c r="M44" i="35"/>
  <c r="K44" i="35"/>
  <c r="J44" i="35"/>
  <c r="I44" i="35"/>
  <c r="G44" i="35"/>
  <c r="M43" i="35"/>
  <c r="K43" i="35"/>
  <c r="J43" i="35"/>
  <c r="I43" i="35"/>
  <c r="G43" i="35"/>
  <c r="M42" i="35"/>
  <c r="K42" i="35"/>
  <c r="J42" i="35"/>
  <c r="I42" i="35"/>
  <c r="G42" i="35"/>
  <c r="M41" i="35"/>
  <c r="K41" i="35"/>
  <c r="J41" i="35"/>
  <c r="I41" i="35"/>
  <c r="G41" i="35"/>
  <c r="M40" i="35"/>
  <c r="K40" i="35"/>
  <c r="J40" i="35"/>
  <c r="I40" i="35"/>
  <c r="G40" i="35"/>
  <c r="M39" i="35"/>
  <c r="K39" i="35"/>
  <c r="J39" i="35"/>
  <c r="I39" i="35"/>
  <c r="G39" i="35"/>
  <c r="M38" i="35"/>
  <c r="K38" i="35"/>
  <c r="J38" i="35"/>
  <c r="I38" i="35"/>
  <c r="G38" i="35"/>
  <c r="M37" i="35"/>
  <c r="K37" i="35"/>
  <c r="J37" i="35"/>
  <c r="I37" i="35"/>
  <c r="G37" i="35"/>
  <c r="M36" i="35"/>
  <c r="K36" i="35"/>
  <c r="J36" i="35"/>
  <c r="I36" i="35"/>
  <c r="G36" i="35"/>
  <c r="M35" i="35"/>
  <c r="K35" i="35"/>
  <c r="J35" i="35"/>
  <c r="I35" i="35"/>
  <c r="G35" i="35"/>
  <c r="M34" i="35"/>
  <c r="K34" i="35"/>
  <c r="J34" i="35"/>
  <c r="I34" i="35"/>
  <c r="G34" i="35"/>
  <c r="M33" i="35"/>
  <c r="K33" i="35"/>
  <c r="J33" i="35"/>
  <c r="I33" i="35"/>
  <c r="G33" i="35"/>
  <c r="M32" i="35"/>
  <c r="K32" i="35"/>
  <c r="J32" i="35"/>
  <c r="I32" i="35"/>
  <c r="G32" i="35"/>
  <c r="M31" i="35"/>
  <c r="K31" i="35"/>
  <c r="J31" i="35"/>
  <c r="I31" i="35"/>
  <c r="G31" i="35"/>
  <c r="M30" i="35"/>
  <c r="K30" i="35"/>
  <c r="J30" i="35"/>
  <c r="I30" i="35"/>
  <c r="G30" i="35"/>
  <c r="M29" i="35"/>
  <c r="K29" i="35"/>
  <c r="J29" i="35"/>
  <c r="I29" i="35"/>
  <c r="G29" i="35"/>
  <c r="M28" i="35"/>
  <c r="K28" i="35"/>
  <c r="J28" i="35"/>
  <c r="I28" i="35"/>
  <c r="G28" i="35"/>
  <c r="M27" i="35"/>
  <c r="K27" i="35"/>
  <c r="J27" i="35"/>
  <c r="I27" i="35"/>
  <c r="G27" i="35"/>
  <c r="M26" i="35"/>
  <c r="K26" i="35"/>
  <c r="J26" i="35"/>
  <c r="I26" i="35"/>
  <c r="G26" i="35"/>
  <c r="M25" i="35"/>
  <c r="K25" i="35"/>
  <c r="J25" i="35"/>
  <c r="I25" i="35"/>
  <c r="G25" i="35"/>
  <c r="M24" i="35"/>
  <c r="K24" i="35"/>
  <c r="J24" i="35"/>
  <c r="I24" i="35"/>
  <c r="G24" i="35"/>
  <c r="M23" i="35"/>
  <c r="K23" i="35"/>
  <c r="J23" i="35"/>
  <c r="I23" i="35"/>
  <c r="G23" i="35"/>
  <c r="M22" i="35"/>
  <c r="K22" i="35"/>
  <c r="J22" i="35"/>
  <c r="I22" i="35"/>
  <c r="G22" i="35"/>
  <c r="M21" i="35"/>
  <c r="K21" i="35"/>
  <c r="J21" i="35"/>
  <c r="I21" i="35"/>
  <c r="G21" i="35"/>
  <c r="M20" i="35"/>
  <c r="K20" i="35"/>
  <c r="J20" i="35"/>
  <c r="I20" i="35"/>
  <c r="G20" i="35"/>
  <c r="M19" i="35"/>
  <c r="K19" i="35"/>
  <c r="J19" i="35"/>
  <c r="I19" i="35"/>
  <c r="G19" i="35"/>
  <c r="M18" i="35"/>
  <c r="K18" i="35"/>
  <c r="J18" i="35"/>
  <c r="I18" i="35"/>
  <c r="G18" i="35"/>
  <c r="M17" i="35"/>
  <c r="K17" i="35"/>
  <c r="J17" i="35"/>
  <c r="I17" i="35"/>
  <c r="G17" i="35"/>
  <c r="M16" i="35"/>
  <c r="K16" i="35"/>
  <c r="J16" i="35"/>
  <c r="I16" i="35"/>
  <c r="G16" i="35"/>
  <c r="M15" i="35"/>
  <c r="K15" i="35"/>
  <c r="J15" i="35"/>
  <c r="I15" i="35"/>
  <c r="G15" i="35"/>
  <c r="M14" i="35"/>
  <c r="K14" i="35"/>
  <c r="J14" i="35"/>
  <c r="I14" i="35"/>
  <c r="G14" i="35"/>
  <c r="M13" i="35"/>
  <c r="K13" i="35"/>
  <c r="J13" i="35"/>
  <c r="I13" i="35"/>
  <c r="G13" i="35"/>
  <c r="M12" i="35"/>
  <c r="K12" i="35"/>
  <c r="J12" i="35"/>
  <c r="I12" i="35"/>
  <c r="G12" i="35"/>
  <c r="M11" i="35"/>
  <c r="K11" i="35"/>
  <c r="J11" i="35"/>
  <c r="I11" i="35"/>
  <c r="G11" i="35"/>
  <c r="M10" i="35"/>
  <c r="K10" i="35"/>
  <c r="J10" i="35"/>
  <c r="I10" i="35"/>
  <c r="G10" i="35"/>
  <c r="M9" i="35"/>
  <c r="K9" i="35"/>
  <c r="J9" i="35"/>
  <c r="I9" i="35"/>
  <c r="G9" i="35"/>
  <c r="M8" i="35"/>
  <c r="K8" i="35"/>
  <c r="J8" i="35"/>
  <c r="I8" i="35"/>
  <c r="G8" i="35"/>
  <c r="M10" i="34"/>
  <c r="L10" i="34"/>
  <c r="K10" i="34"/>
  <c r="J10" i="34"/>
  <c r="I10" i="34"/>
  <c r="H10" i="34"/>
  <c r="G10" i="34"/>
  <c r="F10" i="34"/>
  <c r="M9" i="34"/>
  <c r="K9" i="34"/>
  <c r="I9" i="34"/>
  <c r="G9" i="34"/>
  <c r="M8" i="34"/>
  <c r="K8" i="34"/>
  <c r="I8" i="34"/>
  <c r="G8" i="34"/>
  <c r="M7" i="34"/>
  <c r="K7" i="34"/>
  <c r="I7" i="34"/>
  <c r="G7" i="34"/>
  <c r="M87" i="33"/>
  <c r="K87" i="33"/>
  <c r="I87" i="33"/>
  <c r="G87" i="33"/>
  <c r="F87" i="33"/>
  <c r="M86" i="33"/>
  <c r="K86" i="33"/>
  <c r="J86" i="33"/>
  <c r="I86" i="33"/>
  <c r="G86" i="33"/>
  <c r="M85" i="33"/>
  <c r="K85" i="33"/>
  <c r="J85" i="33"/>
  <c r="I85" i="33"/>
  <c r="G85" i="33"/>
  <c r="M84" i="33"/>
  <c r="K84" i="33"/>
  <c r="J84" i="33"/>
  <c r="I84" i="33"/>
  <c r="G84" i="33"/>
  <c r="M83" i="33"/>
  <c r="K83" i="33"/>
  <c r="J83" i="33"/>
  <c r="I83" i="33"/>
  <c r="G83" i="33"/>
  <c r="M82" i="33"/>
  <c r="K82" i="33"/>
  <c r="J82" i="33"/>
  <c r="I82" i="33"/>
  <c r="G82" i="33"/>
  <c r="M81" i="33"/>
  <c r="K81" i="33"/>
  <c r="J81" i="33"/>
  <c r="I81" i="33"/>
  <c r="G81" i="33"/>
  <c r="M80" i="33"/>
  <c r="K80" i="33"/>
  <c r="J80" i="33"/>
  <c r="I80" i="33"/>
  <c r="G80" i="33"/>
  <c r="M79" i="33"/>
  <c r="K79" i="33"/>
  <c r="J79" i="33"/>
  <c r="I79" i="33"/>
  <c r="G79" i="33"/>
  <c r="M78" i="33"/>
  <c r="K78" i="33"/>
  <c r="J78" i="33"/>
  <c r="I78" i="33"/>
  <c r="G78" i="33"/>
  <c r="M77" i="33"/>
  <c r="K77" i="33"/>
  <c r="J77" i="33"/>
  <c r="I77" i="33"/>
  <c r="G77" i="33"/>
  <c r="M76" i="33"/>
  <c r="K76" i="33"/>
  <c r="J76" i="33"/>
  <c r="I76" i="33"/>
  <c r="G76" i="33"/>
  <c r="M75" i="33"/>
  <c r="K75" i="33"/>
  <c r="J75" i="33"/>
  <c r="I75" i="33"/>
  <c r="G75" i="33"/>
  <c r="M74" i="33"/>
  <c r="K74" i="33"/>
  <c r="J74" i="33"/>
  <c r="I74" i="33"/>
  <c r="G74" i="33"/>
  <c r="M73" i="33"/>
  <c r="K73" i="33"/>
  <c r="J73" i="33"/>
  <c r="I73" i="33"/>
  <c r="G73" i="33"/>
  <c r="M72" i="33"/>
  <c r="K72" i="33"/>
  <c r="J72" i="33"/>
  <c r="I72" i="33"/>
  <c r="G72" i="33"/>
  <c r="M71" i="33"/>
  <c r="K71" i="33"/>
  <c r="J71" i="33"/>
  <c r="I71" i="33"/>
  <c r="G71" i="33"/>
  <c r="M70" i="33"/>
  <c r="K70" i="33"/>
  <c r="J70" i="33"/>
  <c r="I70" i="33"/>
  <c r="G70" i="33"/>
  <c r="M69" i="33"/>
  <c r="K69" i="33"/>
  <c r="J69" i="33"/>
  <c r="I69" i="33"/>
  <c r="G69" i="33"/>
  <c r="M68" i="33"/>
  <c r="K68" i="33"/>
  <c r="J68" i="33"/>
  <c r="I68" i="33"/>
  <c r="G68" i="33"/>
  <c r="M67" i="33"/>
  <c r="K67" i="33"/>
  <c r="J67" i="33"/>
  <c r="I67" i="33"/>
  <c r="G67" i="33"/>
  <c r="M66" i="33"/>
  <c r="K66" i="33"/>
  <c r="I66" i="33"/>
  <c r="G66" i="33"/>
  <c r="M65" i="33"/>
  <c r="K65" i="33"/>
  <c r="I65" i="33"/>
  <c r="G65" i="33"/>
  <c r="M64" i="33"/>
  <c r="K64" i="33"/>
  <c r="I64" i="33"/>
  <c r="G64" i="33"/>
  <c r="M63" i="33"/>
  <c r="K63" i="33"/>
  <c r="I63" i="33"/>
  <c r="G63" i="33"/>
  <c r="M62" i="33"/>
  <c r="K62" i="33"/>
  <c r="I62" i="33"/>
  <c r="G62" i="33"/>
  <c r="M61" i="33"/>
  <c r="K61" i="33"/>
  <c r="J61" i="33"/>
  <c r="I61" i="33"/>
  <c r="G61" i="33"/>
  <c r="M60" i="33"/>
  <c r="K60" i="33"/>
  <c r="J60" i="33"/>
  <c r="I60" i="33"/>
  <c r="G60" i="33"/>
  <c r="M59" i="33"/>
  <c r="K59" i="33"/>
  <c r="J59" i="33"/>
  <c r="I59" i="33"/>
  <c r="G59" i="33"/>
  <c r="M58" i="33"/>
  <c r="K58" i="33"/>
  <c r="J58" i="33"/>
  <c r="I58" i="33"/>
  <c r="G58" i="33"/>
  <c r="M57" i="33"/>
  <c r="K57" i="33"/>
  <c r="J57" i="33"/>
  <c r="I57" i="33"/>
  <c r="G57" i="33"/>
  <c r="M56" i="33"/>
  <c r="K56" i="33"/>
  <c r="J56" i="33"/>
  <c r="I56" i="33"/>
  <c r="G56" i="33"/>
  <c r="M55" i="33"/>
  <c r="K55" i="33"/>
  <c r="J55" i="33"/>
  <c r="I55" i="33"/>
  <c r="G55" i="33"/>
  <c r="M54" i="33"/>
  <c r="K54" i="33"/>
  <c r="J54" i="33"/>
  <c r="I54" i="33"/>
  <c r="G54" i="33"/>
  <c r="M53" i="33"/>
  <c r="K53" i="33"/>
  <c r="J53" i="33"/>
  <c r="I53" i="33"/>
  <c r="G53" i="33"/>
  <c r="M52" i="33"/>
  <c r="K52" i="33"/>
  <c r="J52" i="33"/>
  <c r="I52" i="33"/>
  <c r="G52" i="33"/>
  <c r="M51" i="33"/>
  <c r="K51" i="33"/>
  <c r="J51" i="33"/>
  <c r="I51" i="33"/>
  <c r="G51" i="33"/>
  <c r="M50" i="33"/>
  <c r="K50" i="33"/>
  <c r="J50" i="33"/>
  <c r="I50" i="33"/>
  <c r="G50" i="33"/>
  <c r="M49" i="33"/>
  <c r="K49" i="33"/>
  <c r="J49" i="33"/>
  <c r="I49" i="33"/>
  <c r="G49" i="33"/>
  <c r="M48" i="33"/>
  <c r="K48" i="33"/>
  <c r="J48" i="33"/>
  <c r="I48" i="33"/>
  <c r="G48" i="33"/>
  <c r="M47" i="33"/>
  <c r="K47" i="33"/>
  <c r="J47" i="33"/>
  <c r="I47" i="33"/>
  <c r="G47" i="33"/>
  <c r="M46" i="33"/>
  <c r="K46" i="33"/>
  <c r="I46" i="33"/>
  <c r="G46" i="33"/>
  <c r="M45" i="33"/>
  <c r="K45" i="33"/>
  <c r="J45" i="33"/>
  <c r="I45" i="33"/>
  <c r="G45" i="33"/>
  <c r="M44" i="33"/>
  <c r="K44" i="33"/>
  <c r="J44" i="33"/>
  <c r="I44" i="33"/>
  <c r="G44" i="33"/>
  <c r="M43" i="33"/>
  <c r="K43" i="33"/>
  <c r="J43" i="33"/>
  <c r="I43" i="33"/>
  <c r="G43" i="33"/>
  <c r="M42" i="33"/>
  <c r="K42" i="33"/>
  <c r="J42" i="33"/>
  <c r="I42" i="33"/>
  <c r="G42" i="33"/>
  <c r="M41" i="33"/>
  <c r="K41" i="33"/>
  <c r="J41" i="33"/>
  <c r="I41" i="33"/>
  <c r="G41" i="33"/>
  <c r="M40" i="33"/>
  <c r="K40" i="33"/>
  <c r="J40" i="33"/>
  <c r="I40" i="33"/>
  <c r="G40" i="33"/>
  <c r="M39" i="33"/>
  <c r="K39" i="33"/>
  <c r="J39" i="33"/>
  <c r="I39" i="33"/>
  <c r="G39" i="33"/>
  <c r="M38" i="33"/>
  <c r="K38" i="33"/>
  <c r="J38" i="33"/>
  <c r="I38" i="33"/>
  <c r="G38" i="33"/>
  <c r="M37" i="33"/>
  <c r="K37" i="33"/>
  <c r="J37" i="33"/>
  <c r="I37" i="33"/>
  <c r="G37" i="33"/>
  <c r="M36" i="33"/>
  <c r="K36" i="33"/>
  <c r="J36" i="33"/>
  <c r="I36" i="33"/>
  <c r="G36" i="33"/>
  <c r="M35" i="33"/>
  <c r="K35" i="33"/>
  <c r="J35" i="33"/>
  <c r="I35" i="33"/>
  <c r="G35" i="33"/>
  <c r="M34" i="33"/>
  <c r="K34" i="33"/>
  <c r="J34" i="33"/>
  <c r="I34" i="33"/>
  <c r="G34" i="33"/>
  <c r="M33" i="33"/>
  <c r="K33" i="33"/>
  <c r="J33" i="33"/>
  <c r="I33" i="33"/>
  <c r="G33" i="33"/>
  <c r="M32" i="33"/>
  <c r="K32" i="33"/>
  <c r="J32" i="33"/>
  <c r="I32" i="33"/>
  <c r="G32" i="33"/>
  <c r="M31" i="33"/>
  <c r="K31" i="33"/>
  <c r="J31" i="33"/>
  <c r="I31" i="33"/>
  <c r="G31" i="33"/>
  <c r="M30" i="33"/>
  <c r="K30" i="33"/>
  <c r="J30" i="33"/>
  <c r="I30" i="33"/>
  <c r="G30" i="33"/>
  <c r="M29" i="33"/>
  <c r="K29" i="33"/>
  <c r="J29" i="33"/>
  <c r="I29" i="33"/>
  <c r="G29" i="33"/>
  <c r="M28" i="33"/>
  <c r="K28" i="33"/>
  <c r="J28" i="33"/>
  <c r="I28" i="33"/>
  <c r="G28" i="33"/>
  <c r="M27" i="33"/>
  <c r="K27" i="33"/>
  <c r="J27" i="33"/>
  <c r="I27" i="33"/>
  <c r="G27" i="33"/>
  <c r="M26" i="33"/>
  <c r="K26" i="33"/>
  <c r="J26" i="33"/>
  <c r="I26" i="33"/>
  <c r="G26" i="33"/>
  <c r="M25" i="33"/>
  <c r="K25" i="33"/>
  <c r="J25" i="33"/>
  <c r="I25" i="33"/>
  <c r="G25" i="33"/>
  <c r="M24" i="33"/>
  <c r="K24" i="33"/>
  <c r="J24" i="33"/>
  <c r="I24" i="33"/>
  <c r="G24" i="33"/>
  <c r="M23" i="33"/>
  <c r="K23" i="33"/>
  <c r="J23" i="33"/>
  <c r="I23" i="33"/>
  <c r="G23" i="33"/>
  <c r="M22" i="33"/>
  <c r="K22" i="33"/>
  <c r="J22" i="33"/>
  <c r="I22" i="33"/>
  <c r="G22" i="33"/>
  <c r="M21" i="33"/>
  <c r="K21" i="33"/>
  <c r="J21" i="33"/>
  <c r="I21" i="33"/>
  <c r="G21" i="33"/>
  <c r="M20" i="33"/>
  <c r="K20" i="33"/>
  <c r="J20" i="33"/>
  <c r="I20" i="33"/>
  <c r="G20" i="33"/>
  <c r="M19" i="33"/>
  <c r="K19" i="33"/>
  <c r="J19" i="33"/>
  <c r="I19" i="33"/>
  <c r="G19" i="33"/>
  <c r="M18" i="33"/>
  <c r="K18" i="33"/>
  <c r="J18" i="33"/>
  <c r="I18" i="33"/>
  <c r="G18" i="33"/>
  <c r="M17" i="33"/>
  <c r="K17" i="33"/>
  <c r="J17" i="33"/>
  <c r="I17" i="33"/>
  <c r="G17" i="33"/>
  <c r="M16" i="33"/>
  <c r="K16" i="33"/>
  <c r="J16" i="33"/>
  <c r="I16" i="33"/>
  <c r="G16" i="33"/>
  <c r="M15" i="33"/>
  <c r="K15" i="33"/>
  <c r="J15" i="33"/>
  <c r="I15" i="33"/>
  <c r="G15" i="33"/>
  <c r="M14" i="33"/>
  <c r="K14" i="33"/>
  <c r="J14" i="33"/>
  <c r="I14" i="33"/>
  <c r="G14" i="33"/>
  <c r="M13" i="33"/>
  <c r="K13" i="33"/>
  <c r="J13" i="33"/>
  <c r="I13" i="33"/>
  <c r="G13" i="33"/>
  <c r="M12" i="33"/>
  <c r="K12" i="33"/>
  <c r="J12" i="33"/>
  <c r="I12" i="33"/>
  <c r="G12" i="33"/>
  <c r="M11" i="33"/>
  <c r="K11" i="33"/>
  <c r="J11" i="33"/>
  <c r="I11" i="33"/>
  <c r="G11" i="33"/>
  <c r="M10" i="33"/>
  <c r="K10" i="33"/>
  <c r="J10" i="33"/>
  <c r="I10" i="33"/>
  <c r="G10" i="33"/>
  <c r="M9" i="33"/>
  <c r="K9" i="33"/>
  <c r="J9" i="33"/>
  <c r="I9" i="33"/>
  <c r="G9" i="33"/>
  <c r="M8" i="33"/>
  <c r="K8" i="33"/>
  <c r="J8" i="33"/>
  <c r="I8" i="33"/>
  <c r="G8" i="33"/>
  <c r="M10" i="32"/>
  <c r="L10" i="32"/>
  <c r="K10" i="32"/>
  <c r="J10" i="32"/>
  <c r="I10" i="32"/>
  <c r="H10" i="32"/>
  <c r="G10" i="32"/>
  <c r="F10" i="32"/>
  <c r="M9" i="32"/>
  <c r="K9" i="32"/>
  <c r="I9" i="32"/>
  <c r="G9" i="32"/>
  <c r="M8" i="32"/>
  <c r="K8" i="32"/>
  <c r="I8" i="32"/>
  <c r="G8" i="32"/>
  <c r="M7" i="32"/>
  <c r="K7" i="32"/>
  <c r="I7" i="32"/>
  <c r="G7" i="32"/>
  <c r="M87" i="31"/>
  <c r="K87" i="31"/>
  <c r="I87" i="31"/>
  <c r="G87" i="31"/>
  <c r="F87" i="31"/>
  <c r="M86" i="31"/>
  <c r="K86" i="31"/>
  <c r="J86" i="31"/>
  <c r="I86" i="31"/>
  <c r="G86" i="31"/>
  <c r="M85" i="31"/>
  <c r="K85" i="31"/>
  <c r="J85" i="31"/>
  <c r="I85" i="31"/>
  <c r="G85" i="31"/>
  <c r="M84" i="31"/>
  <c r="K84" i="31"/>
  <c r="J84" i="31"/>
  <c r="I84" i="31"/>
  <c r="G84" i="31"/>
  <c r="M83" i="31"/>
  <c r="K83" i="31"/>
  <c r="J83" i="31"/>
  <c r="I83" i="31"/>
  <c r="G83" i="31"/>
  <c r="M82" i="31"/>
  <c r="K82" i="31"/>
  <c r="J82" i="31"/>
  <c r="I82" i="31"/>
  <c r="G82" i="31"/>
  <c r="M81" i="31"/>
  <c r="K81" i="31"/>
  <c r="J81" i="31"/>
  <c r="I81" i="31"/>
  <c r="G81" i="31"/>
  <c r="M80" i="31"/>
  <c r="K80" i="31"/>
  <c r="J80" i="31"/>
  <c r="I80" i="31"/>
  <c r="G80" i="31"/>
  <c r="M79" i="31"/>
  <c r="K79" i="31"/>
  <c r="J79" i="31"/>
  <c r="I79" i="31"/>
  <c r="G79" i="31"/>
  <c r="M78" i="31"/>
  <c r="K78" i="31"/>
  <c r="J78" i="31"/>
  <c r="I78" i="31"/>
  <c r="G78" i="31"/>
  <c r="M77" i="31"/>
  <c r="K77" i="31"/>
  <c r="J77" i="31"/>
  <c r="I77" i="31"/>
  <c r="G77" i="31"/>
  <c r="M76" i="31"/>
  <c r="K76" i="31"/>
  <c r="J76" i="31"/>
  <c r="I76" i="31"/>
  <c r="G76" i="31"/>
  <c r="M75" i="31"/>
  <c r="K75" i="31"/>
  <c r="J75" i="31"/>
  <c r="I75" i="31"/>
  <c r="G75" i="31"/>
  <c r="M74" i="31"/>
  <c r="K74" i="31"/>
  <c r="J74" i="31"/>
  <c r="I74" i="31"/>
  <c r="G74" i="31"/>
  <c r="M73" i="31"/>
  <c r="K73" i="31"/>
  <c r="J73" i="31"/>
  <c r="I73" i="31"/>
  <c r="G73" i="31"/>
  <c r="M72" i="31"/>
  <c r="K72" i="31"/>
  <c r="J72" i="31"/>
  <c r="I72" i="31"/>
  <c r="G72" i="31"/>
  <c r="M71" i="31"/>
  <c r="K71" i="31"/>
  <c r="J71" i="31"/>
  <c r="I71" i="31"/>
  <c r="G71" i="31"/>
  <c r="M70" i="31"/>
  <c r="K70" i="31"/>
  <c r="J70" i="31"/>
  <c r="I70" i="31"/>
  <c r="G70" i="31"/>
  <c r="M69" i="31"/>
  <c r="K69" i="31"/>
  <c r="J69" i="31"/>
  <c r="I69" i="31"/>
  <c r="G69" i="31"/>
  <c r="M68" i="31"/>
  <c r="K68" i="31"/>
  <c r="J68" i="31"/>
  <c r="I68" i="31"/>
  <c r="G68" i="31"/>
  <c r="M67" i="31"/>
  <c r="K67" i="31"/>
  <c r="J67" i="31"/>
  <c r="I67" i="31"/>
  <c r="G67" i="31"/>
  <c r="M66" i="31"/>
  <c r="K66" i="31"/>
  <c r="I66" i="31"/>
  <c r="G66" i="31"/>
  <c r="M65" i="31"/>
  <c r="K65" i="31"/>
  <c r="I65" i="31"/>
  <c r="G65" i="31"/>
  <c r="M64" i="31"/>
  <c r="K64" i="31"/>
  <c r="I64" i="31"/>
  <c r="G64" i="31"/>
  <c r="M63" i="31"/>
  <c r="K63" i="31"/>
  <c r="I63" i="31"/>
  <c r="G63" i="31"/>
  <c r="M62" i="31"/>
  <c r="K62" i="31"/>
  <c r="I62" i="31"/>
  <c r="G62" i="31"/>
  <c r="M61" i="31"/>
  <c r="K61" i="31"/>
  <c r="J61" i="31"/>
  <c r="I61" i="31"/>
  <c r="G61" i="31"/>
  <c r="M60" i="31"/>
  <c r="K60" i="31"/>
  <c r="J60" i="31"/>
  <c r="I60" i="31"/>
  <c r="G60" i="31"/>
  <c r="M59" i="31"/>
  <c r="K59" i="31"/>
  <c r="J59" i="31"/>
  <c r="I59" i="31"/>
  <c r="G59" i="31"/>
  <c r="M58" i="31"/>
  <c r="K58" i="31"/>
  <c r="J58" i="31"/>
  <c r="I58" i="31"/>
  <c r="G58" i="31"/>
  <c r="M57" i="31"/>
  <c r="K57" i="31"/>
  <c r="J57" i="31"/>
  <c r="I57" i="31"/>
  <c r="G57" i="31"/>
  <c r="M56" i="31"/>
  <c r="K56" i="31"/>
  <c r="J56" i="31"/>
  <c r="I56" i="31"/>
  <c r="G56" i="31"/>
  <c r="M55" i="31"/>
  <c r="K55" i="31"/>
  <c r="J55" i="31"/>
  <c r="I55" i="31"/>
  <c r="G55" i="31"/>
  <c r="M54" i="31"/>
  <c r="K54" i="31"/>
  <c r="J54" i="31"/>
  <c r="I54" i="31"/>
  <c r="G54" i="31"/>
  <c r="M53" i="31"/>
  <c r="K53" i="31"/>
  <c r="J53" i="31"/>
  <c r="I53" i="31"/>
  <c r="G53" i="31"/>
  <c r="M52" i="31"/>
  <c r="K52" i="31"/>
  <c r="J52" i="31"/>
  <c r="I52" i="31"/>
  <c r="G52" i="31"/>
  <c r="M51" i="31"/>
  <c r="K51" i="31"/>
  <c r="J51" i="31"/>
  <c r="I51" i="31"/>
  <c r="G51" i="31"/>
  <c r="M50" i="31"/>
  <c r="K50" i="31"/>
  <c r="J50" i="31"/>
  <c r="I50" i="31"/>
  <c r="G50" i="31"/>
  <c r="M49" i="31"/>
  <c r="K49" i="31"/>
  <c r="J49" i="31"/>
  <c r="I49" i="31"/>
  <c r="G49" i="31"/>
  <c r="M48" i="31"/>
  <c r="K48" i="31"/>
  <c r="J48" i="31"/>
  <c r="I48" i="31"/>
  <c r="G48" i="31"/>
  <c r="M47" i="31"/>
  <c r="K47" i="31"/>
  <c r="J47" i="31"/>
  <c r="I47" i="31"/>
  <c r="G47" i="31"/>
  <c r="M46" i="31"/>
  <c r="K46" i="31"/>
  <c r="I46" i="31"/>
  <c r="G46" i="31"/>
  <c r="M45" i="31"/>
  <c r="K45" i="31"/>
  <c r="J45" i="31"/>
  <c r="I45" i="31"/>
  <c r="G45" i="31"/>
  <c r="M44" i="31"/>
  <c r="K44" i="31"/>
  <c r="J44" i="31"/>
  <c r="I44" i="31"/>
  <c r="G44" i="31"/>
  <c r="M43" i="31"/>
  <c r="K43" i="31"/>
  <c r="J43" i="31"/>
  <c r="I43" i="31"/>
  <c r="G43" i="31"/>
  <c r="M42" i="31"/>
  <c r="K42" i="31"/>
  <c r="J42" i="31"/>
  <c r="I42" i="31"/>
  <c r="G42" i="31"/>
  <c r="M41" i="31"/>
  <c r="K41" i="31"/>
  <c r="J41" i="31"/>
  <c r="I41" i="31"/>
  <c r="G41" i="31"/>
  <c r="M40" i="31"/>
  <c r="K40" i="31"/>
  <c r="J40" i="31"/>
  <c r="I40" i="31"/>
  <c r="G40" i="31"/>
  <c r="M39" i="31"/>
  <c r="K39" i="31"/>
  <c r="J39" i="31"/>
  <c r="I39" i="31"/>
  <c r="G39" i="31"/>
  <c r="M38" i="31"/>
  <c r="K38" i="31"/>
  <c r="J38" i="31"/>
  <c r="I38" i="31"/>
  <c r="G38" i="31"/>
  <c r="M37" i="31"/>
  <c r="K37" i="31"/>
  <c r="J37" i="31"/>
  <c r="I37" i="31"/>
  <c r="G37" i="31"/>
  <c r="M36" i="31"/>
  <c r="K36" i="31"/>
  <c r="J36" i="31"/>
  <c r="I36" i="31"/>
  <c r="G36" i="31"/>
  <c r="M35" i="31"/>
  <c r="K35" i="31"/>
  <c r="J35" i="31"/>
  <c r="I35" i="31"/>
  <c r="G35" i="31"/>
  <c r="M34" i="31"/>
  <c r="K34" i="31"/>
  <c r="J34" i="31"/>
  <c r="I34" i="31"/>
  <c r="G34" i="31"/>
  <c r="M33" i="31"/>
  <c r="K33" i="31"/>
  <c r="J33" i="31"/>
  <c r="I33" i="31"/>
  <c r="G33" i="31"/>
  <c r="M32" i="31"/>
  <c r="K32" i="31"/>
  <c r="J32" i="31"/>
  <c r="I32" i="31"/>
  <c r="G32" i="31"/>
  <c r="M31" i="31"/>
  <c r="K31" i="31"/>
  <c r="J31" i="31"/>
  <c r="I31" i="31"/>
  <c r="G31" i="31"/>
  <c r="M30" i="31"/>
  <c r="K30" i="31"/>
  <c r="J30" i="31"/>
  <c r="I30" i="31"/>
  <c r="G30" i="31"/>
  <c r="M29" i="31"/>
  <c r="K29" i="31"/>
  <c r="J29" i="31"/>
  <c r="I29" i="31"/>
  <c r="G29" i="31"/>
  <c r="M28" i="31"/>
  <c r="K28" i="31"/>
  <c r="J28" i="31"/>
  <c r="I28" i="31"/>
  <c r="G28" i="31"/>
  <c r="M27" i="31"/>
  <c r="K27" i="31"/>
  <c r="J27" i="31"/>
  <c r="I27" i="31"/>
  <c r="G27" i="31"/>
  <c r="M26" i="31"/>
  <c r="K26" i="31"/>
  <c r="J26" i="31"/>
  <c r="I26" i="31"/>
  <c r="G26" i="31"/>
  <c r="M25" i="31"/>
  <c r="K25" i="31"/>
  <c r="J25" i="31"/>
  <c r="I25" i="31"/>
  <c r="G25" i="31"/>
  <c r="M24" i="31"/>
  <c r="K24" i="31"/>
  <c r="J24" i="31"/>
  <c r="I24" i="31"/>
  <c r="G24" i="31"/>
  <c r="M23" i="31"/>
  <c r="K23" i="31"/>
  <c r="J23" i="31"/>
  <c r="I23" i="31"/>
  <c r="G23" i="31"/>
  <c r="M22" i="31"/>
  <c r="K22" i="31"/>
  <c r="J22" i="31"/>
  <c r="I22" i="31"/>
  <c r="G22" i="31"/>
  <c r="M21" i="31"/>
  <c r="K21" i="31"/>
  <c r="J21" i="31"/>
  <c r="I21" i="31"/>
  <c r="G21" i="31"/>
  <c r="M20" i="31"/>
  <c r="K20" i="31"/>
  <c r="J20" i="31"/>
  <c r="I20" i="31"/>
  <c r="G20" i="31"/>
  <c r="M19" i="31"/>
  <c r="K19" i="31"/>
  <c r="J19" i="31"/>
  <c r="I19" i="31"/>
  <c r="G19" i="31"/>
  <c r="M18" i="31"/>
  <c r="K18" i="31"/>
  <c r="J18" i="31"/>
  <c r="I18" i="31"/>
  <c r="G18" i="31"/>
  <c r="M17" i="31"/>
  <c r="K17" i="31"/>
  <c r="J17" i="31"/>
  <c r="I17" i="31"/>
  <c r="G17" i="31"/>
  <c r="M16" i="31"/>
  <c r="K16" i="31"/>
  <c r="J16" i="31"/>
  <c r="I16" i="31"/>
  <c r="G16" i="31"/>
  <c r="M15" i="31"/>
  <c r="K15" i="31"/>
  <c r="J15" i="31"/>
  <c r="I15" i="31"/>
  <c r="G15" i="31"/>
  <c r="M14" i="31"/>
  <c r="K14" i="31"/>
  <c r="J14" i="31"/>
  <c r="I14" i="31"/>
  <c r="G14" i="31"/>
  <c r="M13" i="31"/>
  <c r="K13" i="31"/>
  <c r="J13" i="31"/>
  <c r="I13" i="31"/>
  <c r="G13" i="31"/>
  <c r="M12" i="31"/>
  <c r="K12" i="31"/>
  <c r="J12" i="31"/>
  <c r="I12" i="31"/>
  <c r="G12" i="31"/>
  <c r="M11" i="31"/>
  <c r="K11" i="31"/>
  <c r="J11" i="31"/>
  <c r="I11" i="31"/>
  <c r="G11" i="31"/>
  <c r="M10" i="31"/>
  <c r="K10" i="31"/>
  <c r="J10" i="31"/>
  <c r="I10" i="31"/>
  <c r="G10" i="31"/>
  <c r="M9" i="31"/>
  <c r="K9" i="31"/>
  <c r="J9" i="31"/>
  <c r="I9" i="31"/>
  <c r="G9" i="31"/>
  <c r="M8" i="31"/>
  <c r="K8" i="31"/>
  <c r="J8" i="31"/>
  <c r="I8" i="31"/>
  <c r="G8" i="31"/>
  <c r="M10" i="30"/>
  <c r="L10" i="30"/>
  <c r="K10" i="30"/>
  <c r="J10" i="30"/>
  <c r="I10" i="30"/>
  <c r="H10" i="30"/>
  <c r="G10" i="30"/>
  <c r="F10" i="30"/>
  <c r="M9" i="30"/>
  <c r="K9" i="30"/>
  <c r="I9" i="30"/>
  <c r="G9" i="30"/>
  <c r="M8" i="30"/>
  <c r="K8" i="30"/>
  <c r="I8" i="30"/>
  <c r="G8" i="30"/>
  <c r="M7" i="30"/>
  <c r="K7" i="30"/>
  <c r="I7" i="30"/>
  <c r="G7" i="30"/>
  <c r="M87" i="29"/>
  <c r="K87" i="29"/>
  <c r="I87" i="29"/>
  <c r="G87" i="29"/>
  <c r="F87" i="29"/>
  <c r="M86" i="29"/>
  <c r="K86" i="29"/>
  <c r="J86" i="29"/>
  <c r="I86" i="29"/>
  <c r="G86" i="29"/>
  <c r="M85" i="29"/>
  <c r="K85" i="29"/>
  <c r="J85" i="29"/>
  <c r="I85" i="29"/>
  <c r="G85" i="29"/>
  <c r="M84" i="29"/>
  <c r="K84" i="29"/>
  <c r="J84" i="29"/>
  <c r="I84" i="29"/>
  <c r="G84" i="29"/>
  <c r="M83" i="29"/>
  <c r="K83" i="29"/>
  <c r="J83" i="29"/>
  <c r="I83" i="29"/>
  <c r="G83" i="29"/>
  <c r="M82" i="29"/>
  <c r="K82" i="29"/>
  <c r="J82" i="29"/>
  <c r="I82" i="29"/>
  <c r="G82" i="29"/>
  <c r="M81" i="29"/>
  <c r="K81" i="29"/>
  <c r="J81" i="29"/>
  <c r="I81" i="29"/>
  <c r="G81" i="29"/>
  <c r="M80" i="29"/>
  <c r="K80" i="29"/>
  <c r="J80" i="29"/>
  <c r="I80" i="29"/>
  <c r="G80" i="29"/>
  <c r="M79" i="29"/>
  <c r="K79" i="29"/>
  <c r="J79" i="29"/>
  <c r="I79" i="29"/>
  <c r="G79" i="29"/>
  <c r="M78" i="29"/>
  <c r="K78" i="29"/>
  <c r="J78" i="29"/>
  <c r="I78" i="29"/>
  <c r="G78" i="29"/>
  <c r="M77" i="29"/>
  <c r="K77" i="29"/>
  <c r="J77" i="29"/>
  <c r="I77" i="29"/>
  <c r="G77" i="29"/>
  <c r="M76" i="29"/>
  <c r="K76" i="29"/>
  <c r="J76" i="29"/>
  <c r="I76" i="29"/>
  <c r="G76" i="29"/>
  <c r="M75" i="29"/>
  <c r="K75" i="29"/>
  <c r="J75" i="29"/>
  <c r="I75" i="29"/>
  <c r="G75" i="29"/>
  <c r="M74" i="29"/>
  <c r="K74" i="29"/>
  <c r="J74" i="29"/>
  <c r="I74" i="29"/>
  <c r="G74" i="29"/>
  <c r="M73" i="29"/>
  <c r="K73" i="29"/>
  <c r="J73" i="29"/>
  <c r="I73" i="29"/>
  <c r="G73" i="29"/>
  <c r="M72" i="29"/>
  <c r="K72" i="29"/>
  <c r="J72" i="29"/>
  <c r="I72" i="29"/>
  <c r="G72" i="29"/>
  <c r="M71" i="29"/>
  <c r="K71" i="29"/>
  <c r="J71" i="29"/>
  <c r="I71" i="29"/>
  <c r="G71" i="29"/>
  <c r="M70" i="29"/>
  <c r="K70" i="29"/>
  <c r="J70" i="29"/>
  <c r="I70" i="29"/>
  <c r="G70" i="29"/>
  <c r="M69" i="29"/>
  <c r="K69" i="29"/>
  <c r="J69" i="29"/>
  <c r="I69" i="29"/>
  <c r="G69" i="29"/>
  <c r="M68" i="29"/>
  <c r="K68" i="29"/>
  <c r="J68" i="29"/>
  <c r="I68" i="29"/>
  <c r="G68" i="29"/>
  <c r="M67" i="29"/>
  <c r="K67" i="29"/>
  <c r="J67" i="29"/>
  <c r="I67" i="29"/>
  <c r="G67" i="29"/>
  <c r="M66" i="29"/>
  <c r="K66" i="29"/>
  <c r="I66" i="29"/>
  <c r="G66" i="29"/>
  <c r="M65" i="29"/>
  <c r="K65" i="29"/>
  <c r="I65" i="29"/>
  <c r="G65" i="29"/>
  <c r="M64" i="29"/>
  <c r="K64" i="29"/>
  <c r="I64" i="29"/>
  <c r="G64" i="29"/>
  <c r="M63" i="29"/>
  <c r="K63" i="29"/>
  <c r="I63" i="29"/>
  <c r="G63" i="29"/>
  <c r="M62" i="29"/>
  <c r="K62" i="29"/>
  <c r="I62" i="29"/>
  <c r="G62" i="29"/>
  <c r="M61" i="29"/>
  <c r="K61" i="29"/>
  <c r="J61" i="29"/>
  <c r="I61" i="29"/>
  <c r="G61" i="29"/>
  <c r="M60" i="29"/>
  <c r="K60" i="29"/>
  <c r="J60" i="29"/>
  <c r="I60" i="29"/>
  <c r="G60" i="29"/>
  <c r="M59" i="29"/>
  <c r="K59" i="29"/>
  <c r="J59" i="29"/>
  <c r="I59" i="29"/>
  <c r="G59" i="29"/>
  <c r="M58" i="29"/>
  <c r="K58" i="29"/>
  <c r="J58" i="29"/>
  <c r="I58" i="29"/>
  <c r="G58" i="29"/>
  <c r="M57" i="29"/>
  <c r="K57" i="29"/>
  <c r="J57" i="29"/>
  <c r="I57" i="29"/>
  <c r="G57" i="29"/>
  <c r="M56" i="29"/>
  <c r="K56" i="29"/>
  <c r="J56" i="29"/>
  <c r="I56" i="29"/>
  <c r="G56" i="29"/>
  <c r="M55" i="29"/>
  <c r="K55" i="29"/>
  <c r="J55" i="29"/>
  <c r="I55" i="29"/>
  <c r="G55" i="29"/>
  <c r="M54" i="29"/>
  <c r="K54" i="29"/>
  <c r="J54" i="29"/>
  <c r="I54" i="29"/>
  <c r="G54" i="29"/>
  <c r="M53" i="29"/>
  <c r="K53" i="29"/>
  <c r="J53" i="29"/>
  <c r="I53" i="29"/>
  <c r="G53" i="29"/>
  <c r="M52" i="29"/>
  <c r="K52" i="29"/>
  <c r="J52" i="29"/>
  <c r="I52" i="29"/>
  <c r="G52" i="29"/>
  <c r="M51" i="29"/>
  <c r="K51" i="29"/>
  <c r="J51" i="29"/>
  <c r="I51" i="29"/>
  <c r="G51" i="29"/>
  <c r="M50" i="29"/>
  <c r="K50" i="29"/>
  <c r="J50" i="29"/>
  <c r="I50" i="29"/>
  <c r="G50" i="29"/>
  <c r="M49" i="29"/>
  <c r="K49" i="29"/>
  <c r="J49" i="29"/>
  <c r="I49" i="29"/>
  <c r="G49" i="29"/>
  <c r="M48" i="29"/>
  <c r="K48" i="29"/>
  <c r="J48" i="29"/>
  <c r="I48" i="29"/>
  <c r="G48" i="29"/>
  <c r="M47" i="29"/>
  <c r="K47" i="29"/>
  <c r="J47" i="29"/>
  <c r="I47" i="29"/>
  <c r="G47" i="29"/>
  <c r="M46" i="29"/>
  <c r="K46" i="29"/>
  <c r="I46" i="29"/>
  <c r="G46" i="29"/>
  <c r="M45" i="29"/>
  <c r="K45" i="29"/>
  <c r="J45" i="29"/>
  <c r="I45" i="29"/>
  <c r="G45" i="29"/>
  <c r="M44" i="29"/>
  <c r="K44" i="29"/>
  <c r="J44" i="29"/>
  <c r="I44" i="29"/>
  <c r="G44" i="29"/>
  <c r="M43" i="29"/>
  <c r="K43" i="29"/>
  <c r="J43" i="29"/>
  <c r="I43" i="29"/>
  <c r="G43" i="29"/>
  <c r="M42" i="29"/>
  <c r="K42" i="29"/>
  <c r="J42" i="29"/>
  <c r="I42" i="29"/>
  <c r="G42" i="29"/>
  <c r="M41" i="29"/>
  <c r="K41" i="29"/>
  <c r="J41" i="29"/>
  <c r="I41" i="29"/>
  <c r="G41" i="29"/>
  <c r="M40" i="29"/>
  <c r="K40" i="29"/>
  <c r="J40" i="29"/>
  <c r="I40" i="29"/>
  <c r="G40" i="29"/>
  <c r="M39" i="29"/>
  <c r="K39" i="29"/>
  <c r="J39" i="29"/>
  <c r="I39" i="29"/>
  <c r="G39" i="29"/>
  <c r="M38" i="29"/>
  <c r="K38" i="29"/>
  <c r="J38" i="29"/>
  <c r="I38" i="29"/>
  <c r="G38" i="29"/>
  <c r="M37" i="29"/>
  <c r="K37" i="29"/>
  <c r="J37" i="29"/>
  <c r="I37" i="29"/>
  <c r="G37" i="29"/>
  <c r="M36" i="29"/>
  <c r="K36" i="29"/>
  <c r="J36" i="29"/>
  <c r="I36" i="29"/>
  <c r="G36" i="29"/>
  <c r="M35" i="29"/>
  <c r="K35" i="29"/>
  <c r="J35" i="29"/>
  <c r="I35" i="29"/>
  <c r="G35" i="29"/>
  <c r="M34" i="29"/>
  <c r="K34" i="29"/>
  <c r="J34" i="29"/>
  <c r="I34" i="29"/>
  <c r="G34" i="29"/>
  <c r="M33" i="29"/>
  <c r="K33" i="29"/>
  <c r="J33" i="29"/>
  <c r="I33" i="29"/>
  <c r="G33" i="29"/>
  <c r="M32" i="29"/>
  <c r="K32" i="29"/>
  <c r="J32" i="29"/>
  <c r="I32" i="29"/>
  <c r="G32" i="29"/>
  <c r="M31" i="29"/>
  <c r="K31" i="29"/>
  <c r="J31" i="29"/>
  <c r="I31" i="29"/>
  <c r="G31" i="29"/>
  <c r="M30" i="29"/>
  <c r="K30" i="29"/>
  <c r="J30" i="29"/>
  <c r="I30" i="29"/>
  <c r="G30" i="29"/>
  <c r="M29" i="29"/>
  <c r="K29" i="29"/>
  <c r="J29" i="29"/>
  <c r="I29" i="29"/>
  <c r="G29" i="29"/>
  <c r="M28" i="29"/>
  <c r="K28" i="29"/>
  <c r="J28" i="29"/>
  <c r="I28" i="29"/>
  <c r="G28" i="29"/>
  <c r="M27" i="29"/>
  <c r="K27" i="29"/>
  <c r="J27" i="29"/>
  <c r="I27" i="29"/>
  <c r="G27" i="29"/>
  <c r="M26" i="29"/>
  <c r="K26" i="29"/>
  <c r="J26" i="29"/>
  <c r="I26" i="29"/>
  <c r="G26" i="29"/>
  <c r="M25" i="29"/>
  <c r="K25" i="29"/>
  <c r="J25" i="29"/>
  <c r="I25" i="29"/>
  <c r="G25" i="29"/>
  <c r="M24" i="29"/>
  <c r="K24" i="29"/>
  <c r="J24" i="29"/>
  <c r="I24" i="29"/>
  <c r="G24" i="29"/>
  <c r="M23" i="29"/>
  <c r="K23" i="29"/>
  <c r="J23" i="29"/>
  <c r="I23" i="29"/>
  <c r="G23" i="29"/>
  <c r="M22" i="29"/>
  <c r="K22" i="29"/>
  <c r="J22" i="29"/>
  <c r="I22" i="29"/>
  <c r="G22" i="29"/>
  <c r="M21" i="29"/>
  <c r="K21" i="29"/>
  <c r="J21" i="29"/>
  <c r="I21" i="29"/>
  <c r="G21" i="29"/>
  <c r="M20" i="29"/>
  <c r="K20" i="29"/>
  <c r="J20" i="29"/>
  <c r="I20" i="29"/>
  <c r="G20" i="29"/>
  <c r="M19" i="29"/>
  <c r="K19" i="29"/>
  <c r="J19" i="29"/>
  <c r="I19" i="29"/>
  <c r="G19" i="29"/>
  <c r="M18" i="29"/>
  <c r="K18" i="29"/>
  <c r="J18" i="29"/>
  <c r="I18" i="29"/>
  <c r="G18" i="29"/>
  <c r="M17" i="29"/>
  <c r="K17" i="29"/>
  <c r="J17" i="29"/>
  <c r="I17" i="29"/>
  <c r="G17" i="29"/>
  <c r="M16" i="29"/>
  <c r="K16" i="29"/>
  <c r="J16" i="29"/>
  <c r="I16" i="29"/>
  <c r="G16" i="29"/>
  <c r="M15" i="29"/>
  <c r="K15" i="29"/>
  <c r="J15" i="29"/>
  <c r="I15" i="29"/>
  <c r="G15" i="29"/>
  <c r="M14" i="29"/>
  <c r="K14" i="29"/>
  <c r="J14" i="29"/>
  <c r="I14" i="29"/>
  <c r="G14" i="29"/>
  <c r="M13" i="29"/>
  <c r="K13" i="29"/>
  <c r="J13" i="29"/>
  <c r="I13" i="29"/>
  <c r="G13" i="29"/>
  <c r="M12" i="29"/>
  <c r="K12" i="29"/>
  <c r="J12" i="29"/>
  <c r="I12" i="29"/>
  <c r="G12" i="29"/>
  <c r="M11" i="29"/>
  <c r="K11" i="29"/>
  <c r="J11" i="29"/>
  <c r="I11" i="29"/>
  <c r="G11" i="29"/>
  <c r="M10" i="29"/>
  <c r="K10" i="29"/>
  <c r="J10" i="29"/>
  <c r="I10" i="29"/>
  <c r="G10" i="29"/>
  <c r="M9" i="29"/>
  <c r="K9" i="29"/>
  <c r="J9" i="29"/>
  <c r="I9" i="29"/>
  <c r="G9" i="29"/>
  <c r="M8" i="29"/>
  <c r="K8" i="29"/>
  <c r="J8" i="29"/>
  <c r="I8" i="29"/>
  <c r="G8" i="29"/>
  <c r="M10" i="28"/>
  <c r="L10" i="28"/>
  <c r="K10" i="28"/>
  <c r="J10" i="28"/>
  <c r="I10" i="28"/>
  <c r="H10" i="28"/>
  <c r="G10" i="28"/>
  <c r="F10" i="28"/>
  <c r="M9" i="28"/>
  <c r="K9" i="28"/>
  <c r="I9" i="28"/>
  <c r="G9" i="28"/>
  <c r="M8" i="28"/>
  <c r="K8" i="28"/>
  <c r="I8" i="28"/>
  <c r="G8" i="28"/>
  <c r="M7" i="28"/>
  <c r="K7" i="28"/>
  <c r="I7" i="28"/>
  <c r="G7" i="28"/>
  <c r="M87" i="27"/>
  <c r="K87" i="27"/>
  <c r="I87" i="27"/>
  <c r="G87" i="27"/>
  <c r="F87" i="27"/>
  <c r="M86" i="27"/>
  <c r="K86" i="27"/>
  <c r="J86" i="27"/>
  <c r="I86" i="27"/>
  <c r="G86" i="27"/>
  <c r="M85" i="27"/>
  <c r="K85" i="27"/>
  <c r="J85" i="27"/>
  <c r="I85" i="27"/>
  <c r="G85" i="27"/>
  <c r="M84" i="27"/>
  <c r="K84" i="27"/>
  <c r="J84" i="27"/>
  <c r="I84" i="27"/>
  <c r="G84" i="27"/>
  <c r="M83" i="27"/>
  <c r="K83" i="27"/>
  <c r="J83" i="27"/>
  <c r="I83" i="27"/>
  <c r="G83" i="27"/>
  <c r="M82" i="27"/>
  <c r="K82" i="27"/>
  <c r="J82" i="27"/>
  <c r="I82" i="27"/>
  <c r="G82" i="27"/>
  <c r="M81" i="27"/>
  <c r="K81" i="27"/>
  <c r="J81" i="27"/>
  <c r="I81" i="27"/>
  <c r="G81" i="27"/>
  <c r="M80" i="27"/>
  <c r="K80" i="27"/>
  <c r="J80" i="27"/>
  <c r="I80" i="27"/>
  <c r="G80" i="27"/>
  <c r="M79" i="27"/>
  <c r="K79" i="27"/>
  <c r="J79" i="27"/>
  <c r="I79" i="27"/>
  <c r="G79" i="27"/>
  <c r="M78" i="27"/>
  <c r="K78" i="27"/>
  <c r="J78" i="27"/>
  <c r="I78" i="27"/>
  <c r="G78" i="27"/>
  <c r="M77" i="27"/>
  <c r="K77" i="27"/>
  <c r="J77" i="27"/>
  <c r="I77" i="27"/>
  <c r="G77" i="27"/>
  <c r="M76" i="27"/>
  <c r="K76" i="27"/>
  <c r="J76" i="27"/>
  <c r="I76" i="27"/>
  <c r="G76" i="27"/>
  <c r="M75" i="27"/>
  <c r="K75" i="27"/>
  <c r="J75" i="27"/>
  <c r="I75" i="27"/>
  <c r="G75" i="27"/>
  <c r="M74" i="27"/>
  <c r="K74" i="27"/>
  <c r="J74" i="27"/>
  <c r="I74" i="27"/>
  <c r="G74" i="27"/>
  <c r="M73" i="27"/>
  <c r="K73" i="27"/>
  <c r="J73" i="27"/>
  <c r="I73" i="27"/>
  <c r="G73" i="27"/>
  <c r="M72" i="27"/>
  <c r="K72" i="27"/>
  <c r="J72" i="27"/>
  <c r="I72" i="27"/>
  <c r="G72" i="27"/>
  <c r="M71" i="27"/>
  <c r="K71" i="27"/>
  <c r="J71" i="27"/>
  <c r="I71" i="27"/>
  <c r="G71" i="27"/>
  <c r="M70" i="27"/>
  <c r="K70" i="27"/>
  <c r="J70" i="27"/>
  <c r="I70" i="27"/>
  <c r="G70" i="27"/>
  <c r="M69" i="27"/>
  <c r="K69" i="27"/>
  <c r="J69" i="27"/>
  <c r="I69" i="27"/>
  <c r="G69" i="27"/>
  <c r="M68" i="27"/>
  <c r="K68" i="27"/>
  <c r="J68" i="27"/>
  <c r="I68" i="27"/>
  <c r="G68" i="27"/>
  <c r="M67" i="27"/>
  <c r="K67" i="27"/>
  <c r="J67" i="27"/>
  <c r="I67" i="27"/>
  <c r="G67" i="27"/>
  <c r="M66" i="27"/>
  <c r="K66" i="27"/>
  <c r="I66" i="27"/>
  <c r="G66" i="27"/>
  <c r="M65" i="27"/>
  <c r="K65" i="27"/>
  <c r="I65" i="27"/>
  <c r="G65" i="27"/>
  <c r="M64" i="27"/>
  <c r="K64" i="27"/>
  <c r="I64" i="27"/>
  <c r="G64" i="27"/>
  <c r="M63" i="27"/>
  <c r="K63" i="27"/>
  <c r="I63" i="27"/>
  <c r="G63" i="27"/>
  <c r="M62" i="27"/>
  <c r="K62" i="27"/>
  <c r="I62" i="27"/>
  <c r="G62" i="27"/>
  <c r="M61" i="27"/>
  <c r="K61" i="27"/>
  <c r="J61" i="27"/>
  <c r="I61" i="27"/>
  <c r="G61" i="27"/>
  <c r="M60" i="27"/>
  <c r="K60" i="27"/>
  <c r="J60" i="27"/>
  <c r="I60" i="27"/>
  <c r="G60" i="27"/>
  <c r="M59" i="27"/>
  <c r="K59" i="27"/>
  <c r="J59" i="27"/>
  <c r="I59" i="27"/>
  <c r="G59" i="27"/>
  <c r="M58" i="27"/>
  <c r="K58" i="27"/>
  <c r="J58" i="27"/>
  <c r="I58" i="27"/>
  <c r="G58" i="27"/>
  <c r="M57" i="27"/>
  <c r="K57" i="27"/>
  <c r="J57" i="27"/>
  <c r="I57" i="27"/>
  <c r="G57" i="27"/>
  <c r="M56" i="27"/>
  <c r="K56" i="27"/>
  <c r="J56" i="27"/>
  <c r="I56" i="27"/>
  <c r="G56" i="27"/>
  <c r="M55" i="27"/>
  <c r="K55" i="27"/>
  <c r="J55" i="27"/>
  <c r="I55" i="27"/>
  <c r="G55" i="27"/>
  <c r="M54" i="27"/>
  <c r="K54" i="27"/>
  <c r="J54" i="27"/>
  <c r="I54" i="27"/>
  <c r="G54" i="27"/>
  <c r="M53" i="27"/>
  <c r="K53" i="27"/>
  <c r="J53" i="27"/>
  <c r="I53" i="27"/>
  <c r="G53" i="27"/>
  <c r="M52" i="27"/>
  <c r="K52" i="27"/>
  <c r="J52" i="27"/>
  <c r="I52" i="27"/>
  <c r="G52" i="27"/>
  <c r="M51" i="27"/>
  <c r="K51" i="27"/>
  <c r="J51" i="27"/>
  <c r="I51" i="27"/>
  <c r="G51" i="27"/>
  <c r="M50" i="27"/>
  <c r="K50" i="27"/>
  <c r="J50" i="27"/>
  <c r="I50" i="27"/>
  <c r="G50" i="27"/>
  <c r="M49" i="27"/>
  <c r="K49" i="27"/>
  <c r="J49" i="27"/>
  <c r="I49" i="27"/>
  <c r="G49" i="27"/>
  <c r="M48" i="27"/>
  <c r="K48" i="27"/>
  <c r="J48" i="27"/>
  <c r="I48" i="27"/>
  <c r="G48" i="27"/>
  <c r="M47" i="27"/>
  <c r="K47" i="27"/>
  <c r="J47" i="27"/>
  <c r="I47" i="27"/>
  <c r="G47" i="27"/>
  <c r="M46" i="27"/>
  <c r="K46" i="27"/>
  <c r="I46" i="27"/>
  <c r="G46" i="27"/>
  <c r="M45" i="27"/>
  <c r="K45" i="27"/>
  <c r="J45" i="27"/>
  <c r="I45" i="27"/>
  <c r="G45" i="27"/>
  <c r="M44" i="27"/>
  <c r="K44" i="27"/>
  <c r="J44" i="27"/>
  <c r="I44" i="27"/>
  <c r="G44" i="27"/>
  <c r="M43" i="27"/>
  <c r="K43" i="27"/>
  <c r="J43" i="27"/>
  <c r="I43" i="27"/>
  <c r="G43" i="27"/>
  <c r="M42" i="27"/>
  <c r="K42" i="27"/>
  <c r="J42" i="27"/>
  <c r="I42" i="27"/>
  <c r="G42" i="27"/>
  <c r="M41" i="27"/>
  <c r="K41" i="27"/>
  <c r="J41" i="27"/>
  <c r="I41" i="27"/>
  <c r="G41" i="27"/>
  <c r="M40" i="27"/>
  <c r="K40" i="27"/>
  <c r="J40" i="27"/>
  <c r="I40" i="27"/>
  <c r="G40" i="27"/>
  <c r="M39" i="27"/>
  <c r="K39" i="27"/>
  <c r="J39" i="27"/>
  <c r="I39" i="27"/>
  <c r="G39" i="27"/>
  <c r="M38" i="27"/>
  <c r="K38" i="27"/>
  <c r="J38" i="27"/>
  <c r="I38" i="27"/>
  <c r="G38" i="27"/>
  <c r="M37" i="27"/>
  <c r="K37" i="27"/>
  <c r="J37" i="27"/>
  <c r="I37" i="27"/>
  <c r="G37" i="27"/>
  <c r="M36" i="27"/>
  <c r="K36" i="27"/>
  <c r="J36" i="27"/>
  <c r="I36" i="27"/>
  <c r="G36" i="27"/>
  <c r="M35" i="27"/>
  <c r="K35" i="27"/>
  <c r="J35" i="27"/>
  <c r="I35" i="27"/>
  <c r="G35" i="27"/>
  <c r="M34" i="27"/>
  <c r="K34" i="27"/>
  <c r="J34" i="27"/>
  <c r="I34" i="27"/>
  <c r="G34" i="27"/>
  <c r="M33" i="27"/>
  <c r="K33" i="27"/>
  <c r="J33" i="27"/>
  <c r="I33" i="27"/>
  <c r="G33" i="27"/>
  <c r="M32" i="27"/>
  <c r="K32" i="27"/>
  <c r="J32" i="27"/>
  <c r="I32" i="27"/>
  <c r="G32" i="27"/>
  <c r="M31" i="27"/>
  <c r="K31" i="27"/>
  <c r="J31" i="27"/>
  <c r="I31" i="27"/>
  <c r="G31" i="27"/>
  <c r="M30" i="27"/>
  <c r="K30" i="27"/>
  <c r="J30" i="27"/>
  <c r="I30" i="27"/>
  <c r="G30" i="27"/>
  <c r="M29" i="27"/>
  <c r="K29" i="27"/>
  <c r="J29" i="27"/>
  <c r="I29" i="27"/>
  <c r="G29" i="27"/>
  <c r="M28" i="27"/>
  <c r="K28" i="27"/>
  <c r="J28" i="27"/>
  <c r="I28" i="27"/>
  <c r="G28" i="27"/>
  <c r="M27" i="27"/>
  <c r="K27" i="27"/>
  <c r="J27" i="27"/>
  <c r="I27" i="27"/>
  <c r="G27" i="27"/>
  <c r="M26" i="27"/>
  <c r="K26" i="27"/>
  <c r="J26" i="27"/>
  <c r="I26" i="27"/>
  <c r="G26" i="27"/>
  <c r="M25" i="27"/>
  <c r="K25" i="27"/>
  <c r="J25" i="27"/>
  <c r="I25" i="27"/>
  <c r="G25" i="27"/>
  <c r="M24" i="27"/>
  <c r="K24" i="27"/>
  <c r="J24" i="27"/>
  <c r="I24" i="27"/>
  <c r="G24" i="27"/>
  <c r="M23" i="27"/>
  <c r="K23" i="27"/>
  <c r="J23" i="27"/>
  <c r="I23" i="27"/>
  <c r="G23" i="27"/>
  <c r="M22" i="27"/>
  <c r="K22" i="27"/>
  <c r="J22" i="27"/>
  <c r="I22" i="27"/>
  <c r="G22" i="27"/>
  <c r="M21" i="27"/>
  <c r="K21" i="27"/>
  <c r="J21" i="27"/>
  <c r="I21" i="27"/>
  <c r="G21" i="27"/>
  <c r="M20" i="27"/>
  <c r="K20" i="27"/>
  <c r="J20" i="27"/>
  <c r="I20" i="27"/>
  <c r="G20" i="27"/>
  <c r="M19" i="27"/>
  <c r="K19" i="27"/>
  <c r="J19" i="27"/>
  <c r="I19" i="27"/>
  <c r="G19" i="27"/>
  <c r="M18" i="27"/>
  <c r="K18" i="27"/>
  <c r="J18" i="27"/>
  <c r="I18" i="27"/>
  <c r="G18" i="27"/>
  <c r="M17" i="27"/>
  <c r="K17" i="27"/>
  <c r="J17" i="27"/>
  <c r="I17" i="27"/>
  <c r="G17" i="27"/>
  <c r="M16" i="27"/>
  <c r="K16" i="27"/>
  <c r="J16" i="27"/>
  <c r="I16" i="27"/>
  <c r="G16" i="27"/>
  <c r="M15" i="27"/>
  <c r="K15" i="27"/>
  <c r="J15" i="27"/>
  <c r="I15" i="27"/>
  <c r="G15" i="27"/>
  <c r="M14" i="27"/>
  <c r="K14" i="27"/>
  <c r="J14" i="27"/>
  <c r="I14" i="27"/>
  <c r="G14" i="27"/>
  <c r="M13" i="27"/>
  <c r="K13" i="27"/>
  <c r="J13" i="27"/>
  <c r="I13" i="27"/>
  <c r="G13" i="27"/>
  <c r="M12" i="27"/>
  <c r="K12" i="27"/>
  <c r="J12" i="27"/>
  <c r="I12" i="27"/>
  <c r="G12" i="27"/>
  <c r="M11" i="27"/>
  <c r="K11" i="27"/>
  <c r="J11" i="27"/>
  <c r="I11" i="27"/>
  <c r="G11" i="27"/>
  <c r="M10" i="27"/>
  <c r="K10" i="27"/>
  <c r="J10" i="27"/>
  <c r="I10" i="27"/>
  <c r="G10" i="27"/>
  <c r="M9" i="27"/>
  <c r="K9" i="27"/>
  <c r="J9" i="27"/>
  <c r="I9" i="27"/>
  <c r="G9" i="27"/>
  <c r="M8" i="27"/>
  <c r="K8" i="27"/>
  <c r="J8" i="27"/>
  <c r="I8" i="27"/>
  <c r="G8" i="27"/>
  <c r="M10" i="26"/>
  <c r="L10" i="26"/>
  <c r="K10" i="26"/>
  <c r="J10" i="26"/>
  <c r="I10" i="26"/>
  <c r="H10" i="26"/>
  <c r="G10" i="26"/>
  <c r="F10" i="26"/>
  <c r="M9" i="26"/>
  <c r="K9" i="26"/>
  <c r="I9" i="26"/>
  <c r="G9" i="26"/>
  <c r="M8" i="26"/>
  <c r="K8" i="26"/>
  <c r="I8" i="26"/>
  <c r="G8" i="26"/>
  <c r="M7" i="26"/>
  <c r="K7" i="26"/>
  <c r="I7" i="26"/>
  <c r="G7" i="26"/>
  <c r="M87" i="25"/>
  <c r="K87" i="25"/>
  <c r="I87" i="25"/>
  <c r="G87" i="25"/>
  <c r="F87" i="25"/>
  <c r="M86" i="25"/>
  <c r="K86" i="25"/>
  <c r="J86" i="25"/>
  <c r="I86" i="25"/>
  <c r="G86" i="25"/>
  <c r="M85" i="25"/>
  <c r="K85" i="25"/>
  <c r="J85" i="25"/>
  <c r="I85" i="25"/>
  <c r="G85" i="25"/>
  <c r="M84" i="25"/>
  <c r="K84" i="25"/>
  <c r="J84" i="25"/>
  <c r="I84" i="25"/>
  <c r="G84" i="25"/>
  <c r="M83" i="25"/>
  <c r="K83" i="25"/>
  <c r="J83" i="25"/>
  <c r="I83" i="25"/>
  <c r="G83" i="25"/>
  <c r="M82" i="25"/>
  <c r="K82" i="25"/>
  <c r="J82" i="25"/>
  <c r="I82" i="25"/>
  <c r="G82" i="25"/>
  <c r="M81" i="25"/>
  <c r="K81" i="25"/>
  <c r="J81" i="25"/>
  <c r="I81" i="25"/>
  <c r="G81" i="25"/>
  <c r="M80" i="25"/>
  <c r="K80" i="25"/>
  <c r="J80" i="25"/>
  <c r="I80" i="25"/>
  <c r="G80" i="25"/>
  <c r="M79" i="25"/>
  <c r="K79" i="25"/>
  <c r="J79" i="25"/>
  <c r="I79" i="25"/>
  <c r="G79" i="25"/>
  <c r="M78" i="25"/>
  <c r="K78" i="25"/>
  <c r="J78" i="25"/>
  <c r="I78" i="25"/>
  <c r="G78" i="25"/>
  <c r="M77" i="25"/>
  <c r="K77" i="25"/>
  <c r="J77" i="25"/>
  <c r="I77" i="25"/>
  <c r="G77" i="25"/>
  <c r="M76" i="25"/>
  <c r="K76" i="25"/>
  <c r="J76" i="25"/>
  <c r="I76" i="25"/>
  <c r="G76" i="25"/>
  <c r="M75" i="25"/>
  <c r="K75" i="25"/>
  <c r="J75" i="25"/>
  <c r="I75" i="25"/>
  <c r="G75" i="25"/>
  <c r="M74" i="25"/>
  <c r="K74" i="25"/>
  <c r="J74" i="25"/>
  <c r="I74" i="25"/>
  <c r="G74" i="25"/>
  <c r="M73" i="25"/>
  <c r="K73" i="25"/>
  <c r="J73" i="25"/>
  <c r="I73" i="25"/>
  <c r="G73" i="25"/>
  <c r="M72" i="25"/>
  <c r="K72" i="25"/>
  <c r="J72" i="25"/>
  <c r="I72" i="25"/>
  <c r="G72" i="25"/>
  <c r="M71" i="25"/>
  <c r="K71" i="25"/>
  <c r="J71" i="25"/>
  <c r="I71" i="25"/>
  <c r="G71" i="25"/>
  <c r="M70" i="25"/>
  <c r="K70" i="25"/>
  <c r="J70" i="25"/>
  <c r="I70" i="25"/>
  <c r="G70" i="25"/>
  <c r="M69" i="25"/>
  <c r="K69" i="25"/>
  <c r="J69" i="25"/>
  <c r="I69" i="25"/>
  <c r="G69" i="25"/>
  <c r="M68" i="25"/>
  <c r="K68" i="25"/>
  <c r="J68" i="25"/>
  <c r="I68" i="25"/>
  <c r="G68" i="25"/>
  <c r="M67" i="25"/>
  <c r="K67" i="25"/>
  <c r="J67" i="25"/>
  <c r="I67" i="25"/>
  <c r="G67" i="25"/>
  <c r="M66" i="25"/>
  <c r="K66" i="25"/>
  <c r="I66" i="25"/>
  <c r="G66" i="25"/>
  <c r="M65" i="25"/>
  <c r="K65" i="25"/>
  <c r="I65" i="25"/>
  <c r="G65" i="25"/>
  <c r="M64" i="25"/>
  <c r="K64" i="25"/>
  <c r="I64" i="25"/>
  <c r="G64" i="25"/>
  <c r="M63" i="25"/>
  <c r="K63" i="25"/>
  <c r="I63" i="25"/>
  <c r="G63" i="25"/>
  <c r="M62" i="25"/>
  <c r="K62" i="25"/>
  <c r="I62" i="25"/>
  <c r="G62" i="25"/>
  <c r="M61" i="25"/>
  <c r="K61" i="25"/>
  <c r="J61" i="25"/>
  <c r="I61" i="25"/>
  <c r="G61" i="25"/>
  <c r="M60" i="25"/>
  <c r="K60" i="25"/>
  <c r="J60" i="25"/>
  <c r="I60" i="25"/>
  <c r="G60" i="25"/>
  <c r="M59" i="25"/>
  <c r="K59" i="25"/>
  <c r="J59" i="25"/>
  <c r="I59" i="25"/>
  <c r="G59" i="25"/>
  <c r="M58" i="25"/>
  <c r="K58" i="25"/>
  <c r="J58" i="25"/>
  <c r="I58" i="25"/>
  <c r="G58" i="25"/>
  <c r="M57" i="25"/>
  <c r="K57" i="25"/>
  <c r="J57" i="25"/>
  <c r="I57" i="25"/>
  <c r="G57" i="25"/>
  <c r="M56" i="25"/>
  <c r="K56" i="25"/>
  <c r="J56" i="25"/>
  <c r="I56" i="25"/>
  <c r="G56" i="25"/>
  <c r="M55" i="25"/>
  <c r="K55" i="25"/>
  <c r="J55" i="25"/>
  <c r="I55" i="25"/>
  <c r="G55" i="25"/>
  <c r="M54" i="25"/>
  <c r="K54" i="25"/>
  <c r="J54" i="25"/>
  <c r="I54" i="25"/>
  <c r="G54" i="25"/>
  <c r="M53" i="25"/>
  <c r="K53" i="25"/>
  <c r="J53" i="25"/>
  <c r="I53" i="25"/>
  <c r="G53" i="25"/>
  <c r="M52" i="25"/>
  <c r="K52" i="25"/>
  <c r="J52" i="25"/>
  <c r="I52" i="25"/>
  <c r="G52" i="25"/>
  <c r="M51" i="25"/>
  <c r="K51" i="25"/>
  <c r="J51" i="25"/>
  <c r="I51" i="25"/>
  <c r="G51" i="25"/>
  <c r="M50" i="25"/>
  <c r="K50" i="25"/>
  <c r="J50" i="25"/>
  <c r="I50" i="25"/>
  <c r="G50" i="25"/>
  <c r="M49" i="25"/>
  <c r="K49" i="25"/>
  <c r="J49" i="25"/>
  <c r="I49" i="25"/>
  <c r="G49" i="25"/>
  <c r="M48" i="25"/>
  <c r="K48" i="25"/>
  <c r="J48" i="25"/>
  <c r="I48" i="25"/>
  <c r="G48" i="25"/>
  <c r="M47" i="25"/>
  <c r="K47" i="25"/>
  <c r="J47" i="25"/>
  <c r="I47" i="25"/>
  <c r="G47" i="25"/>
  <c r="M46" i="25"/>
  <c r="K46" i="25"/>
  <c r="I46" i="25"/>
  <c r="G46" i="25"/>
  <c r="M45" i="25"/>
  <c r="K45" i="25"/>
  <c r="J45" i="25"/>
  <c r="I45" i="25"/>
  <c r="G45" i="25"/>
  <c r="M44" i="25"/>
  <c r="K44" i="25"/>
  <c r="J44" i="25"/>
  <c r="I44" i="25"/>
  <c r="G44" i="25"/>
  <c r="M43" i="25"/>
  <c r="K43" i="25"/>
  <c r="J43" i="25"/>
  <c r="I43" i="25"/>
  <c r="G43" i="25"/>
  <c r="M42" i="25"/>
  <c r="K42" i="25"/>
  <c r="J42" i="25"/>
  <c r="I42" i="25"/>
  <c r="G42" i="25"/>
  <c r="M41" i="25"/>
  <c r="K41" i="25"/>
  <c r="J41" i="25"/>
  <c r="I41" i="25"/>
  <c r="G41" i="25"/>
  <c r="M40" i="25"/>
  <c r="K40" i="25"/>
  <c r="J40" i="25"/>
  <c r="I40" i="25"/>
  <c r="G40" i="25"/>
  <c r="M39" i="25"/>
  <c r="K39" i="25"/>
  <c r="J39" i="25"/>
  <c r="I39" i="25"/>
  <c r="G39" i="25"/>
  <c r="M38" i="25"/>
  <c r="K38" i="25"/>
  <c r="J38" i="25"/>
  <c r="I38" i="25"/>
  <c r="G38" i="25"/>
  <c r="M37" i="25"/>
  <c r="K37" i="25"/>
  <c r="J37" i="25"/>
  <c r="I37" i="25"/>
  <c r="G37" i="25"/>
  <c r="M36" i="25"/>
  <c r="K36" i="25"/>
  <c r="J36" i="25"/>
  <c r="I36" i="25"/>
  <c r="G36" i="25"/>
  <c r="M35" i="25"/>
  <c r="K35" i="25"/>
  <c r="J35" i="25"/>
  <c r="I35" i="25"/>
  <c r="G35" i="25"/>
  <c r="M34" i="25"/>
  <c r="K34" i="25"/>
  <c r="J34" i="25"/>
  <c r="I34" i="25"/>
  <c r="G34" i="25"/>
  <c r="M33" i="25"/>
  <c r="K33" i="25"/>
  <c r="J33" i="25"/>
  <c r="I33" i="25"/>
  <c r="G33" i="25"/>
  <c r="M32" i="25"/>
  <c r="K32" i="25"/>
  <c r="J32" i="25"/>
  <c r="I32" i="25"/>
  <c r="G32" i="25"/>
  <c r="M31" i="25"/>
  <c r="K31" i="25"/>
  <c r="J31" i="25"/>
  <c r="I31" i="25"/>
  <c r="G31" i="25"/>
  <c r="M30" i="25"/>
  <c r="K30" i="25"/>
  <c r="J30" i="25"/>
  <c r="I30" i="25"/>
  <c r="G30" i="25"/>
  <c r="M29" i="25"/>
  <c r="K29" i="25"/>
  <c r="J29" i="25"/>
  <c r="I29" i="25"/>
  <c r="G29" i="25"/>
  <c r="M28" i="25"/>
  <c r="K28" i="25"/>
  <c r="J28" i="25"/>
  <c r="I28" i="25"/>
  <c r="G28" i="25"/>
  <c r="M27" i="25"/>
  <c r="K27" i="25"/>
  <c r="J27" i="25"/>
  <c r="I27" i="25"/>
  <c r="G27" i="25"/>
  <c r="M26" i="25"/>
  <c r="K26" i="25"/>
  <c r="J26" i="25"/>
  <c r="I26" i="25"/>
  <c r="G26" i="25"/>
  <c r="M25" i="25"/>
  <c r="K25" i="25"/>
  <c r="J25" i="25"/>
  <c r="I25" i="25"/>
  <c r="G25" i="25"/>
  <c r="M24" i="25"/>
  <c r="K24" i="25"/>
  <c r="J24" i="25"/>
  <c r="I24" i="25"/>
  <c r="G24" i="25"/>
  <c r="M23" i="25"/>
  <c r="K23" i="25"/>
  <c r="J23" i="25"/>
  <c r="I23" i="25"/>
  <c r="G23" i="25"/>
  <c r="M22" i="25"/>
  <c r="K22" i="25"/>
  <c r="J22" i="25"/>
  <c r="I22" i="25"/>
  <c r="G22" i="25"/>
  <c r="M21" i="25"/>
  <c r="K21" i="25"/>
  <c r="J21" i="25"/>
  <c r="I21" i="25"/>
  <c r="G21" i="25"/>
  <c r="M20" i="25"/>
  <c r="K20" i="25"/>
  <c r="J20" i="25"/>
  <c r="I20" i="25"/>
  <c r="G20" i="25"/>
  <c r="M19" i="25"/>
  <c r="K19" i="25"/>
  <c r="J19" i="25"/>
  <c r="I19" i="25"/>
  <c r="G19" i="25"/>
  <c r="M18" i="25"/>
  <c r="K18" i="25"/>
  <c r="J18" i="25"/>
  <c r="I18" i="25"/>
  <c r="G18" i="25"/>
  <c r="M17" i="25"/>
  <c r="K17" i="25"/>
  <c r="J17" i="25"/>
  <c r="I17" i="25"/>
  <c r="G17" i="25"/>
  <c r="M16" i="25"/>
  <c r="K16" i="25"/>
  <c r="J16" i="25"/>
  <c r="I16" i="25"/>
  <c r="G16" i="25"/>
  <c r="M15" i="25"/>
  <c r="K15" i="25"/>
  <c r="J15" i="25"/>
  <c r="I15" i="25"/>
  <c r="G15" i="25"/>
  <c r="M14" i="25"/>
  <c r="K14" i="25"/>
  <c r="J14" i="25"/>
  <c r="I14" i="25"/>
  <c r="G14" i="25"/>
  <c r="M13" i="25"/>
  <c r="K13" i="25"/>
  <c r="J13" i="25"/>
  <c r="I13" i="25"/>
  <c r="G13" i="25"/>
  <c r="M12" i="25"/>
  <c r="K12" i="25"/>
  <c r="J12" i="25"/>
  <c r="I12" i="25"/>
  <c r="G12" i="25"/>
  <c r="M11" i="25"/>
  <c r="K11" i="25"/>
  <c r="J11" i="25"/>
  <c r="I11" i="25"/>
  <c r="G11" i="25"/>
  <c r="M10" i="25"/>
  <c r="K10" i="25"/>
  <c r="J10" i="25"/>
  <c r="I10" i="25"/>
  <c r="G10" i="25"/>
  <c r="M9" i="25"/>
  <c r="K9" i="25"/>
  <c r="J9" i="25"/>
  <c r="I9" i="25"/>
  <c r="G9" i="25"/>
  <c r="M8" i="25"/>
  <c r="K8" i="25"/>
  <c r="J8" i="25"/>
  <c r="I8" i="25"/>
  <c r="G8" i="25"/>
  <c r="M10" i="24"/>
  <c r="L10" i="24"/>
  <c r="K10" i="24"/>
  <c r="J10" i="24"/>
  <c r="I10" i="24"/>
  <c r="H10" i="24"/>
  <c r="G10" i="24"/>
  <c r="F10" i="24"/>
  <c r="M9" i="24"/>
  <c r="K9" i="24"/>
  <c r="I9" i="24"/>
  <c r="G9" i="24"/>
  <c r="M8" i="24"/>
  <c r="K8" i="24"/>
  <c r="I8" i="24"/>
  <c r="G8" i="24"/>
  <c r="M7" i="24"/>
  <c r="K7" i="24"/>
  <c r="I7" i="24"/>
  <c r="G7" i="24"/>
  <c r="M10" i="23"/>
  <c r="L10" i="23"/>
  <c r="K10" i="23"/>
  <c r="J10" i="23"/>
  <c r="I10" i="23"/>
  <c r="H10" i="23"/>
  <c r="G10" i="23"/>
  <c r="F10" i="23"/>
  <c r="M9" i="23"/>
  <c r="K9" i="23"/>
  <c r="I9" i="23"/>
  <c r="G9" i="23"/>
  <c r="M8" i="23"/>
  <c r="K8" i="23"/>
  <c r="I8" i="23"/>
  <c r="G8" i="23"/>
  <c r="M7" i="23"/>
  <c r="K7" i="23"/>
  <c r="I7" i="23"/>
  <c r="G7" i="23"/>
  <c r="M87" i="21"/>
  <c r="K87" i="21"/>
  <c r="I87" i="21"/>
  <c r="G87" i="21"/>
  <c r="F87" i="21"/>
  <c r="M86" i="21"/>
  <c r="K86" i="21"/>
  <c r="J86" i="21"/>
  <c r="I86" i="21"/>
  <c r="G86" i="21"/>
  <c r="M85" i="21"/>
  <c r="K85" i="21"/>
  <c r="J85" i="21"/>
  <c r="I85" i="21"/>
  <c r="G85" i="21"/>
  <c r="M84" i="21"/>
  <c r="K84" i="21"/>
  <c r="J84" i="21"/>
  <c r="I84" i="21"/>
  <c r="G84" i="21"/>
  <c r="M83" i="21"/>
  <c r="K83" i="21"/>
  <c r="J83" i="21"/>
  <c r="I83" i="21"/>
  <c r="G83" i="21"/>
  <c r="M82" i="21"/>
  <c r="K82" i="21"/>
  <c r="J82" i="21"/>
  <c r="I82" i="21"/>
  <c r="G82" i="21"/>
  <c r="M81" i="21"/>
  <c r="K81" i="21"/>
  <c r="J81" i="21"/>
  <c r="I81" i="21"/>
  <c r="G81" i="21"/>
  <c r="M80" i="21"/>
  <c r="K80" i="21"/>
  <c r="J80" i="21"/>
  <c r="I80" i="21"/>
  <c r="G80" i="21"/>
  <c r="M79" i="21"/>
  <c r="K79" i="21"/>
  <c r="J79" i="21"/>
  <c r="I79" i="21"/>
  <c r="G79" i="21"/>
  <c r="M78" i="21"/>
  <c r="K78" i="21"/>
  <c r="J78" i="21"/>
  <c r="I78" i="21"/>
  <c r="G78" i="21"/>
  <c r="M77" i="21"/>
  <c r="K77" i="21"/>
  <c r="J77" i="21"/>
  <c r="I77" i="21"/>
  <c r="G77" i="21"/>
  <c r="M76" i="21"/>
  <c r="K76" i="21"/>
  <c r="J76" i="21"/>
  <c r="I76" i="21"/>
  <c r="G76" i="21"/>
  <c r="M75" i="21"/>
  <c r="K75" i="21"/>
  <c r="J75" i="21"/>
  <c r="I75" i="21"/>
  <c r="G75" i="21"/>
  <c r="M74" i="21"/>
  <c r="K74" i="21"/>
  <c r="J74" i="21"/>
  <c r="I74" i="21"/>
  <c r="G74" i="21"/>
  <c r="M73" i="21"/>
  <c r="K73" i="21"/>
  <c r="J73" i="21"/>
  <c r="I73" i="21"/>
  <c r="G73" i="21"/>
  <c r="M72" i="21"/>
  <c r="K72" i="21"/>
  <c r="J72" i="21"/>
  <c r="I72" i="21"/>
  <c r="G72" i="21"/>
  <c r="M71" i="21"/>
  <c r="K71" i="21"/>
  <c r="J71" i="21"/>
  <c r="I71" i="21"/>
  <c r="G71" i="21"/>
  <c r="M70" i="21"/>
  <c r="K70" i="21"/>
  <c r="J70" i="21"/>
  <c r="I70" i="21"/>
  <c r="G70" i="21"/>
  <c r="M69" i="21"/>
  <c r="K69" i="21"/>
  <c r="J69" i="21"/>
  <c r="I69" i="21"/>
  <c r="G69" i="21"/>
  <c r="M68" i="21"/>
  <c r="K68" i="21"/>
  <c r="J68" i="21"/>
  <c r="I68" i="21"/>
  <c r="G68" i="21"/>
  <c r="M67" i="21"/>
  <c r="K67" i="21"/>
  <c r="J67" i="21"/>
  <c r="I67" i="21"/>
  <c r="G67" i="21"/>
  <c r="M66" i="21"/>
  <c r="K66" i="21"/>
  <c r="I66" i="21"/>
  <c r="G66" i="21"/>
  <c r="M65" i="21"/>
  <c r="K65" i="21"/>
  <c r="I65" i="21"/>
  <c r="G65" i="21"/>
  <c r="M64" i="21"/>
  <c r="K64" i="21"/>
  <c r="I64" i="21"/>
  <c r="G64" i="21"/>
  <c r="M63" i="21"/>
  <c r="K63" i="21"/>
  <c r="I63" i="21"/>
  <c r="G63" i="21"/>
  <c r="M62" i="21"/>
  <c r="K62" i="21"/>
  <c r="I62" i="21"/>
  <c r="G62" i="21"/>
  <c r="M61" i="21"/>
  <c r="K61" i="21"/>
  <c r="J61" i="21"/>
  <c r="I61" i="21"/>
  <c r="G61" i="21"/>
  <c r="M60" i="21"/>
  <c r="K60" i="21"/>
  <c r="J60" i="21"/>
  <c r="I60" i="21"/>
  <c r="G60" i="21"/>
  <c r="M59" i="21"/>
  <c r="K59" i="21"/>
  <c r="J59" i="21"/>
  <c r="I59" i="21"/>
  <c r="G59" i="21"/>
  <c r="M58" i="21"/>
  <c r="K58" i="21"/>
  <c r="J58" i="21"/>
  <c r="I58" i="21"/>
  <c r="G58" i="21"/>
  <c r="M57" i="21"/>
  <c r="K57" i="21"/>
  <c r="J57" i="21"/>
  <c r="I57" i="21"/>
  <c r="G57" i="21"/>
  <c r="M56" i="21"/>
  <c r="K56" i="21"/>
  <c r="J56" i="21"/>
  <c r="I56" i="21"/>
  <c r="G56" i="21"/>
  <c r="M55" i="21"/>
  <c r="K55" i="21"/>
  <c r="J55" i="21"/>
  <c r="I55" i="21"/>
  <c r="G55" i="21"/>
  <c r="M54" i="21"/>
  <c r="K54" i="21"/>
  <c r="J54" i="21"/>
  <c r="I54" i="21"/>
  <c r="G54" i="21"/>
  <c r="M53" i="21"/>
  <c r="K53" i="21"/>
  <c r="J53" i="21"/>
  <c r="I53" i="21"/>
  <c r="G53" i="21"/>
  <c r="M52" i="21"/>
  <c r="K52" i="21"/>
  <c r="J52" i="21"/>
  <c r="I52" i="21"/>
  <c r="G52" i="21"/>
  <c r="M51" i="21"/>
  <c r="K51" i="21"/>
  <c r="J51" i="21"/>
  <c r="I51" i="21"/>
  <c r="G51" i="21"/>
  <c r="M50" i="21"/>
  <c r="K50" i="21"/>
  <c r="J50" i="21"/>
  <c r="I50" i="21"/>
  <c r="G50" i="21"/>
  <c r="M49" i="21"/>
  <c r="K49" i="21"/>
  <c r="J49" i="21"/>
  <c r="I49" i="21"/>
  <c r="G49" i="21"/>
  <c r="M48" i="21"/>
  <c r="K48" i="21"/>
  <c r="J48" i="21"/>
  <c r="I48" i="21"/>
  <c r="G48" i="21"/>
  <c r="M47" i="21"/>
  <c r="K47" i="21"/>
  <c r="J47" i="21"/>
  <c r="I47" i="21"/>
  <c r="G47" i="21"/>
  <c r="M46" i="21"/>
  <c r="K46" i="21"/>
  <c r="I46" i="21"/>
  <c r="G46" i="21"/>
  <c r="M45" i="21"/>
  <c r="K45" i="21"/>
  <c r="J45" i="21"/>
  <c r="I45" i="21"/>
  <c r="G45" i="21"/>
  <c r="M44" i="21"/>
  <c r="K44" i="21"/>
  <c r="J44" i="21"/>
  <c r="I44" i="21"/>
  <c r="G44" i="21"/>
  <c r="M43" i="21"/>
  <c r="K43" i="21"/>
  <c r="J43" i="21"/>
  <c r="I43" i="21"/>
  <c r="G43" i="21"/>
  <c r="M42" i="21"/>
  <c r="K42" i="21"/>
  <c r="J42" i="21"/>
  <c r="I42" i="21"/>
  <c r="G42" i="21"/>
  <c r="M41" i="21"/>
  <c r="K41" i="21"/>
  <c r="J41" i="21"/>
  <c r="I41" i="21"/>
  <c r="G41" i="21"/>
  <c r="M40" i="21"/>
  <c r="K40" i="21"/>
  <c r="J40" i="21"/>
  <c r="I40" i="21"/>
  <c r="G40" i="21"/>
  <c r="M39" i="21"/>
  <c r="K39" i="21"/>
  <c r="J39" i="21"/>
  <c r="I39" i="21"/>
  <c r="G39" i="21"/>
  <c r="M38" i="21"/>
  <c r="K38" i="21"/>
  <c r="J38" i="21"/>
  <c r="I38" i="21"/>
  <c r="G38" i="21"/>
  <c r="M37" i="21"/>
  <c r="K37" i="21"/>
  <c r="J37" i="21"/>
  <c r="I37" i="21"/>
  <c r="G37" i="21"/>
  <c r="M36" i="21"/>
  <c r="K36" i="21"/>
  <c r="J36" i="21"/>
  <c r="I36" i="21"/>
  <c r="G36" i="21"/>
  <c r="M35" i="21"/>
  <c r="K35" i="21"/>
  <c r="J35" i="21"/>
  <c r="I35" i="21"/>
  <c r="G35" i="21"/>
  <c r="M34" i="21"/>
  <c r="K34" i="21"/>
  <c r="J34" i="21"/>
  <c r="I34" i="21"/>
  <c r="G34" i="21"/>
  <c r="M33" i="21"/>
  <c r="K33" i="21"/>
  <c r="J33" i="21"/>
  <c r="I33" i="21"/>
  <c r="G33" i="21"/>
  <c r="M32" i="21"/>
  <c r="K32" i="21"/>
  <c r="J32" i="21"/>
  <c r="I32" i="21"/>
  <c r="G32" i="21"/>
  <c r="M31" i="21"/>
  <c r="K31" i="21"/>
  <c r="J31" i="21"/>
  <c r="I31" i="21"/>
  <c r="G31" i="21"/>
  <c r="M30" i="21"/>
  <c r="K30" i="21"/>
  <c r="J30" i="21"/>
  <c r="I30" i="21"/>
  <c r="G30" i="21"/>
  <c r="M29" i="21"/>
  <c r="K29" i="21"/>
  <c r="J29" i="21"/>
  <c r="I29" i="21"/>
  <c r="G29" i="21"/>
  <c r="M28" i="21"/>
  <c r="K28" i="21"/>
  <c r="J28" i="21"/>
  <c r="I28" i="21"/>
  <c r="G28" i="21"/>
  <c r="M27" i="21"/>
  <c r="K27" i="21"/>
  <c r="J27" i="21"/>
  <c r="I27" i="21"/>
  <c r="G27" i="21"/>
  <c r="M26" i="21"/>
  <c r="K26" i="21"/>
  <c r="J26" i="21"/>
  <c r="I26" i="21"/>
  <c r="G26" i="21"/>
  <c r="M25" i="21"/>
  <c r="K25" i="21"/>
  <c r="J25" i="21"/>
  <c r="I25" i="21"/>
  <c r="G25" i="21"/>
  <c r="M24" i="21"/>
  <c r="K24" i="21"/>
  <c r="J24" i="21"/>
  <c r="I24" i="21"/>
  <c r="G24" i="21"/>
  <c r="M23" i="21"/>
  <c r="K23" i="21"/>
  <c r="J23" i="21"/>
  <c r="I23" i="21"/>
  <c r="G23" i="21"/>
  <c r="M22" i="21"/>
  <c r="K22" i="21"/>
  <c r="J22" i="21"/>
  <c r="I22" i="21"/>
  <c r="G22" i="21"/>
  <c r="M21" i="21"/>
  <c r="K21" i="21"/>
  <c r="J21" i="21"/>
  <c r="I21" i="21"/>
  <c r="G21" i="21"/>
  <c r="M20" i="21"/>
  <c r="K20" i="21"/>
  <c r="J20" i="21"/>
  <c r="I20" i="21"/>
  <c r="G20" i="21"/>
  <c r="M19" i="21"/>
  <c r="K19" i="21"/>
  <c r="J19" i="21"/>
  <c r="I19" i="21"/>
  <c r="G19" i="21"/>
  <c r="M18" i="21"/>
  <c r="K18" i="21"/>
  <c r="J18" i="21"/>
  <c r="I18" i="21"/>
  <c r="G18" i="21"/>
  <c r="M17" i="21"/>
  <c r="K17" i="21"/>
  <c r="J17" i="21"/>
  <c r="I17" i="21"/>
  <c r="G17" i="21"/>
  <c r="M16" i="21"/>
  <c r="K16" i="21"/>
  <c r="J16" i="21"/>
  <c r="I16" i="21"/>
  <c r="G16" i="21"/>
  <c r="M15" i="21"/>
  <c r="K15" i="21"/>
  <c r="J15" i="21"/>
  <c r="I15" i="21"/>
  <c r="G15" i="21"/>
  <c r="M14" i="21"/>
  <c r="K14" i="21"/>
  <c r="J14" i="21"/>
  <c r="I14" i="21"/>
  <c r="G14" i="21"/>
  <c r="M13" i="21"/>
  <c r="K13" i="21"/>
  <c r="J13" i="21"/>
  <c r="I13" i="21"/>
  <c r="G13" i="21"/>
  <c r="M12" i="21"/>
  <c r="K12" i="21"/>
  <c r="J12" i="21"/>
  <c r="I12" i="21"/>
  <c r="G12" i="21"/>
  <c r="M11" i="21"/>
  <c r="K11" i="21"/>
  <c r="J11" i="21"/>
  <c r="I11" i="21"/>
  <c r="G11" i="21"/>
  <c r="M10" i="21"/>
  <c r="K10" i="21"/>
  <c r="J10" i="21"/>
  <c r="I10" i="21"/>
  <c r="G10" i="21"/>
  <c r="M9" i="21"/>
  <c r="K9" i="21"/>
  <c r="J9" i="21"/>
  <c r="I9" i="21"/>
  <c r="G9" i="21"/>
  <c r="M8" i="21"/>
  <c r="K8" i="21"/>
  <c r="J8" i="21"/>
  <c r="I8" i="21"/>
  <c r="G8" i="21"/>
  <c r="M10" i="20"/>
  <c r="L10" i="20"/>
  <c r="K10" i="20"/>
  <c r="J10" i="20"/>
  <c r="I10" i="20"/>
  <c r="H10" i="20"/>
  <c r="G10" i="20"/>
  <c r="F10" i="20"/>
  <c r="M9" i="20"/>
  <c r="K9" i="20"/>
  <c r="I9" i="20"/>
  <c r="G9" i="20"/>
  <c r="M8" i="20"/>
  <c r="K8" i="20"/>
  <c r="I8" i="20"/>
  <c r="G8" i="20"/>
  <c r="M7" i="20"/>
  <c r="K7" i="20"/>
  <c r="I7" i="20"/>
  <c r="G7" i="20"/>
  <c r="M87" i="19"/>
  <c r="K87" i="19"/>
  <c r="I87" i="19"/>
  <c r="G87" i="19"/>
  <c r="F87" i="19"/>
  <c r="M86" i="19"/>
  <c r="K86" i="19"/>
  <c r="J86" i="19"/>
  <c r="I86" i="19"/>
  <c r="G86" i="19"/>
  <c r="M85" i="19"/>
  <c r="K85" i="19"/>
  <c r="J85" i="19"/>
  <c r="I85" i="19"/>
  <c r="G85" i="19"/>
  <c r="M84" i="19"/>
  <c r="K84" i="19"/>
  <c r="J84" i="19"/>
  <c r="I84" i="19"/>
  <c r="G84" i="19"/>
  <c r="M83" i="19"/>
  <c r="K83" i="19"/>
  <c r="J83" i="19"/>
  <c r="I83" i="19"/>
  <c r="G83" i="19"/>
  <c r="M82" i="19"/>
  <c r="K82" i="19"/>
  <c r="J82" i="19"/>
  <c r="I82" i="19"/>
  <c r="G82" i="19"/>
  <c r="M81" i="19"/>
  <c r="K81" i="19"/>
  <c r="J81" i="19"/>
  <c r="I81" i="19"/>
  <c r="G81" i="19"/>
  <c r="M80" i="19"/>
  <c r="K80" i="19"/>
  <c r="J80" i="19"/>
  <c r="I80" i="19"/>
  <c r="G80" i="19"/>
  <c r="M79" i="19"/>
  <c r="K79" i="19"/>
  <c r="J79" i="19"/>
  <c r="I79" i="19"/>
  <c r="G79" i="19"/>
  <c r="M78" i="19"/>
  <c r="K78" i="19"/>
  <c r="J78" i="19"/>
  <c r="I78" i="19"/>
  <c r="G78" i="19"/>
  <c r="M77" i="19"/>
  <c r="K77" i="19"/>
  <c r="J77" i="19"/>
  <c r="I77" i="19"/>
  <c r="G77" i="19"/>
  <c r="M76" i="19"/>
  <c r="K76" i="19"/>
  <c r="J76" i="19"/>
  <c r="I76" i="19"/>
  <c r="G76" i="19"/>
  <c r="M75" i="19"/>
  <c r="K75" i="19"/>
  <c r="J75" i="19"/>
  <c r="I75" i="19"/>
  <c r="G75" i="19"/>
  <c r="M74" i="19"/>
  <c r="K74" i="19"/>
  <c r="J74" i="19"/>
  <c r="I74" i="19"/>
  <c r="G74" i="19"/>
  <c r="M73" i="19"/>
  <c r="K73" i="19"/>
  <c r="J73" i="19"/>
  <c r="I73" i="19"/>
  <c r="G73" i="19"/>
  <c r="M72" i="19"/>
  <c r="K72" i="19"/>
  <c r="J72" i="19"/>
  <c r="I72" i="19"/>
  <c r="G72" i="19"/>
  <c r="M71" i="19"/>
  <c r="K71" i="19"/>
  <c r="J71" i="19"/>
  <c r="I71" i="19"/>
  <c r="G71" i="19"/>
  <c r="M70" i="19"/>
  <c r="K70" i="19"/>
  <c r="J70" i="19"/>
  <c r="I70" i="19"/>
  <c r="G70" i="19"/>
  <c r="M69" i="19"/>
  <c r="K69" i="19"/>
  <c r="J69" i="19"/>
  <c r="I69" i="19"/>
  <c r="G69" i="19"/>
  <c r="M68" i="19"/>
  <c r="K68" i="19"/>
  <c r="J68" i="19"/>
  <c r="I68" i="19"/>
  <c r="G68" i="19"/>
  <c r="M67" i="19"/>
  <c r="K67" i="19"/>
  <c r="J67" i="19"/>
  <c r="I67" i="19"/>
  <c r="G67" i="19"/>
  <c r="M66" i="19"/>
  <c r="K66" i="19"/>
  <c r="I66" i="19"/>
  <c r="G66" i="19"/>
  <c r="M65" i="19"/>
  <c r="K65" i="19"/>
  <c r="I65" i="19"/>
  <c r="G65" i="19"/>
  <c r="M64" i="19"/>
  <c r="K64" i="19"/>
  <c r="I64" i="19"/>
  <c r="G64" i="19"/>
  <c r="M63" i="19"/>
  <c r="K63" i="19"/>
  <c r="I63" i="19"/>
  <c r="G63" i="19"/>
  <c r="M62" i="19"/>
  <c r="K62" i="19"/>
  <c r="I62" i="19"/>
  <c r="G62" i="19"/>
  <c r="M61" i="19"/>
  <c r="K61" i="19"/>
  <c r="J61" i="19"/>
  <c r="I61" i="19"/>
  <c r="G61" i="19"/>
  <c r="M60" i="19"/>
  <c r="K60" i="19"/>
  <c r="J60" i="19"/>
  <c r="I60" i="19"/>
  <c r="G60" i="19"/>
  <c r="M59" i="19"/>
  <c r="K59" i="19"/>
  <c r="J59" i="19"/>
  <c r="I59" i="19"/>
  <c r="G59" i="19"/>
  <c r="M58" i="19"/>
  <c r="K58" i="19"/>
  <c r="J58" i="19"/>
  <c r="I58" i="19"/>
  <c r="G58" i="19"/>
  <c r="M57" i="19"/>
  <c r="K57" i="19"/>
  <c r="J57" i="19"/>
  <c r="I57" i="19"/>
  <c r="G57" i="19"/>
  <c r="M56" i="19"/>
  <c r="K56" i="19"/>
  <c r="J56" i="19"/>
  <c r="I56" i="19"/>
  <c r="G56" i="19"/>
  <c r="M55" i="19"/>
  <c r="K55" i="19"/>
  <c r="J55" i="19"/>
  <c r="I55" i="19"/>
  <c r="G55" i="19"/>
  <c r="M54" i="19"/>
  <c r="K54" i="19"/>
  <c r="J54" i="19"/>
  <c r="I54" i="19"/>
  <c r="G54" i="19"/>
  <c r="M53" i="19"/>
  <c r="K53" i="19"/>
  <c r="J53" i="19"/>
  <c r="I53" i="19"/>
  <c r="G53" i="19"/>
  <c r="M52" i="19"/>
  <c r="K52" i="19"/>
  <c r="J52" i="19"/>
  <c r="I52" i="19"/>
  <c r="G52" i="19"/>
  <c r="M51" i="19"/>
  <c r="K51" i="19"/>
  <c r="J51" i="19"/>
  <c r="I51" i="19"/>
  <c r="G51" i="19"/>
  <c r="M50" i="19"/>
  <c r="K50" i="19"/>
  <c r="J50" i="19"/>
  <c r="I50" i="19"/>
  <c r="G50" i="19"/>
  <c r="M49" i="19"/>
  <c r="K49" i="19"/>
  <c r="J49" i="19"/>
  <c r="I49" i="19"/>
  <c r="G49" i="19"/>
  <c r="M48" i="19"/>
  <c r="K48" i="19"/>
  <c r="J48" i="19"/>
  <c r="I48" i="19"/>
  <c r="G48" i="19"/>
  <c r="M47" i="19"/>
  <c r="K47" i="19"/>
  <c r="J47" i="19"/>
  <c r="I47" i="19"/>
  <c r="G47" i="19"/>
  <c r="M46" i="19"/>
  <c r="K46" i="19"/>
  <c r="I46" i="19"/>
  <c r="G46" i="19"/>
  <c r="M45" i="19"/>
  <c r="K45" i="19"/>
  <c r="J45" i="19"/>
  <c r="I45" i="19"/>
  <c r="G45" i="19"/>
  <c r="M44" i="19"/>
  <c r="K44" i="19"/>
  <c r="J44" i="19"/>
  <c r="I44" i="19"/>
  <c r="G44" i="19"/>
  <c r="M43" i="19"/>
  <c r="K43" i="19"/>
  <c r="J43" i="19"/>
  <c r="I43" i="19"/>
  <c r="G43" i="19"/>
  <c r="M42" i="19"/>
  <c r="K42" i="19"/>
  <c r="J42" i="19"/>
  <c r="I42" i="19"/>
  <c r="G42" i="19"/>
  <c r="M41" i="19"/>
  <c r="K41" i="19"/>
  <c r="J41" i="19"/>
  <c r="I41" i="19"/>
  <c r="G41" i="19"/>
  <c r="M40" i="19"/>
  <c r="K40" i="19"/>
  <c r="J40" i="19"/>
  <c r="I40" i="19"/>
  <c r="G40" i="19"/>
  <c r="M39" i="19"/>
  <c r="K39" i="19"/>
  <c r="J39" i="19"/>
  <c r="I39" i="19"/>
  <c r="G39" i="19"/>
  <c r="M38" i="19"/>
  <c r="K38" i="19"/>
  <c r="J38" i="19"/>
  <c r="I38" i="19"/>
  <c r="G38" i="19"/>
  <c r="M37" i="19"/>
  <c r="K37" i="19"/>
  <c r="J37" i="19"/>
  <c r="I37" i="19"/>
  <c r="G37" i="19"/>
  <c r="M36" i="19"/>
  <c r="K36" i="19"/>
  <c r="J36" i="19"/>
  <c r="I36" i="19"/>
  <c r="G36" i="19"/>
  <c r="M35" i="19"/>
  <c r="K35" i="19"/>
  <c r="J35" i="19"/>
  <c r="I35" i="19"/>
  <c r="G35" i="19"/>
  <c r="M34" i="19"/>
  <c r="K34" i="19"/>
  <c r="J34" i="19"/>
  <c r="I34" i="19"/>
  <c r="G34" i="19"/>
  <c r="M33" i="19"/>
  <c r="K33" i="19"/>
  <c r="J33" i="19"/>
  <c r="I33" i="19"/>
  <c r="G33" i="19"/>
  <c r="M32" i="19"/>
  <c r="K32" i="19"/>
  <c r="J32" i="19"/>
  <c r="I32" i="19"/>
  <c r="G32" i="19"/>
  <c r="M31" i="19"/>
  <c r="K31" i="19"/>
  <c r="J31" i="19"/>
  <c r="I31" i="19"/>
  <c r="G31" i="19"/>
  <c r="M30" i="19"/>
  <c r="K30" i="19"/>
  <c r="J30" i="19"/>
  <c r="I30" i="19"/>
  <c r="G30" i="19"/>
  <c r="M29" i="19"/>
  <c r="K29" i="19"/>
  <c r="J29" i="19"/>
  <c r="I29" i="19"/>
  <c r="G29" i="19"/>
  <c r="M28" i="19"/>
  <c r="K28" i="19"/>
  <c r="J28" i="19"/>
  <c r="I28" i="19"/>
  <c r="G28" i="19"/>
  <c r="M27" i="19"/>
  <c r="K27" i="19"/>
  <c r="J27" i="19"/>
  <c r="I27" i="19"/>
  <c r="G27" i="19"/>
  <c r="M26" i="19"/>
  <c r="K26" i="19"/>
  <c r="J26" i="19"/>
  <c r="I26" i="19"/>
  <c r="G26" i="19"/>
  <c r="M25" i="19"/>
  <c r="K25" i="19"/>
  <c r="J25" i="19"/>
  <c r="I25" i="19"/>
  <c r="G25" i="19"/>
  <c r="M24" i="19"/>
  <c r="K24" i="19"/>
  <c r="J24" i="19"/>
  <c r="I24" i="19"/>
  <c r="G24" i="19"/>
  <c r="M23" i="19"/>
  <c r="K23" i="19"/>
  <c r="J23" i="19"/>
  <c r="I23" i="19"/>
  <c r="G23" i="19"/>
  <c r="M22" i="19"/>
  <c r="K22" i="19"/>
  <c r="J22" i="19"/>
  <c r="I22" i="19"/>
  <c r="G22" i="19"/>
  <c r="M21" i="19"/>
  <c r="K21" i="19"/>
  <c r="J21" i="19"/>
  <c r="I21" i="19"/>
  <c r="G21" i="19"/>
  <c r="M20" i="19"/>
  <c r="K20" i="19"/>
  <c r="J20" i="19"/>
  <c r="I20" i="19"/>
  <c r="G20" i="19"/>
  <c r="M19" i="19"/>
  <c r="K19" i="19"/>
  <c r="J19" i="19"/>
  <c r="I19" i="19"/>
  <c r="G19" i="19"/>
  <c r="M18" i="19"/>
  <c r="K18" i="19"/>
  <c r="J18" i="19"/>
  <c r="I18" i="19"/>
  <c r="G18" i="19"/>
  <c r="M17" i="19"/>
  <c r="K17" i="19"/>
  <c r="J17" i="19"/>
  <c r="I17" i="19"/>
  <c r="G17" i="19"/>
  <c r="M16" i="19"/>
  <c r="K16" i="19"/>
  <c r="J16" i="19"/>
  <c r="I16" i="19"/>
  <c r="G16" i="19"/>
  <c r="M15" i="19"/>
  <c r="K15" i="19"/>
  <c r="J15" i="19"/>
  <c r="I15" i="19"/>
  <c r="G15" i="19"/>
  <c r="M14" i="19"/>
  <c r="K14" i="19"/>
  <c r="J14" i="19"/>
  <c r="I14" i="19"/>
  <c r="G14" i="19"/>
  <c r="M13" i="19"/>
  <c r="K13" i="19"/>
  <c r="J13" i="19"/>
  <c r="I13" i="19"/>
  <c r="G13" i="19"/>
  <c r="M12" i="19"/>
  <c r="K12" i="19"/>
  <c r="J12" i="19"/>
  <c r="I12" i="19"/>
  <c r="G12" i="19"/>
  <c r="M11" i="19"/>
  <c r="K11" i="19"/>
  <c r="J11" i="19"/>
  <c r="I11" i="19"/>
  <c r="G11" i="19"/>
  <c r="M10" i="19"/>
  <c r="K10" i="19"/>
  <c r="J10" i="19"/>
  <c r="I10" i="19"/>
  <c r="G10" i="19"/>
  <c r="M9" i="19"/>
  <c r="K9" i="19"/>
  <c r="J9" i="19"/>
  <c r="I9" i="19"/>
  <c r="G9" i="19"/>
  <c r="M8" i="19"/>
  <c r="K8" i="19"/>
  <c r="J8" i="19"/>
  <c r="I8" i="19"/>
  <c r="G8" i="19"/>
  <c r="M10" i="18"/>
  <c r="L10" i="18"/>
  <c r="K10" i="18"/>
  <c r="J10" i="18"/>
  <c r="I10" i="18"/>
  <c r="H10" i="18"/>
  <c r="G10" i="18"/>
  <c r="F10" i="18"/>
  <c r="M9" i="18"/>
  <c r="K9" i="18"/>
  <c r="I9" i="18"/>
  <c r="G9" i="18"/>
  <c r="M8" i="18"/>
  <c r="K8" i="18"/>
  <c r="I8" i="18"/>
  <c r="G8" i="18"/>
  <c r="M7" i="18"/>
  <c r="K7" i="18"/>
  <c r="I7" i="18"/>
  <c r="G7" i="18"/>
  <c r="M87" i="17"/>
  <c r="K87" i="17"/>
  <c r="I87" i="17"/>
  <c r="G87" i="17"/>
  <c r="F87" i="17"/>
  <c r="M86" i="17"/>
  <c r="K86" i="17"/>
  <c r="J86" i="17"/>
  <c r="I86" i="17"/>
  <c r="G86" i="17"/>
  <c r="M85" i="17"/>
  <c r="K85" i="17"/>
  <c r="J85" i="17"/>
  <c r="I85" i="17"/>
  <c r="G85" i="17"/>
  <c r="M84" i="17"/>
  <c r="K84" i="17"/>
  <c r="J84" i="17"/>
  <c r="I84" i="17"/>
  <c r="G84" i="17"/>
  <c r="M83" i="17"/>
  <c r="K83" i="17"/>
  <c r="J83" i="17"/>
  <c r="I83" i="17"/>
  <c r="G83" i="17"/>
  <c r="M82" i="17"/>
  <c r="K82" i="17"/>
  <c r="J82" i="17"/>
  <c r="I82" i="17"/>
  <c r="G82" i="17"/>
  <c r="M81" i="17"/>
  <c r="K81" i="17"/>
  <c r="J81" i="17"/>
  <c r="I81" i="17"/>
  <c r="G81" i="17"/>
  <c r="M80" i="17"/>
  <c r="K80" i="17"/>
  <c r="J80" i="17"/>
  <c r="I80" i="17"/>
  <c r="G80" i="17"/>
  <c r="M79" i="17"/>
  <c r="K79" i="17"/>
  <c r="J79" i="17"/>
  <c r="I79" i="17"/>
  <c r="G79" i="17"/>
  <c r="M78" i="17"/>
  <c r="K78" i="17"/>
  <c r="J78" i="17"/>
  <c r="I78" i="17"/>
  <c r="G78" i="17"/>
  <c r="M77" i="17"/>
  <c r="K77" i="17"/>
  <c r="J77" i="17"/>
  <c r="I77" i="17"/>
  <c r="G77" i="17"/>
  <c r="M76" i="17"/>
  <c r="K76" i="17"/>
  <c r="J76" i="17"/>
  <c r="I76" i="17"/>
  <c r="G76" i="17"/>
  <c r="M75" i="17"/>
  <c r="K75" i="17"/>
  <c r="J75" i="17"/>
  <c r="I75" i="17"/>
  <c r="G75" i="17"/>
  <c r="M74" i="17"/>
  <c r="K74" i="17"/>
  <c r="J74" i="17"/>
  <c r="I74" i="17"/>
  <c r="G74" i="17"/>
  <c r="M73" i="17"/>
  <c r="K73" i="17"/>
  <c r="J73" i="17"/>
  <c r="I73" i="17"/>
  <c r="G73" i="17"/>
  <c r="M72" i="17"/>
  <c r="K72" i="17"/>
  <c r="J72" i="17"/>
  <c r="I72" i="17"/>
  <c r="G72" i="17"/>
  <c r="M71" i="17"/>
  <c r="K71" i="17"/>
  <c r="J71" i="17"/>
  <c r="I71" i="17"/>
  <c r="G71" i="17"/>
  <c r="M70" i="17"/>
  <c r="K70" i="17"/>
  <c r="J70" i="17"/>
  <c r="I70" i="17"/>
  <c r="G70" i="17"/>
  <c r="M69" i="17"/>
  <c r="K69" i="17"/>
  <c r="J69" i="17"/>
  <c r="I69" i="17"/>
  <c r="G69" i="17"/>
  <c r="M68" i="17"/>
  <c r="K68" i="17"/>
  <c r="J68" i="17"/>
  <c r="I68" i="17"/>
  <c r="G68" i="17"/>
  <c r="M67" i="17"/>
  <c r="K67" i="17"/>
  <c r="J67" i="17"/>
  <c r="I67" i="17"/>
  <c r="G67" i="17"/>
  <c r="M66" i="17"/>
  <c r="K66" i="17"/>
  <c r="I66" i="17"/>
  <c r="G66" i="17"/>
  <c r="M65" i="17"/>
  <c r="K65" i="17"/>
  <c r="I65" i="17"/>
  <c r="G65" i="17"/>
  <c r="M64" i="17"/>
  <c r="K64" i="17"/>
  <c r="I64" i="17"/>
  <c r="G64" i="17"/>
  <c r="M63" i="17"/>
  <c r="K63" i="17"/>
  <c r="I63" i="17"/>
  <c r="G63" i="17"/>
  <c r="M62" i="17"/>
  <c r="K62" i="17"/>
  <c r="I62" i="17"/>
  <c r="G62" i="17"/>
  <c r="M61" i="17"/>
  <c r="K61" i="17"/>
  <c r="J61" i="17"/>
  <c r="I61" i="17"/>
  <c r="G61" i="17"/>
  <c r="M60" i="17"/>
  <c r="K60" i="17"/>
  <c r="J60" i="17"/>
  <c r="I60" i="17"/>
  <c r="G60" i="17"/>
  <c r="M59" i="17"/>
  <c r="K59" i="17"/>
  <c r="J59" i="17"/>
  <c r="I59" i="17"/>
  <c r="G59" i="17"/>
  <c r="M58" i="17"/>
  <c r="K58" i="17"/>
  <c r="J58" i="17"/>
  <c r="I58" i="17"/>
  <c r="G58" i="17"/>
  <c r="M57" i="17"/>
  <c r="K57" i="17"/>
  <c r="J57" i="17"/>
  <c r="I57" i="17"/>
  <c r="G57" i="17"/>
  <c r="M56" i="17"/>
  <c r="K56" i="17"/>
  <c r="J56" i="17"/>
  <c r="I56" i="17"/>
  <c r="G56" i="17"/>
  <c r="M55" i="17"/>
  <c r="K55" i="17"/>
  <c r="J55" i="17"/>
  <c r="I55" i="17"/>
  <c r="G55" i="17"/>
  <c r="M54" i="17"/>
  <c r="K54" i="17"/>
  <c r="J54" i="17"/>
  <c r="I54" i="17"/>
  <c r="G54" i="17"/>
  <c r="M53" i="17"/>
  <c r="K53" i="17"/>
  <c r="J53" i="17"/>
  <c r="I53" i="17"/>
  <c r="G53" i="17"/>
  <c r="M52" i="17"/>
  <c r="K52" i="17"/>
  <c r="J52" i="17"/>
  <c r="I52" i="17"/>
  <c r="G52" i="17"/>
  <c r="M51" i="17"/>
  <c r="K51" i="17"/>
  <c r="J51" i="17"/>
  <c r="I51" i="17"/>
  <c r="G51" i="17"/>
  <c r="M50" i="17"/>
  <c r="K50" i="17"/>
  <c r="J50" i="17"/>
  <c r="I50" i="17"/>
  <c r="G50" i="17"/>
  <c r="M49" i="17"/>
  <c r="K49" i="17"/>
  <c r="J49" i="17"/>
  <c r="I49" i="17"/>
  <c r="G49" i="17"/>
  <c r="M48" i="17"/>
  <c r="K48" i="17"/>
  <c r="J48" i="17"/>
  <c r="I48" i="17"/>
  <c r="G48" i="17"/>
  <c r="M47" i="17"/>
  <c r="K47" i="17"/>
  <c r="J47" i="17"/>
  <c r="I47" i="17"/>
  <c r="G47" i="17"/>
  <c r="M46" i="17"/>
  <c r="K46" i="17"/>
  <c r="I46" i="17"/>
  <c r="G46" i="17"/>
  <c r="M45" i="17"/>
  <c r="K45" i="17"/>
  <c r="J45" i="17"/>
  <c r="I45" i="17"/>
  <c r="G45" i="17"/>
  <c r="M44" i="17"/>
  <c r="K44" i="17"/>
  <c r="J44" i="17"/>
  <c r="I44" i="17"/>
  <c r="G44" i="17"/>
  <c r="M43" i="17"/>
  <c r="K43" i="17"/>
  <c r="J43" i="17"/>
  <c r="I43" i="17"/>
  <c r="G43" i="17"/>
  <c r="M42" i="17"/>
  <c r="K42" i="17"/>
  <c r="J42" i="17"/>
  <c r="I42" i="17"/>
  <c r="G42" i="17"/>
  <c r="M41" i="17"/>
  <c r="K41" i="17"/>
  <c r="J41" i="17"/>
  <c r="I41" i="17"/>
  <c r="G41" i="17"/>
  <c r="M40" i="17"/>
  <c r="K40" i="17"/>
  <c r="J40" i="17"/>
  <c r="I40" i="17"/>
  <c r="G40" i="17"/>
  <c r="M39" i="17"/>
  <c r="K39" i="17"/>
  <c r="J39" i="17"/>
  <c r="I39" i="17"/>
  <c r="G39" i="17"/>
  <c r="M38" i="17"/>
  <c r="K38" i="17"/>
  <c r="J38" i="17"/>
  <c r="I38" i="17"/>
  <c r="G38" i="17"/>
  <c r="M37" i="17"/>
  <c r="K37" i="17"/>
  <c r="J37" i="17"/>
  <c r="I37" i="17"/>
  <c r="G37" i="17"/>
  <c r="M36" i="17"/>
  <c r="K36" i="17"/>
  <c r="J36" i="17"/>
  <c r="I36" i="17"/>
  <c r="G36" i="17"/>
  <c r="M35" i="17"/>
  <c r="K35" i="17"/>
  <c r="J35" i="17"/>
  <c r="I35" i="17"/>
  <c r="G35" i="17"/>
  <c r="M34" i="17"/>
  <c r="K34" i="17"/>
  <c r="J34" i="17"/>
  <c r="I34" i="17"/>
  <c r="G34" i="17"/>
  <c r="M33" i="17"/>
  <c r="K33" i="17"/>
  <c r="J33" i="17"/>
  <c r="I33" i="17"/>
  <c r="G33" i="17"/>
  <c r="M32" i="17"/>
  <c r="K32" i="17"/>
  <c r="J32" i="17"/>
  <c r="I32" i="17"/>
  <c r="G32" i="17"/>
  <c r="M31" i="17"/>
  <c r="K31" i="17"/>
  <c r="J31" i="17"/>
  <c r="I31" i="17"/>
  <c r="G31" i="17"/>
  <c r="M30" i="17"/>
  <c r="K30" i="17"/>
  <c r="J30" i="17"/>
  <c r="I30" i="17"/>
  <c r="G30" i="17"/>
  <c r="M29" i="17"/>
  <c r="K29" i="17"/>
  <c r="J29" i="17"/>
  <c r="I29" i="17"/>
  <c r="G29" i="17"/>
  <c r="M28" i="17"/>
  <c r="K28" i="17"/>
  <c r="J28" i="17"/>
  <c r="I28" i="17"/>
  <c r="G28" i="17"/>
  <c r="M27" i="17"/>
  <c r="K27" i="17"/>
  <c r="J27" i="17"/>
  <c r="I27" i="17"/>
  <c r="G27" i="17"/>
  <c r="M26" i="17"/>
  <c r="K26" i="17"/>
  <c r="J26" i="17"/>
  <c r="I26" i="17"/>
  <c r="G26" i="17"/>
  <c r="M25" i="17"/>
  <c r="K25" i="17"/>
  <c r="J25" i="17"/>
  <c r="I25" i="17"/>
  <c r="G25" i="17"/>
  <c r="M24" i="17"/>
  <c r="K24" i="17"/>
  <c r="J24" i="17"/>
  <c r="I24" i="17"/>
  <c r="G24" i="17"/>
  <c r="M23" i="17"/>
  <c r="K23" i="17"/>
  <c r="J23" i="17"/>
  <c r="I23" i="17"/>
  <c r="G23" i="17"/>
  <c r="M22" i="17"/>
  <c r="K22" i="17"/>
  <c r="J22" i="17"/>
  <c r="I22" i="17"/>
  <c r="G22" i="17"/>
  <c r="M21" i="17"/>
  <c r="K21" i="17"/>
  <c r="J21" i="17"/>
  <c r="I21" i="17"/>
  <c r="G21" i="17"/>
  <c r="M20" i="17"/>
  <c r="K20" i="17"/>
  <c r="J20" i="17"/>
  <c r="I20" i="17"/>
  <c r="G20" i="17"/>
  <c r="M19" i="17"/>
  <c r="K19" i="17"/>
  <c r="J19" i="17"/>
  <c r="I19" i="17"/>
  <c r="G19" i="17"/>
  <c r="M18" i="17"/>
  <c r="K18" i="17"/>
  <c r="J18" i="17"/>
  <c r="I18" i="17"/>
  <c r="G18" i="17"/>
  <c r="M17" i="17"/>
  <c r="K17" i="17"/>
  <c r="J17" i="17"/>
  <c r="I17" i="17"/>
  <c r="G17" i="17"/>
  <c r="M16" i="17"/>
  <c r="K16" i="17"/>
  <c r="J16" i="17"/>
  <c r="I16" i="17"/>
  <c r="G16" i="17"/>
  <c r="M15" i="17"/>
  <c r="K15" i="17"/>
  <c r="J15" i="17"/>
  <c r="I15" i="17"/>
  <c r="G15" i="17"/>
  <c r="M14" i="17"/>
  <c r="K14" i="17"/>
  <c r="J14" i="17"/>
  <c r="I14" i="17"/>
  <c r="G14" i="17"/>
  <c r="M13" i="17"/>
  <c r="K13" i="17"/>
  <c r="J13" i="17"/>
  <c r="I13" i="17"/>
  <c r="G13" i="17"/>
  <c r="M12" i="17"/>
  <c r="K12" i="17"/>
  <c r="J12" i="17"/>
  <c r="I12" i="17"/>
  <c r="G12" i="17"/>
  <c r="M11" i="17"/>
  <c r="K11" i="17"/>
  <c r="J11" i="17"/>
  <c r="I11" i="17"/>
  <c r="G11" i="17"/>
  <c r="M10" i="17"/>
  <c r="K10" i="17"/>
  <c r="J10" i="17"/>
  <c r="I10" i="17"/>
  <c r="G10" i="17"/>
  <c r="M9" i="17"/>
  <c r="K9" i="17"/>
  <c r="J9" i="17"/>
  <c r="I9" i="17"/>
  <c r="G9" i="17"/>
  <c r="M8" i="17"/>
  <c r="K8" i="17"/>
  <c r="J8" i="17"/>
  <c r="I8" i="17"/>
  <c r="G8" i="17"/>
  <c r="M10" i="16"/>
  <c r="L10" i="16"/>
  <c r="K10" i="16"/>
  <c r="J10" i="16"/>
  <c r="I10" i="16"/>
  <c r="H10" i="16"/>
  <c r="G10" i="16"/>
  <c r="F10" i="16"/>
  <c r="M9" i="16"/>
  <c r="K9" i="16"/>
  <c r="I9" i="16"/>
  <c r="G9" i="16"/>
  <c r="M8" i="16"/>
  <c r="K8" i="16"/>
  <c r="I8" i="16"/>
  <c r="G8" i="16"/>
  <c r="M7" i="16"/>
  <c r="K7" i="16"/>
  <c r="I7" i="16"/>
  <c r="G7" i="16"/>
  <c r="M10" i="15"/>
  <c r="L10" i="15"/>
  <c r="K10" i="15"/>
  <c r="J10" i="15"/>
  <c r="I10" i="15"/>
  <c r="H10" i="15"/>
  <c r="G10" i="15"/>
  <c r="F10" i="15"/>
  <c r="M9" i="15"/>
  <c r="K9" i="15"/>
  <c r="I9" i="15"/>
  <c r="G9" i="15"/>
  <c r="M8" i="15"/>
  <c r="K8" i="15"/>
  <c r="I8" i="15"/>
  <c r="G8" i="15"/>
  <c r="M7" i="15"/>
  <c r="K7" i="15"/>
  <c r="I7" i="15"/>
  <c r="G7" i="15"/>
  <c r="H934" i="52"/>
  <c r="H933" i="52"/>
  <c r="H932" i="52"/>
  <c r="H931" i="52"/>
  <c r="H930" i="52"/>
  <c r="H929" i="52"/>
  <c r="H928" i="52"/>
  <c r="H927" i="52"/>
  <c r="H926" i="52"/>
  <c r="H925" i="52"/>
  <c r="H924" i="52"/>
  <c r="H923" i="52"/>
  <c r="H922" i="52"/>
  <c r="H921" i="52"/>
  <c r="H920" i="52"/>
  <c r="H919" i="52"/>
  <c r="H918" i="52"/>
  <c r="H917" i="52"/>
  <c r="H916" i="52"/>
  <c r="H915" i="52"/>
  <c r="H914" i="52"/>
  <c r="H913" i="52"/>
  <c r="H912" i="52"/>
  <c r="H911" i="52"/>
  <c r="H910" i="52"/>
  <c r="H909" i="52"/>
  <c r="H908" i="52"/>
  <c r="H907" i="52"/>
  <c r="H906" i="52"/>
  <c r="H905" i="52"/>
  <c r="H904" i="52"/>
  <c r="H903" i="52"/>
  <c r="H902" i="52"/>
  <c r="H901" i="52"/>
  <c r="H900" i="52"/>
  <c r="H899" i="52"/>
  <c r="H898" i="52"/>
  <c r="H897" i="52"/>
  <c r="H896" i="52"/>
  <c r="H895" i="52"/>
  <c r="H894" i="52"/>
  <c r="H893" i="52"/>
  <c r="H892" i="52"/>
  <c r="H891" i="52"/>
  <c r="H890" i="52"/>
  <c r="H889" i="52"/>
  <c r="H888" i="52"/>
  <c r="H887" i="52"/>
  <c r="H886" i="52"/>
  <c r="H885" i="52"/>
  <c r="H884" i="52"/>
  <c r="H883" i="52"/>
  <c r="H882" i="52"/>
  <c r="H881" i="52"/>
  <c r="H880" i="52"/>
  <c r="H879" i="52"/>
  <c r="H878" i="52"/>
  <c r="H877" i="52"/>
  <c r="H876" i="52"/>
  <c r="H875" i="52"/>
  <c r="H874" i="52"/>
  <c r="H873" i="52"/>
  <c r="H872" i="52"/>
  <c r="H871" i="52"/>
  <c r="H870" i="52"/>
  <c r="H869" i="52"/>
  <c r="H868" i="52"/>
  <c r="H867" i="52"/>
  <c r="H866" i="52"/>
  <c r="H865" i="52"/>
  <c r="H864" i="52"/>
  <c r="H863" i="52"/>
  <c r="H862" i="52"/>
  <c r="H861" i="52"/>
  <c r="H860" i="52"/>
  <c r="H859" i="52"/>
  <c r="H858" i="52"/>
  <c r="H857" i="52"/>
  <c r="H856" i="52"/>
  <c r="H855" i="52"/>
  <c r="H854" i="52"/>
  <c r="H853" i="52"/>
  <c r="H852" i="52"/>
  <c r="H851" i="52"/>
  <c r="H850" i="52"/>
  <c r="H849" i="52"/>
  <c r="H848" i="52"/>
  <c r="H847" i="52"/>
  <c r="H846" i="52"/>
  <c r="H845" i="52"/>
  <c r="H844" i="52"/>
  <c r="H843" i="52"/>
  <c r="H842" i="52"/>
  <c r="H841" i="52"/>
  <c r="H840" i="52"/>
  <c r="H839" i="52"/>
  <c r="H838" i="52"/>
  <c r="H837" i="52"/>
  <c r="H836" i="52"/>
  <c r="H835" i="52"/>
  <c r="H834" i="52"/>
  <c r="H833" i="52"/>
  <c r="H832" i="52"/>
  <c r="H831" i="52"/>
  <c r="H830" i="52"/>
  <c r="H829" i="52"/>
  <c r="H828" i="52"/>
  <c r="H827" i="52"/>
  <c r="H826" i="52"/>
  <c r="H825" i="52"/>
  <c r="H824" i="52"/>
  <c r="H823" i="52"/>
  <c r="H822" i="52"/>
  <c r="H821" i="52"/>
  <c r="H820" i="52"/>
  <c r="H819" i="52"/>
  <c r="H818" i="52"/>
  <c r="H817" i="52"/>
  <c r="H816" i="52"/>
  <c r="H815" i="52"/>
  <c r="H814" i="52"/>
  <c r="H813" i="52"/>
  <c r="H812" i="52"/>
  <c r="H811" i="52"/>
  <c r="H810" i="52"/>
  <c r="H809" i="52"/>
  <c r="H808" i="52"/>
  <c r="H807" i="52"/>
  <c r="H806" i="52"/>
  <c r="H805" i="52"/>
  <c r="H804" i="52"/>
  <c r="H803" i="52"/>
  <c r="H802" i="52"/>
  <c r="H801" i="52"/>
  <c r="H800" i="52"/>
  <c r="H799" i="52"/>
  <c r="H798" i="52"/>
  <c r="H797" i="52"/>
  <c r="H796" i="52"/>
  <c r="H795" i="52"/>
  <c r="H794" i="52"/>
  <c r="H793" i="52"/>
  <c r="H792" i="52"/>
  <c r="H791" i="52"/>
  <c r="H790" i="52"/>
  <c r="H789" i="52"/>
  <c r="H788" i="52"/>
  <c r="H787" i="52"/>
  <c r="H786" i="52"/>
  <c r="H785" i="52"/>
  <c r="H784" i="52"/>
  <c r="H783" i="52"/>
  <c r="H782" i="52"/>
  <c r="H781" i="52"/>
  <c r="H780" i="52"/>
  <c r="H779" i="52"/>
  <c r="H778" i="52"/>
  <c r="H777" i="52"/>
  <c r="H776" i="52"/>
  <c r="H775" i="52"/>
  <c r="H774" i="52"/>
  <c r="H773" i="52"/>
  <c r="H772" i="52"/>
  <c r="H771" i="52"/>
  <c r="H770" i="52"/>
  <c r="H769" i="52"/>
  <c r="H768" i="52"/>
  <c r="H767" i="52"/>
  <c r="H766" i="52"/>
  <c r="H765" i="52"/>
  <c r="H764" i="52"/>
  <c r="H763" i="52"/>
  <c r="H762" i="52"/>
  <c r="H761" i="52"/>
  <c r="H760" i="52"/>
  <c r="H759" i="52"/>
  <c r="H758" i="52"/>
  <c r="H757" i="52"/>
  <c r="H756" i="52"/>
  <c r="H755" i="52"/>
  <c r="H754" i="52"/>
  <c r="H753" i="52"/>
  <c r="H752" i="52"/>
  <c r="H751" i="52"/>
  <c r="H750" i="52"/>
  <c r="H749" i="52"/>
  <c r="H748" i="52"/>
  <c r="H747" i="52"/>
  <c r="H746" i="52"/>
  <c r="H745" i="52"/>
  <c r="H744" i="52"/>
  <c r="H743" i="52"/>
  <c r="H742" i="52"/>
  <c r="H741" i="52"/>
  <c r="H740" i="52"/>
  <c r="H739" i="52"/>
  <c r="H738" i="52"/>
  <c r="H737" i="52"/>
  <c r="H736" i="52"/>
  <c r="H735" i="52"/>
  <c r="H734" i="52"/>
  <c r="H733" i="52"/>
  <c r="H732" i="52"/>
  <c r="H731" i="52"/>
  <c r="H730" i="52"/>
  <c r="H729" i="52"/>
  <c r="H728" i="52"/>
  <c r="H727" i="52"/>
  <c r="H726" i="52"/>
  <c r="H725" i="52"/>
  <c r="H724" i="52"/>
  <c r="H723" i="52"/>
  <c r="H722" i="52"/>
  <c r="H721" i="52"/>
  <c r="H720" i="52"/>
  <c r="H719" i="52"/>
  <c r="H718" i="52"/>
  <c r="H717" i="52"/>
  <c r="H716" i="52"/>
  <c r="H715" i="52"/>
  <c r="H714" i="52"/>
  <c r="H713" i="52"/>
  <c r="H712" i="52"/>
  <c r="H711" i="52"/>
  <c r="H710" i="52"/>
  <c r="H709" i="52"/>
  <c r="H708" i="52"/>
  <c r="H707" i="52"/>
  <c r="H706" i="52"/>
  <c r="H705" i="52"/>
  <c r="H704" i="52"/>
  <c r="H703" i="52"/>
  <c r="H702" i="52"/>
  <c r="H701" i="52"/>
  <c r="H700" i="52"/>
  <c r="H699" i="52"/>
  <c r="H698" i="52"/>
  <c r="H697" i="52"/>
  <c r="H696" i="52"/>
  <c r="H695" i="52"/>
  <c r="H694" i="52"/>
  <c r="H693" i="52"/>
  <c r="H692" i="52"/>
  <c r="H691" i="52"/>
  <c r="H690" i="52"/>
  <c r="H689" i="52"/>
  <c r="H688" i="52"/>
  <c r="H687" i="52"/>
  <c r="H686" i="52"/>
  <c r="H685" i="52"/>
  <c r="H684" i="52"/>
  <c r="H683" i="52"/>
  <c r="H682" i="52"/>
  <c r="H681" i="52"/>
  <c r="H680" i="52"/>
  <c r="H679" i="52"/>
  <c r="H678" i="52"/>
  <c r="H677" i="52"/>
  <c r="H676" i="52"/>
  <c r="H675" i="52"/>
  <c r="H674" i="52"/>
  <c r="H673" i="52"/>
  <c r="H672" i="52"/>
  <c r="H671" i="52"/>
  <c r="H670" i="52"/>
  <c r="H669" i="52"/>
  <c r="H668" i="52"/>
  <c r="H667" i="52"/>
  <c r="H666" i="52"/>
  <c r="H665" i="52"/>
  <c r="H664" i="52"/>
  <c r="H663" i="52"/>
  <c r="H662" i="52"/>
  <c r="H661" i="52"/>
  <c r="H660" i="52"/>
  <c r="H659" i="52"/>
  <c r="H658" i="52"/>
  <c r="H657" i="52"/>
  <c r="H656" i="52"/>
  <c r="H655" i="52"/>
  <c r="H654" i="52"/>
  <c r="H653" i="52"/>
  <c r="H652" i="52"/>
  <c r="H651" i="52"/>
  <c r="H650" i="52"/>
  <c r="H649" i="52"/>
  <c r="H648" i="52"/>
  <c r="H647" i="52"/>
  <c r="H646" i="52"/>
  <c r="H645" i="52"/>
  <c r="H644" i="52"/>
  <c r="H643" i="52"/>
  <c r="H642" i="52"/>
  <c r="H641" i="52"/>
  <c r="H640" i="52"/>
  <c r="H639" i="52"/>
  <c r="H638" i="52"/>
  <c r="H637" i="52"/>
  <c r="H636" i="52"/>
  <c r="H635" i="52"/>
  <c r="H634" i="52"/>
  <c r="H633" i="52"/>
  <c r="H632" i="52"/>
  <c r="H631" i="52"/>
  <c r="H630" i="52"/>
  <c r="H629" i="52"/>
  <c r="H628" i="52"/>
  <c r="H627" i="52"/>
  <c r="H626" i="52"/>
  <c r="H625" i="52"/>
  <c r="H624" i="52"/>
  <c r="H623" i="52"/>
  <c r="H622" i="52"/>
  <c r="H621" i="52"/>
  <c r="H620" i="52"/>
  <c r="H619" i="52"/>
  <c r="H618" i="52"/>
  <c r="H617" i="52"/>
  <c r="H616" i="52"/>
  <c r="H615" i="52"/>
  <c r="H614" i="52"/>
  <c r="H613" i="52"/>
  <c r="H612" i="52"/>
  <c r="H611" i="52"/>
  <c r="H610" i="52"/>
  <c r="H609" i="52"/>
  <c r="H608" i="52"/>
  <c r="H607" i="52"/>
  <c r="H606" i="52"/>
  <c r="H605" i="52"/>
  <c r="H604" i="52"/>
  <c r="H603" i="52"/>
  <c r="H602" i="52"/>
  <c r="H601" i="52"/>
  <c r="H600" i="52"/>
  <c r="H599" i="52"/>
  <c r="H598" i="52"/>
  <c r="H597" i="52"/>
  <c r="H596" i="52"/>
  <c r="H595" i="52"/>
  <c r="H594" i="52"/>
  <c r="H593" i="52"/>
  <c r="H592" i="52"/>
  <c r="H591" i="52"/>
  <c r="H590" i="52"/>
  <c r="H589" i="52"/>
  <c r="H588" i="52"/>
  <c r="H587" i="52"/>
  <c r="H586" i="52"/>
  <c r="H585" i="52"/>
  <c r="H584" i="52"/>
  <c r="H583" i="52"/>
  <c r="H582" i="52"/>
  <c r="H581" i="52"/>
  <c r="H580" i="52"/>
  <c r="H579" i="52"/>
  <c r="H578" i="52"/>
  <c r="H577" i="52"/>
  <c r="H576" i="52"/>
  <c r="H575" i="52"/>
  <c r="H574" i="52"/>
  <c r="H573" i="52"/>
  <c r="H572" i="52"/>
  <c r="H571" i="52"/>
  <c r="H570" i="52"/>
  <c r="H569" i="52"/>
  <c r="H568" i="52"/>
  <c r="H567" i="52"/>
  <c r="H566" i="52"/>
  <c r="H565" i="52"/>
  <c r="H564" i="52"/>
  <c r="H563" i="52"/>
  <c r="H562" i="52"/>
  <c r="H561" i="52"/>
  <c r="H560" i="52"/>
  <c r="H559" i="52"/>
  <c r="H558" i="52"/>
  <c r="H557" i="52"/>
  <c r="H556" i="52"/>
  <c r="H555" i="52"/>
  <c r="H554" i="52"/>
  <c r="H553" i="52"/>
  <c r="H552" i="52"/>
  <c r="H551" i="52"/>
  <c r="H550" i="52"/>
  <c r="H549" i="52"/>
  <c r="H548" i="52"/>
  <c r="H547" i="52"/>
  <c r="H546" i="52"/>
  <c r="H545" i="52"/>
  <c r="H544" i="52"/>
  <c r="H543" i="52"/>
  <c r="H542" i="52"/>
  <c r="H541" i="52"/>
  <c r="H540" i="52"/>
  <c r="H539" i="52"/>
  <c r="H538" i="52"/>
  <c r="H537" i="52"/>
  <c r="H536" i="52"/>
  <c r="H535" i="52"/>
  <c r="H534" i="52"/>
  <c r="H533" i="52"/>
  <c r="H532" i="52"/>
  <c r="H531" i="52"/>
  <c r="H530" i="52"/>
  <c r="H529" i="52"/>
  <c r="H528" i="52"/>
  <c r="H527" i="52"/>
  <c r="H526" i="52"/>
  <c r="H525" i="52"/>
  <c r="H524" i="52"/>
  <c r="H523" i="52"/>
  <c r="H522" i="52"/>
  <c r="H521" i="52"/>
  <c r="H520" i="52"/>
  <c r="H519" i="52"/>
  <c r="H518" i="52"/>
  <c r="H517" i="52"/>
  <c r="H516" i="52"/>
  <c r="H515" i="52"/>
  <c r="H514" i="52"/>
  <c r="H513" i="52"/>
  <c r="H512" i="52"/>
  <c r="H511" i="52"/>
  <c r="H510" i="52"/>
  <c r="H509" i="52"/>
  <c r="H508" i="52"/>
  <c r="H507" i="52"/>
  <c r="H506" i="52"/>
  <c r="H505" i="52"/>
  <c r="H504" i="52"/>
  <c r="H503" i="52"/>
  <c r="H502" i="52"/>
  <c r="H501" i="52"/>
  <c r="H500" i="52"/>
  <c r="H499" i="52"/>
  <c r="H498" i="52"/>
  <c r="H497" i="52"/>
  <c r="H496" i="52"/>
  <c r="H495" i="52"/>
  <c r="H494" i="52"/>
  <c r="H493" i="52"/>
  <c r="H492" i="52"/>
  <c r="H491" i="52"/>
  <c r="H490" i="52"/>
  <c r="H489" i="52"/>
  <c r="H488" i="52"/>
  <c r="H487" i="52"/>
  <c r="H486" i="52"/>
  <c r="H485" i="52"/>
  <c r="H484" i="52"/>
  <c r="H483" i="52"/>
  <c r="H482" i="52"/>
  <c r="H481" i="52"/>
  <c r="H480" i="52"/>
  <c r="H479" i="52"/>
  <c r="H478" i="52"/>
  <c r="H477" i="52"/>
  <c r="H476" i="52"/>
  <c r="H475" i="52"/>
  <c r="H474" i="52"/>
  <c r="H473" i="52"/>
  <c r="H472" i="52"/>
  <c r="H471" i="52"/>
  <c r="H470" i="52"/>
  <c r="H469" i="52"/>
  <c r="H468" i="52"/>
  <c r="H467" i="52"/>
  <c r="H466" i="52"/>
  <c r="H465" i="52"/>
  <c r="H464" i="52"/>
  <c r="H463" i="52"/>
  <c r="H462" i="52"/>
  <c r="H461" i="52"/>
  <c r="H460" i="52"/>
  <c r="H459" i="52"/>
  <c r="H458" i="52"/>
  <c r="H457" i="52"/>
  <c r="H456" i="52"/>
  <c r="H455" i="52"/>
  <c r="H454" i="52"/>
  <c r="H453" i="52"/>
  <c r="H452" i="52"/>
  <c r="H451" i="52"/>
  <c r="H450" i="52"/>
  <c r="H449" i="52"/>
  <c r="H448" i="52"/>
  <c r="H447" i="52"/>
  <c r="H446" i="52"/>
  <c r="H445" i="52"/>
  <c r="H444" i="52"/>
  <c r="H443" i="52"/>
  <c r="H442" i="52"/>
  <c r="H441" i="52"/>
  <c r="H440" i="52"/>
  <c r="H439" i="52"/>
  <c r="H438" i="52"/>
  <c r="H437" i="52"/>
  <c r="H436" i="52"/>
  <c r="H435" i="52"/>
  <c r="H434" i="52"/>
  <c r="H433" i="52"/>
  <c r="H432" i="52"/>
  <c r="H431" i="52"/>
  <c r="H430" i="52"/>
  <c r="H429" i="52"/>
  <c r="H428" i="52"/>
  <c r="H427" i="52"/>
  <c r="H426" i="52"/>
  <c r="H425" i="52"/>
  <c r="H424" i="52"/>
  <c r="H423" i="52"/>
  <c r="H422" i="52"/>
  <c r="H421" i="52"/>
  <c r="H420" i="52"/>
  <c r="H419" i="52"/>
  <c r="H418" i="52"/>
  <c r="H417" i="52"/>
  <c r="H416" i="52"/>
  <c r="H415" i="52"/>
  <c r="H414" i="52"/>
  <c r="H413" i="52"/>
  <c r="H412" i="52"/>
  <c r="H411" i="52"/>
  <c r="H410" i="52"/>
  <c r="H409" i="52"/>
  <c r="H408" i="52"/>
  <c r="H407" i="52"/>
  <c r="H406" i="52"/>
  <c r="H405" i="52"/>
  <c r="H404" i="52"/>
  <c r="H403" i="52"/>
  <c r="H402" i="52"/>
  <c r="H401" i="52"/>
  <c r="H400" i="52"/>
  <c r="H399" i="52"/>
  <c r="H398" i="52"/>
  <c r="H397" i="52"/>
  <c r="H396" i="52"/>
  <c r="H395" i="52"/>
  <c r="H394" i="52"/>
  <c r="H393" i="52"/>
  <c r="H392" i="52"/>
  <c r="H391" i="52"/>
  <c r="H390" i="52"/>
  <c r="H389" i="52"/>
  <c r="H388" i="52"/>
  <c r="H387" i="52"/>
  <c r="H386" i="52"/>
  <c r="H385" i="52"/>
  <c r="H384" i="52"/>
  <c r="H383" i="52"/>
  <c r="H382" i="52"/>
  <c r="H381" i="52"/>
  <c r="H380" i="52"/>
  <c r="H379" i="52"/>
  <c r="H378" i="52"/>
  <c r="H377" i="52"/>
  <c r="H376" i="52"/>
  <c r="H375" i="52"/>
  <c r="H374" i="52"/>
  <c r="H373" i="52"/>
  <c r="H372" i="52"/>
  <c r="H371" i="52"/>
  <c r="H370" i="52"/>
  <c r="H369" i="52"/>
  <c r="H368" i="52"/>
  <c r="H367" i="52"/>
  <c r="H366" i="52"/>
  <c r="H365" i="52"/>
  <c r="H364" i="52"/>
  <c r="H363" i="52"/>
  <c r="H362" i="52"/>
  <c r="H361" i="52"/>
  <c r="H360" i="52"/>
  <c r="H359" i="52"/>
  <c r="H358" i="52"/>
  <c r="H357" i="52"/>
  <c r="H356" i="52"/>
  <c r="H355" i="52"/>
  <c r="H354" i="52"/>
  <c r="H353" i="52"/>
  <c r="H352" i="52"/>
  <c r="H351" i="52"/>
  <c r="H350" i="52"/>
  <c r="H349" i="52"/>
  <c r="H348" i="52"/>
  <c r="H347" i="52"/>
  <c r="H346" i="52"/>
  <c r="H345" i="52"/>
  <c r="H344" i="52"/>
  <c r="H343" i="52"/>
  <c r="H342" i="52"/>
  <c r="H341" i="52"/>
  <c r="H340" i="52"/>
  <c r="H339" i="52"/>
  <c r="H338" i="52"/>
  <c r="H337" i="52"/>
  <c r="H336" i="52"/>
  <c r="H335" i="52"/>
  <c r="H334" i="52"/>
  <c r="H333" i="52"/>
  <c r="H332" i="52"/>
  <c r="H331" i="52"/>
  <c r="H330" i="52"/>
  <c r="H329" i="52"/>
  <c r="H328" i="52"/>
  <c r="H327" i="52"/>
  <c r="H326" i="52"/>
  <c r="H325" i="52"/>
  <c r="H324" i="52"/>
  <c r="H323" i="52"/>
  <c r="H322" i="52"/>
  <c r="H321" i="52"/>
  <c r="H320" i="52"/>
  <c r="H319" i="52"/>
  <c r="H318" i="52"/>
  <c r="H317" i="52"/>
  <c r="H316" i="52"/>
  <c r="H315" i="52"/>
  <c r="H314" i="52"/>
  <c r="H313" i="52"/>
  <c r="H312" i="52"/>
  <c r="H311" i="52"/>
  <c r="H310" i="52"/>
  <c r="H309" i="52"/>
  <c r="H308" i="52"/>
  <c r="H307" i="52"/>
  <c r="H306" i="52"/>
  <c r="H305" i="52"/>
  <c r="H304" i="52"/>
  <c r="H303" i="52"/>
  <c r="H302" i="52"/>
  <c r="H301" i="52"/>
  <c r="H300" i="52"/>
  <c r="H299" i="52"/>
  <c r="H298" i="52"/>
  <c r="H297" i="52"/>
  <c r="H296" i="52"/>
  <c r="H295" i="52"/>
  <c r="H294" i="52"/>
  <c r="H293" i="52"/>
  <c r="H292" i="52"/>
  <c r="H291" i="52"/>
  <c r="H290" i="52"/>
  <c r="H289" i="52"/>
  <c r="H288" i="52"/>
  <c r="H287" i="52"/>
  <c r="H286" i="52"/>
  <c r="H285" i="52"/>
  <c r="H284" i="52"/>
  <c r="H283" i="52"/>
  <c r="H282" i="52"/>
  <c r="H281" i="52"/>
  <c r="H280" i="52"/>
  <c r="H279" i="52"/>
  <c r="H278" i="52"/>
  <c r="H277" i="52"/>
  <c r="H276" i="52"/>
  <c r="H275" i="52"/>
  <c r="H274" i="52"/>
  <c r="H273" i="52"/>
  <c r="H272" i="52"/>
  <c r="H271" i="52"/>
  <c r="H270" i="52"/>
  <c r="H269" i="52"/>
  <c r="H268" i="52"/>
  <c r="H267" i="52"/>
  <c r="H266" i="52"/>
  <c r="H265" i="52"/>
  <c r="H264" i="52"/>
  <c r="H263" i="52"/>
  <c r="H262" i="52"/>
  <c r="H261" i="52"/>
  <c r="H260" i="52"/>
  <c r="H259" i="52"/>
  <c r="H258" i="52"/>
  <c r="H257" i="52"/>
  <c r="H256" i="52"/>
  <c r="H255" i="52"/>
  <c r="H254" i="52"/>
  <c r="H253" i="52"/>
  <c r="H252" i="52"/>
  <c r="H251" i="52"/>
  <c r="H250" i="52"/>
  <c r="H249" i="52"/>
  <c r="H248" i="52"/>
  <c r="H247" i="52"/>
  <c r="H246" i="52"/>
  <c r="H245" i="52"/>
  <c r="H244" i="52"/>
  <c r="H243" i="52"/>
  <c r="H242" i="52"/>
  <c r="H241" i="52"/>
  <c r="H240" i="52"/>
  <c r="H239" i="52"/>
  <c r="H238" i="52"/>
  <c r="H237" i="52"/>
  <c r="H236" i="52"/>
  <c r="H235" i="52"/>
  <c r="H234" i="52"/>
  <c r="H233" i="52"/>
  <c r="H232" i="52"/>
  <c r="H231" i="52"/>
  <c r="H230" i="52"/>
  <c r="H229" i="52"/>
  <c r="H228" i="52"/>
  <c r="H227" i="52"/>
  <c r="H226" i="52"/>
  <c r="H225" i="52"/>
  <c r="H224" i="52"/>
  <c r="H223" i="52"/>
  <c r="H222" i="52"/>
  <c r="H221" i="52"/>
  <c r="H220" i="52"/>
  <c r="H219" i="52"/>
  <c r="H218" i="52"/>
  <c r="H217" i="52"/>
  <c r="H216" i="52"/>
  <c r="H215" i="52"/>
  <c r="H214" i="52"/>
  <c r="H213" i="52"/>
  <c r="H212" i="52"/>
  <c r="H211" i="52"/>
  <c r="H210" i="52"/>
  <c r="H209" i="52"/>
  <c r="H208" i="52"/>
  <c r="H207" i="52"/>
  <c r="H206" i="52"/>
  <c r="H205" i="52"/>
  <c r="H204" i="52"/>
  <c r="H203" i="52"/>
  <c r="H202" i="52"/>
  <c r="H201" i="52"/>
  <c r="H200" i="52"/>
  <c r="H199" i="52"/>
  <c r="H198" i="52"/>
  <c r="H197" i="52"/>
  <c r="H196" i="52"/>
  <c r="H195" i="52"/>
  <c r="H194" i="52"/>
  <c r="H193" i="52"/>
  <c r="H192" i="52"/>
  <c r="H191" i="52"/>
  <c r="H190" i="52"/>
  <c r="H189" i="52"/>
  <c r="H188" i="52"/>
  <c r="H187" i="52"/>
  <c r="H186" i="52"/>
  <c r="H185" i="52"/>
  <c r="H184" i="52"/>
  <c r="H183" i="52"/>
  <c r="H182" i="52"/>
  <c r="H181" i="52"/>
  <c r="H180" i="52"/>
  <c r="H179" i="52"/>
  <c r="H178" i="52"/>
  <c r="H177" i="52"/>
  <c r="H176" i="52"/>
  <c r="H175" i="52"/>
  <c r="H174" i="52"/>
  <c r="H173" i="52"/>
  <c r="H172" i="52"/>
  <c r="H171" i="52"/>
  <c r="H170" i="52"/>
  <c r="H169" i="52"/>
  <c r="H168" i="52"/>
  <c r="H167" i="52"/>
  <c r="H166" i="52"/>
  <c r="H165" i="52"/>
  <c r="H164" i="52"/>
  <c r="H163" i="52"/>
  <c r="H162" i="52"/>
  <c r="H161" i="52"/>
  <c r="H160" i="52"/>
  <c r="H159" i="52"/>
  <c r="H158" i="52"/>
  <c r="H157" i="52"/>
  <c r="H156" i="52"/>
  <c r="H155" i="52"/>
  <c r="H154" i="52"/>
  <c r="H153" i="52"/>
  <c r="H152" i="52"/>
  <c r="H151" i="52"/>
  <c r="H150" i="52"/>
  <c r="H149" i="52"/>
  <c r="H148" i="52"/>
  <c r="H147" i="52"/>
  <c r="H146" i="52"/>
  <c r="H145" i="52"/>
  <c r="H144" i="52"/>
  <c r="H143" i="52"/>
  <c r="H142" i="52"/>
  <c r="H141" i="52"/>
  <c r="H140" i="52"/>
  <c r="H139" i="52"/>
  <c r="H138" i="52"/>
  <c r="H137" i="52"/>
  <c r="H136" i="52"/>
  <c r="H135" i="52"/>
  <c r="H134" i="52"/>
  <c r="H133" i="52"/>
  <c r="H132" i="52"/>
  <c r="H131" i="52"/>
  <c r="H130" i="52"/>
  <c r="H129" i="52"/>
  <c r="H128" i="52"/>
  <c r="H127" i="52"/>
  <c r="H126" i="52"/>
  <c r="H125" i="52"/>
  <c r="H124" i="52"/>
  <c r="H123" i="52"/>
  <c r="H122" i="52"/>
  <c r="H121" i="52"/>
  <c r="H120" i="52"/>
  <c r="H119" i="52"/>
  <c r="H118" i="52"/>
  <c r="H117" i="52"/>
  <c r="H116" i="52"/>
  <c r="H115" i="52"/>
  <c r="H114" i="52"/>
  <c r="H113" i="52"/>
  <c r="H112" i="52"/>
  <c r="H111" i="52"/>
  <c r="H110" i="52"/>
  <c r="H109" i="52"/>
  <c r="H108" i="52"/>
  <c r="H107" i="52"/>
  <c r="H106" i="52"/>
  <c r="H105" i="52"/>
  <c r="H104" i="52"/>
  <c r="H103" i="52"/>
  <c r="H102" i="52"/>
  <c r="H101" i="52"/>
  <c r="H100" i="52"/>
  <c r="H99" i="52"/>
  <c r="H98" i="52"/>
  <c r="H97" i="52"/>
  <c r="H96" i="52"/>
  <c r="H95" i="52"/>
  <c r="H94" i="52"/>
  <c r="H93" i="52"/>
  <c r="H92" i="52"/>
  <c r="H91" i="52"/>
  <c r="H90" i="52"/>
  <c r="H89" i="52"/>
  <c r="H88" i="52"/>
  <c r="H87" i="52"/>
  <c r="H86" i="52"/>
  <c r="H85" i="52"/>
  <c r="H84" i="52"/>
  <c r="H83" i="52"/>
  <c r="H82" i="52"/>
  <c r="H81" i="52"/>
  <c r="H80" i="52"/>
  <c r="H79" i="52"/>
  <c r="H78" i="52"/>
  <c r="H77" i="52"/>
  <c r="H76" i="52"/>
  <c r="H75" i="52"/>
  <c r="H74" i="52"/>
  <c r="H73" i="52"/>
  <c r="H72" i="52"/>
  <c r="H71" i="52"/>
  <c r="H70" i="52"/>
  <c r="H69" i="52"/>
  <c r="H68" i="52"/>
  <c r="H67" i="52"/>
  <c r="H66" i="52"/>
  <c r="H65" i="52"/>
  <c r="H64" i="52"/>
  <c r="H63" i="52"/>
  <c r="H62" i="52"/>
  <c r="H61" i="52"/>
  <c r="H60" i="52"/>
  <c r="H59" i="52"/>
  <c r="H58" i="52"/>
  <c r="H57" i="52"/>
  <c r="H56" i="52"/>
  <c r="H55" i="52"/>
  <c r="H54" i="52"/>
  <c r="H53" i="52"/>
  <c r="H52" i="52"/>
  <c r="H51" i="52"/>
  <c r="H50" i="52"/>
  <c r="H49" i="52"/>
  <c r="H48" i="52"/>
  <c r="H47" i="52"/>
  <c r="H46" i="52"/>
  <c r="H45" i="52"/>
  <c r="H44" i="52"/>
  <c r="H43" i="52"/>
  <c r="H42" i="52"/>
  <c r="H41" i="52"/>
  <c r="H40" i="52"/>
  <c r="H39" i="52"/>
  <c r="H38" i="52"/>
  <c r="H37" i="52"/>
  <c r="H36" i="52"/>
  <c r="H35" i="52"/>
  <c r="H34" i="52"/>
  <c r="H33" i="52"/>
  <c r="H32" i="52"/>
  <c r="H31" i="52"/>
  <c r="H30" i="52"/>
  <c r="H29" i="52"/>
  <c r="H28" i="52"/>
  <c r="H27" i="52"/>
  <c r="H26" i="52"/>
  <c r="H25" i="52"/>
  <c r="H24" i="52"/>
  <c r="H23" i="52"/>
  <c r="H22" i="52"/>
  <c r="H21" i="52"/>
  <c r="H20" i="52"/>
  <c r="H19" i="52"/>
  <c r="H18" i="52"/>
  <c r="H17" i="52"/>
  <c r="H16" i="52"/>
  <c r="H15" i="52"/>
  <c r="H14" i="52"/>
  <c r="H13" i="52"/>
  <c r="H12" i="52"/>
  <c r="H11" i="52"/>
  <c r="H10" i="52"/>
  <c r="H9" i="52"/>
  <c r="H8" i="52"/>
  <c r="H7" i="52"/>
  <c r="H6" i="52"/>
  <c r="H5" i="52"/>
  <c r="H4" i="52"/>
</calcChain>
</file>

<file path=xl/sharedStrings.xml><?xml version="1.0" encoding="utf-8"?>
<sst xmlns="http://schemas.openxmlformats.org/spreadsheetml/2006/main" count="14147" uniqueCount="1892">
  <si>
    <t>爱童（强仔）</t>
  </si>
  <si>
    <t>驰鹿</t>
  </si>
  <si>
    <t>吉贝儿</t>
  </si>
  <si>
    <t>吉咪</t>
  </si>
  <si>
    <t>金贝儿</t>
  </si>
  <si>
    <t>酷派</t>
  </si>
  <si>
    <t>圣优贝</t>
  </si>
  <si>
    <t>童佳琪</t>
  </si>
  <si>
    <t>小嘎子</t>
  </si>
  <si>
    <t>101件</t>
  </si>
  <si>
    <t>唛头</t>
  </si>
  <si>
    <t>嘟爱玩具</t>
  </si>
  <si>
    <t>Yiwu Du 'ai Toy Co., LTD</t>
  </si>
  <si>
    <t>phone number: 86-18267073530</t>
  </si>
  <si>
    <t>Foreign trade contract number</t>
  </si>
  <si>
    <t>DUAI-2024-1-I-19</t>
  </si>
  <si>
    <t>订金：</t>
  </si>
  <si>
    <t>未付</t>
  </si>
  <si>
    <t>DATE:</t>
  </si>
  <si>
    <t>结款时间：</t>
  </si>
  <si>
    <t>现金</t>
  </si>
  <si>
    <t>图片</t>
  </si>
  <si>
    <t>工厂货号</t>
  </si>
  <si>
    <t>颜色</t>
  </si>
  <si>
    <t>装箱数</t>
  </si>
  <si>
    <t>件数</t>
  </si>
  <si>
    <t>数量</t>
  </si>
  <si>
    <t>单价（人民币）</t>
  </si>
  <si>
    <t>总金额（人民币）</t>
  </si>
  <si>
    <t>体积</t>
  </si>
  <si>
    <t>总体积</t>
  </si>
  <si>
    <t>毛重</t>
  </si>
  <si>
    <t>总毛重</t>
  </si>
  <si>
    <t>最终配置</t>
  </si>
  <si>
    <t>Mark</t>
  </si>
  <si>
    <t>PHOTO</t>
  </si>
  <si>
    <t>Article number</t>
  </si>
  <si>
    <t>COLOR</t>
  </si>
  <si>
    <t>PCS</t>
  </si>
  <si>
    <t>CTN</t>
  </si>
  <si>
    <t>QTY</t>
  </si>
  <si>
    <t>U/P(CNY)</t>
  </si>
  <si>
    <t>AMT(CNY)</t>
  </si>
  <si>
    <t>CBM</t>
  </si>
  <si>
    <t>G.W.</t>
  </si>
  <si>
    <t>Final configuration</t>
  </si>
  <si>
    <r>
      <rPr>
        <sz val="8"/>
        <rFont val="方正粗黑宋简体"/>
        <charset val="134"/>
      </rPr>
      <t xml:space="preserve">2029                                     </t>
    </r>
    <r>
      <rPr>
        <sz val="8"/>
        <color rgb="FFFF0000"/>
        <rFont val="方正粗黑宋简体"/>
        <charset val="134"/>
      </rPr>
      <t xml:space="preserve">大电池四驱                Big battery four-wheel drive   </t>
    </r>
    <r>
      <rPr>
        <sz val="8"/>
        <rFont val="方正粗黑宋简体"/>
        <charset val="134"/>
      </rPr>
      <t xml:space="preserve">                              </t>
    </r>
    <r>
      <rPr>
        <sz val="8"/>
        <color rgb="FFFF0000"/>
        <rFont val="方正粗黑宋简体"/>
        <charset val="134"/>
      </rPr>
      <t>烤漆皮座椅                              paint Leather seats
EVA发泡胎
EVAfoam tire</t>
    </r>
  </si>
  <si>
    <t xml:space="preserve">烤漆红20
Paint red 
烤漆黑20
paint black                       
烤漆灰20 
Paint grey                                       </t>
  </si>
  <si>
    <t xml:space="preserve"> 皮座椅Leather seats                                                 EVA发泡胎EVAfoam tire                                                                                   </t>
  </si>
  <si>
    <r>
      <rPr>
        <sz val="8"/>
        <rFont val="方正粗黑宋简体"/>
        <charset val="134"/>
      </rPr>
      <t xml:space="preserve">968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</si>
  <si>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t xml:space="preserve">烤漆红30
Paint red 
烤漆黑30
paint black         </t>
  </si>
  <si>
    <r>
      <rPr>
        <sz val="8"/>
        <rFont val="方正粗黑宋简体"/>
        <charset val="134"/>
      </rPr>
      <t xml:space="preserve">2088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</si>
  <si>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r>
      <rPr>
        <b/>
        <sz val="16"/>
        <color theme="1"/>
        <rFont val="Calibri"/>
        <charset val="134"/>
        <scheme val="minor"/>
      </rPr>
      <t>每个包装外箱两正唛贴唛头, 所有车子充电插头都是</t>
    </r>
    <r>
      <rPr>
        <b/>
        <sz val="16"/>
        <color rgb="FFFF0000"/>
        <rFont val="Calibri"/>
        <charset val="134"/>
        <scheme val="minor"/>
      </rPr>
      <t>圆插款式</t>
    </r>
    <r>
      <rPr>
        <b/>
        <sz val="16"/>
        <color theme="1"/>
        <rFont val="Calibri"/>
        <charset val="134"/>
        <scheme val="minor"/>
      </rPr>
      <t>,侵权车标</t>
    </r>
    <r>
      <rPr>
        <b/>
        <sz val="16"/>
        <color rgb="FFFF0000"/>
        <rFont val="Calibri"/>
        <charset val="134"/>
        <scheme val="minor"/>
      </rPr>
      <t>logo不贴车身</t>
    </r>
    <r>
      <rPr>
        <b/>
        <sz val="16"/>
        <color theme="1"/>
        <rFont val="Calibri"/>
        <charset val="134"/>
        <scheme val="minor"/>
      </rPr>
      <t>.
需要单独打包.英语版本音乐.产品及包装上不能有中文</t>
    </r>
  </si>
  <si>
    <t>收货时间和地址</t>
  </si>
  <si>
    <t>1月10号交货，
收货地址：河古庙桥西路北，
四星车业3号库，
不是四星物流。
电话:18631925766
送货打电话</t>
  </si>
  <si>
    <t>义乌嘟爱玩具有限公司</t>
  </si>
  <si>
    <t>DUAI-2024-2-I-21</t>
  </si>
  <si>
    <t>义乌单价（人民币）</t>
  </si>
  <si>
    <t>YIWU-U/P(CNY)</t>
  </si>
  <si>
    <t>1</t>
  </si>
  <si>
    <t>8818
12V7AH*1铅酸电池
Lead-acid battery 
12V390*4  电机 motor</t>
  </si>
  <si>
    <t>红.绿.粉.蓝.黄.                            
Red. Green. Pink. Blue. yellow.</t>
  </si>
  <si>
    <t>2</t>
  </si>
  <si>
    <t>902
12V10AH*1铅酸电池
Lead-acid battery 
12V390*4  电机 motor</t>
  </si>
  <si>
    <t>红.灰.粉.白                             Red. Gray.                              pink. White</t>
  </si>
  <si>
    <t>3</t>
  </si>
  <si>
    <t>6688A
12V7AH*1铅酸电池
Lead-acid battery 
12V390*4  电机 motor</t>
  </si>
  <si>
    <t>红色，白色，
黄色，黑色                                        
Red, white,
 yellow, black</t>
  </si>
  <si>
    <t>4</t>
  </si>
  <si>
    <t xml:space="preserve">9188                           
12V10A*1铅酸电池Lead-acid battery 
12V390*4  电机 motor         </t>
  </si>
  <si>
    <t>灰色、绿色、红色                      Grey， green ，red</t>
  </si>
  <si>
    <t>5</t>
  </si>
  <si>
    <t xml:space="preserve">2189                          
12V7A*1铅酸电池
Lead-acid battery 
12V380*4  电机 motor         </t>
  </si>
  <si>
    <t>红色,白色
red, white</t>
  </si>
  <si>
    <t>6</t>
  </si>
  <si>
    <t xml:space="preserve">2199A                          
12V7A*1铅酸电池
Lead-acid battery 
12V380*4  电机 motor      </t>
  </si>
  <si>
    <t>白色， 红色，灰色，
White，red，gray，</t>
  </si>
  <si>
    <t>7</t>
  </si>
  <si>
    <t xml:space="preserve">1198                          
12V7A*1铅酸电池
Lead-acid battery 
12V380*4 电机 motor         
烤漆  paint </t>
  </si>
  <si>
    <t>烤漆红  烤漆黑
Baking paint red 
Baking paint black</t>
  </si>
  <si>
    <t>8</t>
  </si>
  <si>
    <t xml:space="preserve">2028                          
12V7A*1铅酸电池
Lead-acid battery 
12V550*2 电机 motor      </t>
  </si>
  <si>
    <t>橙色，粉色，蓝色                        
Orange，pink，blue，</t>
  </si>
  <si>
    <t>9</t>
  </si>
  <si>
    <t xml:space="preserve">928                          
12V7A*1铅酸电池
Lead-acid battery 
12V380*2 电机 motor      </t>
  </si>
  <si>
    <t>红色，白色，橙色，
Red, white, orange</t>
  </si>
  <si>
    <t>10</t>
  </si>
  <si>
    <t xml:space="preserve">998                          
12V7A*1铅酸电池
Lead-acid battery 
12V380*2 电机 motor      </t>
  </si>
  <si>
    <t>11</t>
  </si>
  <si>
    <t xml:space="preserve">777                         
12V7A*1铅酸电池
Lead-acid battery 
12V380*4 电机 motor      </t>
  </si>
  <si>
    <t>12</t>
  </si>
  <si>
    <t xml:space="preserve">006                  
12V7A*1铅酸电池
Lead-acid battery 
12V380*4 电机 motor     
涂鸦   graffiti  </t>
  </si>
  <si>
    <t>深空灰、
迷彩绿、 
迷彩黄                           Deep space grey, camouflage green, camouflage yellow</t>
  </si>
  <si>
    <t>13</t>
  </si>
  <si>
    <t xml:space="preserve">666                 
12V7A*1铅酸电池Lead-acid battery 
12V390*4 电机 motor </t>
  </si>
  <si>
    <t>白色 .红色 .
绿色 . 桔色.                             
White.Red.                 Green. Orange.</t>
  </si>
  <si>
    <t>14</t>
  </si>
  <si>
    <t xml:space="preserve">7588                 
12V7A*1铅酸电池Lead-acid battery 
12V380*4 电机 motor  
烤漆   paint       </t>
  </si>
  <si>
    <t xml:space="preserve">烤漆红  烤漆黑
  烤漆银
Baking paint red 
Baking paint black
Baking paint silver  </t>
  </si>
  <si>
    <t>15</t>
  </si>
  <si>
    <t xml:space="preserve">999                 
12V7A*1铅酸电池Lead-acid battery 
12V390*4 电机 motor      
烤漆   paint          </t>
  </si>
  <si>
    <t>16</t>
  </si>
  <si>
    <t xml:space="preserve">901                 
12V10A*1铅酸电池Lead-acid battery 
12V390*4 电机 motor
烤漆   paint              </t>
  </si>
  <si>
    <t>17</t>
  </si>
  <si>
    <t xml:space="preserve">6688                 
12V7A*1铅酸电池Lead-acid battery 
12V380*2 电机 motor      </t>
  </si>
  <si>
    <t xml:space="preserve">红，白，                         Red, white, </t>
  </si>
  <si>
    <t>18</t>
  </si>
  <si>
    <t xml:space="preserve">1288              
12V7A*1铅酸电池Lead-acid battery 
12V550*2  电机 motor    </t>
  </si>
  <si>
    <t>兰色  红色  橙色  
紫色  白色  黑色  
Blue red orange 
purple  White     Black</t>
  </si>
  <si>
    <t>19</t>
  </si>
  <si>
    <t xml:space="preserve">8688             
12V7A*1铅酸电池Lead-acid battery 
12V380*4  电机 motor    </t>
  </si>
  <si>
    <t>红.灰.兰.白                             
Red. Gray.                              
Blue. White</t>
  </si>
  <si>
    <t>20</t>
  </si>
  <si>
    <t xml:space="preserve">5688             
12V7A*1铅酸电池Lead-acid battery 
12V380*4  电机 motor    </t>
  </si>
  <si>
    <t>灰色、白、
红、黑
Gray, white, 
red, black</t>
  </si>
  <si>
    <t>21</t>
  </si>
  <si>
    <t xml:space="preserve">118           
12V7A*1铅酸电池Lead-acid battery 
12V380*4  电机 motor   
涂鸦  graffiti </t>
  </si>
  <si>
    <t xml:space="preserve">涂鸦   
graffiti </t>
  </si>
  <si>
    <t>22</t>
  </si>
  <si>
    <t xml:space="preserve">998                              12V7A*1铅酸电池
Lead-acid battery 
12V390*2 电机 motor </t>
  </si>
  <si>
    <t>红色，白色，桔色         
Red, white, orange</t>
  </si>
  <si>
    <t>23</t>
  </si>
  <si>
    <t xml:space="preserve">808B                                     12V12A*1铅酸电池Lead-acid battery 
12V775*2 电机 motor                </t>
  </si>
  <si>
    <t xml:space="preserve">红色,白色,                     Red, white, </t>
  </si>
  <si>
    <t>24</t>
  </si>
  <si>
    <t xml:space="preserve">8188                               
12V7A*1铅酸电池Lead-acid battery 
12V380*4 电机 motor  
烤漆  paint </t>
  </si>
  <si>
    <t>25</t>
  </si>
  <si>
    <t xml:space="preserve">688                              
12V10A*1铅酸电池Lead-acid battery 
12V390*4 电机 motor  </t>
  </si>
  <si>
    <t>蓝,红,黄,绿                      Blue, red, yellow, green</t>
  </si>
  <si>
    <t>26</t>
  </si>
  <si>
    <t xml:space="preserve">2128                          
12V7A*1铅酸电池Lead-acid battery 
12V390*4 电机 motor  
烤漆   paint </t>
  </si>
  <si>
    <t>27</t>
  </si>
  <si>
    <t xml:space="preserve">2588                                                                   12V7A*1铅酸电池
Lead-acid battery 
12V380*4  电机 motor         
烤漆 paint     </t>
  </si>
  <si>
    <t>烤漆红色.                      烤漆蓝色.
烤漆粉色.                                                   
烤漆银色. 
烤漆绿色.   
Paint Red.                  Paint blue.
paint pink. 
paint  silver.
paint   green</t>
  </si>
  <si>
    <t>28</t>
  </si>
  <si>
    <t xml:space="preserve">999                 
12V7A*1铅酸电池Lead-acid battery 
12V390*4 电机 motor      </t>
  </si>
  <si>
    <t xml:space="preserve">白色， white, </t>
  </si>
  <si>
    <t>29</t>
  </si>
  <si>
    <t>30</t>
  </si>
  <si>
    <t>31</t>
  </si>
  <si>
    <t xml:space="preserve">688                              
12V7A*1铅酸电池Lead-acid battery 
12V390*4 电机 motor  </t>
  </si>
  <si>
    <t>32</t>
  </si>
  <si>
    <t xml:space="preserve">900                                                                12V7A*1铅酸电池
Lead-acid battery 
 12V390*4  电机 motor       </t>
  </si>
  <si>
    <t>红、灰、蓝                    Red, gray, blue，</t>
  </si>
  <si>
    <t>33</t>
  </si>
  <si>
    <t xml:space="preserve">708                                                                12V7A*1铅酸电池
Lead-acid battery 
 12V390*4  电机 motor       </t>
  </si>
  <si>
    <t>红色,白色,蓝色,                      军绿色                     Red, white, blue,  army green</t>
  </si>
  <si>
    <t>34</t>
  </si>
  <si>
    <t xml:space="preserve">9188
12V7A*1铅酸电池
Lead-acid battery 
 12V380*2 电机 motor       </t>
  </si>
  <si>
    <t>白色，红色，黄色，绿色，粉色                      White, red, yellow, green, pink</t>
  </si>
  <si>
    <t>35</t>
  </si>
  <si>
    <t xml:space="preserve">1188                                
12V7A*1铅酸电池Lead-acid battery 
12V380*4 电机 motor </t>
  </si>
  <si>
    <t>红， 黄， 白，                      Red, yellow, white,</t>
  </si>
  <si>
    <t>36</t>
  </si>
  <si>
    <t xml:space="preserve">809P                                12V7A*1铅酸电池Lead-acid battery 
12V380*4  电机 motor                   </t>
  </si>
  <si>
    <t>红，白，兰，灰                    Red, white, blue, gray</t>
  </si>
  <si>
    <t>37</t>
  </si>
  <si>
    <t>8110                          12V7A*1铅酸电池Lead-acid battery 
12V380*4电机 motor</t>
  </si>
  <si>
    <t>38</t>
  </si>
  <si>
    <t xml:space="preserve">M5RR
12V12A*1铅酸电池
Lead-acid battery 
 12V540*4电机 motor     </t>
  </si>
  <si>
    <t>白 white
灰 grey
青 cyan</t>
  </si>
  <si>
    <t>39</t>
  </si>
  <si>
    <t xml:space="preserve">F8                        
12V7A*1铅酸电池Lead-acid battery
12V390*4  电机 motor                </t>
  </si>
  <si>
    <t>白、灰、蓝、红
White, gray, blue, red</t>
  </si>
  <si>
    <t>40</t>
  </si>
  <si>
    <t>6688                              
12V7A*1 铅酸电池Lead-acid battery
12V380*2  电机 motor</t>
  </si>
  <si>
    <t>红，白，黑                              Red, white, black</t>
  </si>
  <si>
    <t>41</t>
  </si>
  <si>
    <t>5688                                                               12V4.5A*1铅酸电池Lead-acid battery
12V380*2  电机 motor</t>
  </si>
  <si>
    <t xml:space="preserve">糖果绿、  墨绿                   
黑色、粉色、
橙色            
Candy green,                     
dark green,                       
black, pink, orange  </t>
  </si>
  <si>
    <t>42</t>
  </si>
  <si>
    <t>806                                12V7A*1铅酸电池Lead-acid battery 
12V380*4  电机 motor                   
无漂移，                            No drift,</t>
  </si>
  <si>
    <t xml:space="preserve">红，白，兰，黄                      Red, white, blue, yellow  </t>
  </si>
  <si>
    <t>43</t>
  </si>
  <si>
    <t>8808                               6V4.5A*2铅酸电池Lead-acid battery
6V380*2 电机 motor</t>
  </si>
  <si>
    <t>白色.蓝色.粉色                   
White. Blue. Pink</t>
  </si>
  <si>
    <t>44</t>
  </si>
  <si>
    <t>1668                                                                                                                                                      12V7A*1铅酸电池Lead-acid battery
12V380*2 电机 motor</t>
  </si>
  <si>
    <t>白色.蓝色.
粉色.红色.                   
White. Blue. Pink.red.</t>
  </si>
  <si>
    <t>45</t>
  </si>
  <si>
    <t xml:space="preserve">8899                            12V7A*1铅酸电池Lead-acid battery
12V380*4  电机 motor                  </t>
  </si>
  <si>
    <t>红色，白色，
Red，white，</t>
  </si>
  <si>
    <t>46</t>
  </si>
  <si>
    <t xml:space="preserve">TTS                           12V7A*1铅酸电池Lead-acid battery
12V380*4  电机 motor                  </t>
  </si>
  <si>
    <t>红色，白色，桔色，Red，white，orange，</t>
  </si>
  <si>
    <t>47</t>
  </si>
  <si>
    <t xml:space="preserve">3388                                12V7A*1铅酸电池Lead-acid battery
12V380*4  电机 motor                  </t>
  </si>
  <si>
    <t>48</t>
  </si>
  <si>
    <t xml:space="preserve">F8                              6V4.5A*2铅酸电池Lead-acid battery
12V380*2  电机 motor   
烤漆  paint                </t>
  </si>
  <si>
    <t>烤漆红    
烤漆蓝
烤漆粉  
烤漆银  
烤漆黑             
Paint  red                       
paint  blue
paint  pink
paint  silver
paint  black</t>
  </si>
  <si>
    <t>49</t>
  </si>
  <si>
    <t xml:space="preserve">6699                             
6V4A*2铅酸电池Lead-acid battery
12V380*2  电机 motor                  </t>
  </si>
  <si>
    <t>红色，白色，
蓝色,
Red, white, blue,</t>
  </si>
  <si>
    <t>50</t>
  </si>
  <si>
    <t>619T                                                             
滑行款
5号电池+音乐
Coasting model</t>
  </si>
  <si>
    <t>红，橙，蓝，紫                    Red, orange,                       blue, purple</t>
  </si>
  <si>
    <t>51</t>
  </si>
  <si>
    <t xml:space="preserve">010                                                                                                                     
6V4A*2铅酸电池Lead-acid battery
 6V380*2  电机 motor 
遥控器        
remote control    </t>
  </si>
  <si>
    <t>红色，绿色，
Red, green,</t>
  </si>
  <si>
    <t>52</t>
  </si>
  <si>
    <t xml:space="preserve">烤漆红    
Paint  red   </t>
  </si>
  <si>
    <t>53</t>
  </si>
  <si>
    <t xml:space="preserve">烤漆红色.                      
烤漆黑色.                                                   
烤漆银色.  
Paint Red.                  
paint black. 
paint  silver. </t>
  </si>
  <si>
    <t>54</t>
  </si>
  <si>
    <t xml:space="preserve">911                      12V7A*1铅酸电池Lead-acid battery
12V550*2  电机 motor      
前防护杠         </t>
  </si>
  <si>
    <t>黑引擎盖
白引擎盖
Black hood
White hood</t>
  </si>
  <si>
    <t>55</t>
  </si>
  <si>
    <t xml:space="preserve">818                                                                    12V7A*1铅酸电池
Lead-acid battery 
12V380*4  电机 motor   </t>
  </si>
  <si>
    <t xml:space="preserve"> 红，白，
蓝，粉，       
Red, white,
Blue, pink,</t>
  </si>
  <si>
    <t>56</t>
  </si>
  <si>
    <t xml:space="preserve">608                                                             6V7A*1铅酸电池
Lead-acid battery 
6V380*2  电机 motor       </t>
  </si>
  <si>
    <t>红，白，蓝，桔                        
Red, white,                   
blue, orange</t>
  </si>
  <si>
    <t>57</t>
  </si>
  <si>
    <t xml:space="preserve">9188                                                          12V7A*1 铅酸电池
Lead-acid battery 
12V380*4  电机 motor
涂鸦    graffiti              </t>
  </si>
  <si>
    <t xml:space="preserve">涂鸦    graffiti  </t>
  </si>
  <si>
    <t>58</t>
  </si>
  <si>
    <t xml:space="preserve">K1                    
12V7*1铅酸电池
Lead-acid battery
12V550*1  电机 motor                     </t>
  </si>
  <si>
    <t>白色,黄色,红色,
White,yellow,red,</t>
  </si>
  <si>
    <t>59</t>
  </si>
  <si>
    <t xml:space="preserve">1891             
6V7*1铅酸电池
 Lead-acid battery
6V380*2 电机 motor                      </t>
  </si>
  <si>
    <t>红色，灰色，黄色，
Red, gray, yellow,</t>
  </si>
  <si>
    <t>60</t>
  </si>
  <si>
    <t>959S                                                                                                                                                                                                                                                                            12V7A*1铅酸电池
Lead-acid battery
12V390*2  电机 moto
手动加速                                                                  
Manual throttle acceleration</t>
  </si>
  <si>
    <t>红、白、蓝、灰、粉
Red, white, blue, gray, pink</t>
  </si>
  <si>
    <t>61</t>
  </si>
  <si>
    <t>1800                                                                                                                                                                                                                                                                           12V4.5A*1铅酸电池Lead-acid battery
12V380*2 电机 moto</t>
  </si>
  <si>
    <t>黑色，白色，                
红色，                  
Black, white,
red，</t>
  </si>
  <si>
    <t>62</t>
  </si>
  <si>
    <t>1200                                                                                                                                                                                                                                                                          6V7A*1铅酸电池
Lead-acid battery
6V390*2  电机 motor
车轮灯光Wheel light</t>
  </si>
  <si>
    <t xml:space="preserve">蓝色，白色，                
红色，                
Blue, white,
Red, </t>
  </si>
  <si>
    <t>63</t>
  </si>
  <si>
    <t>5288                                                                                                                                                                                                                                                                          12V4.5A*1铅酸电池Lead-acid battery 
12V380*2 电机 motor</t>
  </si>
  <si>
    <t>黑、白、红、蓝
Black, white, red   blue</t>
  </si>
  <si>
    <t>64</t>
  </si>
  <si>
    <t xml:space="preserve">1916                                                                                                                                                                                                                                                                          12V7A*1铅酸电池
Lead-acid battery
12V540*2 电机 motor
烤漆   paint  </t>
  </si>
  <si>
    <t>烤漆红色、
烤漆黑色、                                            paint red, 
paint black,</t>
  </si>
  <si>
    <t>65</t>
  </si>
  <si>
    <t>9199                                                                                                                                                                                                                                                                     6V4.5A*2铅酸电池
Lead-acid battery
12V380*2 电机 motor</t>
  </si>
  <si>
    <t>白，红，蓝            
white red  blue</t>
  </si>
  <si>
    <t>66</t>
  </si>
  <si>
    <t>9188                                                                                                                                                                                                                                                                     6V4.5A*2铅酸电池
Lead-acid battery
12V380*2 电机 motor</t>
  </si>
  <si>
    <t>67</t>
  </si>
  <si>
    <t>5188                                                                                                                                                                                                                                                                     6V7A*1铅酸电池
Lead-acid battery
6V380*2 电机 motor</t>
  </si>
  <si>
    <t>红、黄、白、蓝               
Red, yellow, white  blue</t>
  </si>
  <si>
    <t>68</t>
  </si>
  <si>
    <t xml:space="preserve">1200                                                                                                                                                                                                                                                                  6V4.5A*2铅酸电池
Lead-acid battery
12V380*2 电机 motor
轮子灯光Wheel light
烤漆   paint </t>
  </si>
  <si>
    <t xml:space="preserve"> 烤漆                              paint                                     红色，  蓝色                                   Red,   blue</t>
  </si>
  <si>
    <t>69</t>
  </si>
  <si>
    <t>1688A                                                                                                                                                                                                                                                                                                                                                                                                                                                                                                                                  6V4.5A*2铅酸电池Lead-acid battery 
12V380*2 电机 motor</t>
  </si>
  <si>
    <t>涂鸦                        graffiti</t>
  </si>
  <si>
    <t>70</t>
  </si>
  <si>
    <t>6887                                                                                                                                                                                                                                                                                                                                                                                                                                                                                                                            6V7A*1铅酸电池
Lead-acid battery 
6V380*2 电机 motor</t>
  </si>
  <si>
    <t>红.绿.蓝.                           
Red. green. Blue.</t>
  </si>
  <si>
    <t>71</t>
  </si>
  <si>
    <t>2188
12V7A*1铅酸电池Lead-acid battery
12V390*2  电机 motor</t>
  </si>
  <si>
    <t>蓝 红                  
blue  red</t>
  </si>
  <si>
    <t>72</t>
  </si>
  <si>
    <t xml:space="preserve">1188
12V7A*1铅酸电池Lead-acid battery
12V390*2  电机 motor
三轮                           Three wheels  </t>
  </si>
  <si>
    <t>红，灰，
黑，白,
Red, gray,                  
black, white,</t>
  </si>
  <si>
    <t>73</t>
  </si>
  <si>
    <t>V6RR                                                                  
12V4.5A*1铅酸电池
Lead-acid battery 
12V380*2 电机 motor</t>
  </si>
  <si>
    <t>蓝，红，粉，黄         
Blue, red,                     pink, yellow</t>
  </si>
  <si>
    <t>74</t>
  </si>
  <si>
    <t>V7RR                                                                  
12V7A*1铅酸电池
Lead-acid battery 
12V380*2 电机 motor
车轮子灯光
Wheel light                 
手动加速                                                                  
Manual throttle acceleration</t>
  </si>
  <si>
    <t>75</t>
  </si>
  <si>
    <t xml:space="preserve">2022                        
12V7A*1铅酸电池Lead-acid battery 
12V550*2 电机 motor     </t>
  </si>
  <si>
    <t>红,白,黄,
Red white yellow</t>
  </si>
  <si>
    <t>76</t>
  </si>
  <si>
    <t>战狼1长枪
12V4.5A*1铅酸电池Lead-acid battery 
12V380*2 电机 motor</t>
  </si>
  <si>
    <t>绿色,蓝色,                    
白色,红色,           
Green,blue,              
white,red,</t>
  </si>
  <si>
    <t>77</t>
  </si>
  <si>
    <t>1188
6V4.5A*1铅酸电池
Lead-acid battery 
6V380*1 电机 motor</t>
  </si>
  <si>
    <t>红 黄 蓝                      
Red yellow blue</t>
  </si>
  <si>
    <t>78</t>
  </si>
  <si>
    <t>T08                                                                                                                                                                                                                                                                                                                                                                                                                       6V4.5A*2铅酸电池
Lead-acid battery
12V390*2 电机 motor</t>
  </si>
  <si>
    <t xml:space="preserve">红色，白色，             
蓝色，                   
Red, white,       
blue, </t>
  </si>
  <si>
    <t>79</t>
  </si>
  <si>
    <t>1618A
12V4.5A*1铅酸电池Lead-acid battery 
12V390*2 电机 motor</t>
  </si>
  <si>
    <t>白,蓝,粉,绿,
White, blue, 
pink, green,</t>
  </si>
  <si>
    <t>唛头
mark</t>
  </si>
  <si>
    <t>地址
Warehouse address</t>
  </si>
  <si>
    <t>total:</t>
  </si>
  <si>
    <t>790CNT</t>
  </si>
  <si>
    <t>344220RMB</t>
  </si>
  <si>
    <t>228CBM</t>
  </si>
  <si>
    <t>16169.5KG</t>
  </si>
  <si>
    <r>
      <rPr>
        <b/>
        <sz val="8"/>
        <color rgb="FFFF0000"/>
        <rFont val="宋体"/>
        <charset val="134"/>
      </rPr>
      <t>义乌嘟爱玩具有限公司价格表</t>
    </r>
    <r>
      <rPr>
        <b/>
        <sz val="8"/>
        <color rgb="FFFF0000"/>
        <rFont val="Arial"/>
        <charset val="134"/>
      </rPr>
      <t xml:space="preserve">   Price list of Yiwu Duai Toys Co., LTD                                                                                                                                                                                                                      
</t>
    </r>
    <r>
      <rPr>
        <b/>
        <sz val="8"/>
        <color rgb="FFFF0000"/>
        <rFont val="宋体"/>
        <charset val="134"/>
      </rPr>
      <t>联系人：李健</t>
    </r>
    <r>
      <rPr>
        <b/>
        <sz val="8"/>
        <color rgb="FFFF0000"/>
        <rFont val="Arial"/>
        <charset val="134"/>
      </rPr>
      <t>.</t>
    </r>
    <r>
      <rPr>
        <b/>
        <sz val="8"/>
        <color rgb="FFFF0000"/>
        <rFont val="宋体"/>
        <charset val="134"/>
      </rPr>
      <t>联系电话：</t>
    </r>
    <r>
      <rPr>
        <b/>
        <sz val="8"/>
        <color rgb="FFFF0000"/>
        <rFont val="Arial"/>
        <charset val="134"/>
      </rPr>
      <t xml:space="preserve">16715799000.18267073530 Contact person: Li Jian, Tel: 16715799000.18267073530                                                                                                                           
</t>
    </r>
    <r>
      <rPr>
        <b/>
        <sz val="8"/>
        <color rgb="FFFF0000"/>
        <rFont val="宋体"/>
        <charset val="134"/>
      </rPr>
      <t>义乌国际商贸城二楼</t>
    </r>
    <r>
      <rPr>
        <b/>
        <sz val="8"/>
        <color rgb="FFFF0000"/>
        <rFont val="Arial"/>
        <charset val="134"/>
      </rPr>
      <t>G2</t>
    </r>
    <r>
      <rPr>
        <b/>
        <sz val="8"/>
        <color rgb="FFFF0000"/>
        <rFont val="宋体"/>
        <charset val="134"/>
      </rPr>
      <t>东</t>
    </r>
    <r>
      <rPr>
        <b/>
        <sz val="8"/>
        <color rgb="FFFF0000"/>
        <rFont val="Arial"/>
        <charset val="134"/>
      </rPr>
      <t>45</t>
    </r>
    <r>
      <rPr>
        <b/>
        <sz val="8"/>
        <color rgb="FFFF0000"/>
        <rFont val="宋体"/>
        <charset val="134"/>
      </rPr>
      <t>号门</t>
    </r>
    <r>
      <rPr>
        <b/>
        <sz val="8"/>
        <color rgb="FFFF0000"/>
        <rFont val="Arial"/>
        <charset val="134"/>
      </rPr>
      <t>4</t>
    </r>
    <r>
      <rPr>
        <b/>
        <sz val="8"/>
        <color rgb="FFFF0000"/>
        <rFont val="宋体"/>
        <charset val="134"/>
      </rPr>
      <t>街</t>
    </r>
    <r>
      <rPr>
        <b/>
        <sz val="8"/>
        <color rgb="FFFF0000"/>
        <rFont val="Arial"/>
        <charset val="134"/>
      </rPr>
      <t>15662</t>
    </r>
    <r>
      <rPr>
        <b/>
        <sz val="8"/>
        <color rgb="FFFF0000"/>
        <rFont val="宋体"/>
        <charset val="134"/>
      </rPr>
      <t>店</t>
    </r>
    <r>
      <rPr>
        <b/>
        <sz val="8"/>
        <color rgb="FFFF0000"/>
        <rFont val="Arial"/>
        <charset val="134"/>
      </rPr>
      <t xml:space="preserve">  Shop 15662, 4th Street, Gate 45, G2 East, 2nd Floor, Yiwu International Trade Cit</t>
    </r>
    <r>
      <rPr>
        <b/>
        <sz val="8"/>
        <color rgb="FFFF0000"/>
        <rFont val="宋体"/>
        <charset val="134"/>
      </rPr>
      <t>。</t>
    </r>
    <r>
      <rPr>
        <b/>
        <sz val="8"/>
        <color rgb="FFFF0000"/>
        <rFont val="Arial"/>
        <charset val="134"/>
      </rPr>
      <t xml:space="preserve">                                                                                            
</t>
    </r>
    <r>
      <rPr>
        <b/>
        <sz val="8"/>
        <color theme="0"/>
        <rFont val="宋体"/>
        <charset val="134"/>
      </rPr>
      <t>此表价格，适用于整条货柜，整条货柜混拼。不符合要求的，增加，运费，人工，等成本</t>
    </r>
    <r>
      <rPr>
        <b/>
        <sz val="8"/>
        <color theme="0"/>
        <rFont val="Arial"/>
        <charset val="134"/>
      </rPr>
      <t xml:space="preserve">3% </t>
    </r>
    <r>
      <rPr>
        <b/>
        <sz val="8"/>
        <color theme="0"/>
        <rFont val="宋体"/>
        <charset val="134"/>
      </rPr>
      <t>材质，</t>
    </r>
    <r>
      <rPr>
        <b/>
        <sz val="8"/>
        <color theme="0"/>
        <rFont val="Arial"/>
        <charset val="134"/>
      </rPr>
      <t xml:space="preserve">                                                                                                                                                                                                                                                     
This table price is applicable to the whole container, the whole container mix. Does not meet the requirements, increase, freight, labor, and other costs 3% material,</t>
    </r>
  </si>
  <si>
    <r>
      <rPr>
        <sz val="9"/>
        <color rgb="FFFF0000"/>
        <rFont val="宋体"/>
        <charset val="134"/>
      </rPr>
      <t>工厂货号</t>
    </r>
  </si>
  <si>
    <t>工厂单价</t>
  </si>
  <si>
    <t>义乌单价</t>
  </si>
  <si>
    <r>
      <rPr>
        <b/>
        <sz val="9"/>
        <color rgb="FFFF0000"/>
        <rFont val="宋体"/>
        <charset val="134"/>
      </rPr>
      <t>车体尺寸</t>
    </r>
    <r>
      <rPr>
        <b/>
        <sz val="9"/>
        <color rgb="FFFF0000"/>
        <rFont val="Arial"/>
        <charset val="134"/>
      </rPr>
      <t xml:space="preserve">         </t>
    </r>
  </si>
  <si>
    <t>产品描述</t>
  </si>
  <si>
    <r>
      <rPr>
        <b/>
        <sz val="9"/>
        <color rgb="FFFF0000"/>
        <rFont val="宋体"/>
        <charset val="134"/>
      </rPr>
      <t>起订量</t>
    </r>
    <r>
      <rPr>
        <b/>
        <sz val="9"/>
        <color rgb="FFFF0000"/>
        <rFont val="Arial"/>
        <charset val="134"/>
      </rPr>
      <t xml:space="preserve"> </t>
    </r>
  </si>
  <si>
    <r>
      <rPr>
        <b/>
        <sz val="9"/>
        <color rgb="FFFF0000"/>
        <rFont val="宋体"/>
        <charset val="134"/>
      </rPr>
      <t>出货时间</t>
    </r>
    <r>
      <rPr>
        <b/>
        <sz val="9"/>
        <color rgb="FFFF0000"/>
        <rFont val="Arial"/>
        <charset val="134"/>
      </rPr>
      <t xml:space="preserve">           </t>
    </r>
  </si>
  <si>
    <r>
      <rPr>
        <b/>
        <sz val="9"/>
        <color rgb="FFFF0000"/>
        <rFont val="宋体"/>
        <charset val="134"/>
      </rPr>
      <t>选配</t>
    </r>
    <r>
      <rPr>
        <b/>
        <sz val="9"/>
        <color rgb="FFFF0000"/>
        <rFont val="Arial"/>
        <charset val="134"/>
      </rPr>
      <t xml:space="preserve"> </t>
    </r>
  </si>
  <si>
    <r>
      <rPr>
        <b/>
        <sz val="8"/>
        <color rgb="FFFF0000"/>
        <rFont val="宋体"/>
        <charset val="134"/>
      </rPr>
      <t>证书</t>
    </r>
    <r>
      <rPr>
        <b/>
        <sz val="8"/>
        <color rgb="FFFF0000"/>
        <rFont val="Arial"/>
        <charset val="134"/>
      </rPr>
      <t xml:space="preserve">        </t>
    </r>
  </si>
  <si>
    <t xml:space="preserve"> FACTORY-PRICE </t>
  </si>
  <si>
    <t>YIWU-PRICE</t>
  </si>
  <si>
    <t>PRODUCT SIZE(CM)</t>
  </si>
  <si>
    <t>Product description</t>
  </si>
  <si>
    <t>Minimum quantity</t>
  </si>
  <si>
    <t>Order time</t>
  </si>
  <si>
    <t>SELECTION</t>
  </si>
  <si>
    <t>certificate</t>
  </si>
  <si>
    <t>LB</t>
  </si>
  <si>
    <r>
      <rPr>
        <sz val="11"/>
        <rFont val="Arial"/>
        <charset val="134"/>
      </rPr>
      <t xml:space="preserve">1688                    
</t>
    </r>
    <r>
      <rPr>
        <sz val="11"/>
        <color rgb="FFFF0000"/>
        <rFont val="Arial"/>
        <charset val="134"/>
      </rPr>
      <t>12</t>
    </r>
    <r>
      <rPr>
        <b/>
        <sz val="11"/>
        <color rgb="FFFF0000"/>
        <rFont val="Arial"/>
        <charset val="134"/>
      </rPr>
      <t>V4.5A*1</t>
    </r>
    <r>
      <rPr>
        <sz val="11"/>
        <rFont val="方正粗黑宋简体"/>
        <charset val="134"/>
      </rPr>
      <t>铅酸电池</t>
    </r>
    <r>
      <rPr>
        <sz val="11"/>
        <rFont val="Arial"/>
        <charset val="134"/>
      </rPr>
      <t xml:space="preserve">
Lead-acid battery
</t>
    </r>
    <r>
      <rPr>
        <b/>
        <sz val="11"/>
        <color rgb="FFFF0000"/>
        <rFont val="Arial"/>
        <charset val="134"/>
      </rPr>
      <t xml:space="preserve">390*2 </t>
    </r>
    <r>
      <rPr>
        <sz val="11"/>
        <rFont val="Arial"/>
        <charset val="134"/>
      </rPr>
      <t xml:space="preserve"> </t>
    </r>
    <r>
      <rPr>
        <sz val="11"/>
        <rFont val="方正粗黑宋简体"/>
        <charset val="134"/>
      </rPr>
      <t>电机</t>
    </r>
    <r>
      <rPr>
        <sz val="11"/>
        <rFont val="Arial"/>
        <charset val="134"/>
      </rPr>
      <t xml:space="preserve"> motor      </t>
    </r>
  </si>
  <si>
    <t>白色 white
粉色 pink
黑色 black</t>
  </si>
  <si>
    <t>115*72*66CM</t>
  </si>
  <si>
    <t>18.8KG   
21.8KG</t>
  </si>
  <si>
    <r>
      <rPr>
        <b/>
        <sz val="10"/>
        <rFont val="新宋体"/>
        <charset val="134"/>
      </rPr>
      <t>本车采用</t>
    </r>
    <r>
      <rPr>
        <b/>
        <sz val="10"/>
        <rFont val="Arial"/>
        <charset val="134"/>
      </rPr>
      <t>12V4.5</t>
    </r>
    <r>
      <rPr>
        <b/>
        <sz val="10"/>
        <rFont val="新宋体"/>
        <charset val="134"/>
      </rPr>
      <t>电池，</t>
    </r>
    <r>
      <rPr>
        <b/>
        <sz val="10"/>
        <rFont val="Arial"/>
        <charset val="134"/>
      </rPr>
      <t>390</t>
    </r>
    <r>
      <rPr>
        <b/>
        <sz val="10"/>
        <rFont val="新宋体"/>
        <charset val="134"/>
      </rPr>
      <t>双电机，一键启动，</t>
    </r>
    <r>
      <rPr>
        <b/>
        <sz val="10"/>
        <rFont val="Arial"/>
        <charset val="134"/>
      </rPr>
      <t>2.4G</t>
    </r>
    <r>
      <rPr>
        <b/>
        <sz val="10"/>
        <rFont val="新宋体"/>
        <charset val="134"/>
      </rPr>
      <t>一对一蓝牙遥控，电量显示，</t>
    </r>
    <r>
      <rPr>
        <b/>
        <sz val="10"/>
        <rFont val="Arial"/>
        <charset val="134"/>
      </rPr>
      <t>USB</t>
    </r>
    <r>
      <rPr>
        <b/>
        <sz val="10"/>
        <rFont val="新宋体"/>
        <charset val="134"/>
      </rPr>
      <t>，</t>
    </r>
    <r>
      <rPr>
        <b/>
        <sz val="10"/>
        <rFont val="Arial"/>
        <charset val="134"/>
      </rPr>
      <t>MP3</t>
    </r>
    <r>
      <rPr>
        <b/>
        <sz val="10"/>
        <rFont val="新宋体"/>
        <charset val="134"/>
      </rPr>
      <t>接口，蓝牙早教功能，英语故事，</t>
    </r>
    <r>
      <rPr>
        <b/>
        <sz val="10"/>
        <rFont val="Arial"/>
        <charset val="134"/>
      </rPr>
      <t>LED</t>
    </r>
    <r>
      <rPr>
        <b/>
        <sz val="10"/>
        <rFont val="新宋体"/>
        <charset val="134"/>
      </rPr>
      <t>大灯，四轮减震，双排座椅，挡风带灯</t>
    </r>
    <r>
      <rPr>
        <b/>
        <sz val="10"/>
        <rFont val="Arial"/>
        <charset val="134"/>
      </rPr>
      <t xml:space="preserve">.
</t>
    </r>
    <r>
      <rPr>
        <b/>
        <sz val="10"/>
        <color rgb="FFFF0000"/>
        <rFont val="Arial"/>
        <charset val="134"/>
      </rPr>
      <t>This vehicle is equipped with a 12V4.5 battery, 390 dual motors, one-button start, 2.4G one-to-one Bluetooth remote control, battery level display, USB, MP3 interface, Bluetooth early education function, English story, LED headlights, four-wheel shock absorption, double-row seats, and windscreen with lights.</t>
    </r>
  </si>
  <si>
    <t>10PCS</t>
  </si>
  <si>
    <t>10-15.day</t>
  </si>
  <si>
    <t xml:space="preserve">皮座椅Leather seats+20RMB  
EVA发泡胎EVAfoam tire+65RMB
烤漆Baking varnish+50RMB </t>
  </si>
  <si>
    <r>
      <rPr>
        <sz val="11"/>
        <rFont val="Arial"/>
        <charset val="134"/>
      </rPr>
      <t xml:space="preserve">1688                    
</t>
    </r>
    <r>
      <rPr>
        <sz val="11"/>
        <color rgb="FFFF0000"/>
        <rFont val="Arial"/>
        <charset val="134"/>
      </rPr>
      <t>12</t>
    </r>
    <r>
      <rPr>
        <b/>
        <sz val="11"/>
        <color rgb="FFFF0000"/>
        <rFont val="Arial"/>
        <charset val="134"/>
      </rPr>
      <t>V7A*1</t>
    </r>
    <r>
      <rPr>
        <sz val="11"/>
        <rFont val="方正粗黑宋简体"/>
        <charset val="134"/>
      </rPr>
      <t>铅酸电池</t>
    </r>
    <r>
      <rPr>
        <sz val="11"/>
        <rFont val="Arial"/>
        <charset val="134"/>
      </rPr>
      <t xml:space="preserve">
Lead-acid battery
</t>
    </r>
    <r>
      <rPr>
        <b/>
        <sz val="11"/>
        <color rgb="FFFF0000"/>
        <rFont val="Arial"/>
        <charset val="134"/>
      </rPr>
      <t>390*2</t>
    </r>
    <r>
      <rPr>
        <sz val="11"/>
        <color rgb="FFFF0000"/>
        <rFont val="Arial"/>
        <charset val="134"/>
      </rPr>
      <t xml:space="preserve"> </t>
    </r>
    <r>
      <rPr>
        <sz val="11"/>
        <rFont val="Arial"/>
        <charset val="134"/>
      </rPr>
      <t xml:space="preserve"> </t>
    </r>
    <r>
      <rPr>
        <sz val="11"/>
        <rFont val="方正粗黑宋简体"/>
        <charset val="134"/>
      </rPr>
      <t>电机</t>
    </r>
    <r>
      <rPr>
        <sz val="11"/>
        <rFont val="Arial"/>
        <charset val="134"/>
      </rPr>
      <t xml:space="preserve"> motor      </t>
    </r>
  </si>
  <si>
    <r>
      <rPr>
        <b/>
        <sz val="10"/>
        <rFont val="新宋体"/>
        <charset val="134"/>
      </rPr>
      <t>本车采用</t>
    </r>
    <r>
      <rPr>
        <b/>
        <sz val="10"/>
        <rFont val="Arial"/>
        <charset val="134"/>
      </rPr>
      <t>12V4.5</t>
    </r>
    <r>
      <rPr>
        <b/>
        <sz val="10"/>
        <rFont val="新宋体"/>
        <charset val="134"/>
      </rPr>
      <t>电池，</t>
    </r>
    <r>
      <rPr>
        <b/>
        <sz val="10"/>
        <rFont val="Arial"/>
        <charset val="134"/>
      </rPr>
      <t>390*4</t>
    </r>
    <r>
      <rPr>
        <b/>
        <sz val="10"/>
        <rFont val="新宋体"/>
        <charset val="134"/>
      </rPr>
      <t>电机，一键启动，</t>
    </r>
    <r>
      <rPr>
        <b/>
        <sz val="10"/>
        <rFont val="Arial"/>
        <charset val="134"/>
      </rPr>
      <t>2.4G</t>
    </r>
    <r>
      <rPr>
        <b/>
        <sz val="10"/>
        <rFont val="新宋体"/>
        <charset val="134"/>
      </rPr>
      <t>一对一蓝牙遥控，电量显示，</t>
    </r>
    <r>
      <rPr>
        <b/>
        <sz val="10"/>
        <rFont val="Arial"/>
        <charset val="134"/>
      </rPr>
      <t>USB</t>
    </r>
    <r>
      <rPr>
        <b/>
        <sz val="10"/>
        <rFont val="新宋体"/>
        <charset val="134"/>
      </rPr>
      <t>，</t>
    </r>
    <r>
      <rPr>
        <b/>
        <sz val="10"/>
        <rFont val="Arial"/>
        <charset val="134"/>
      </rPr>
      <t>MP3</t>
    </r>
    <r>
      <rPr>
        <b/>
        <sz val="10"/>
        <rFont val="新宋体"/>
        <charset val="134"/>
      </rPr>
      <t>接口，蓝牙早教功能，英语故事，</t>
    </r>
    <r>
      <rPr>
        <b/>
        <sz val="10"/>
        <rFont val="Arial"/>
        <charset val="134"/>
      </rPr>
      <t>LED</t>
    </r>
    <r>
      <rPr>
        <b/>
        <sz val="10"/>
        <rFont val="新宋体"/>
        <charset val="134"/>
      </rPr>
      <t>大灯，四轮减震，双排座椅，挡风带灯</t>
    </r>
    <r>
      <rPr>
        <b/>
        <sz val="10"/>
        <rFont val="Arial"/>
        <charset val="134"/>
      </rPr>
      <t xml:space="preserve">.
</t>
    </r>
    <r>
      <rPr>
        <b/>
        <sz val="10"/>
        <color rgb="FFFF0000"/>
        <rFont val="Arial"/>
        <charset val="134"/>
      </rPr>
      <t>This vehicle is equipped with a 12V4.5 battery, a 390*4 motor, one-button start, 2.4G one-to-one Bluetooth remote control, battery level display, USB, MP3 interface, Bluetooth early education function, English stories, LED headlights, four-wheel shock absorption, double-row seats, and windscreen with lights.</t>
    </r>
  </si>
  <si>
    <r>
      <rPr>
        <sz val="11"/>
        <rFont val="Arial"/>
        <charset val="134"/>
      </rPr>
      <t xml:space="preserve">1688                    
</t>
    </r>
    <r>
      <rPr>
        <sz val="11"/>
        <color rgb="FFFF0000"/>
        <rFont val="Arial"/>
        <charset val="134"/>
      </rPr>
      <t>12</t>
    </r>
    <r>
      <rPr>
        <b/>
        <sz val="11"/>
        <color rgb="FFFF0000"/>
        <rFont val="Arial"/>
        <charset val="134"/>
      </rPr>
      <t>V7A*1</t>
    </r>
    <r>
      <rPr>
        <sz val="11"/>
        <rFont val="方正粗黑宋简体"/>
        <charset val="134"/>
      </rPr>
      <t>铅酸电池</t>
    </r>
    <r>
      <rPr>
        <sz val="11"/>
        <rFont val="Arial"/>
        <charset val="134"/>
      </rPr>
      <t xml:space="preserve">
Lead-acid battery
</t>
    </r>
    <r>
      <rPr>
        <b/>
        <sz val="11"/>
        <color rgb="FFFF0000"/>
        <rFont val="Arial"/>
        <charset val="134"/>
      </rPr>
      <t>390*4</t>
    </r>
    <r>
      <rPr>
        <sz val="11"/>
        <color rgb="FFFF0000"/>
        <rFont val="Arial"/>
        <charset val="134"/>
      </rPr>
      <t xml:space="preserve"> </t>
    </r>
    <r>
      <rPr>
        <sz val="11"/>
        <rFont val="Arial"/>
        <charset val="134"/>
      </rPr>
      <t xml:space="preserve"> </t>
    </r>
    <r>
      <rPr>
        <sz val="11"/>
        <rFont val="方正粗黑宋简体"/>
        <charset val="134"/>
      </rPr>
      <t>电机</t>
    </r>
    <r>
      <rPr>
        <sz val="11"/>
        <rFont val="Arial"/>
        <charset val="134"/>
      </rPr>
      <t xml:space="preserve"> motor      </t>
    </r>
  </si>
  <si>
    <r>
      <rPr>
        <b/>
        <sz val="10"/>
        <rFont val="新宋体"/>
        <charset val="134"/>
      </rPr>
      <t>本车采用</t>
    </r>
    <r>
      <rPr>
        <b/>
        <sz val="10"/>
        <rFont val="Arial"/>
        <charset val="134"/>
      </rPr>
      <t>12V7</t>
    </r>
    <r>
      <rPr>
        <b/>
        <sz val="10"/>
        <rFont val="新宋体"/>
        <charset val="134"/>
      </rPr>
      <t>电池，</t>
    </r>
    <r>
      <rPr>
        <b/>
        <sz val="10"/>
        <rFont val="Arial"/>
        <charset val="134"/>
      </rPr>
      <t>390*4</t>
    </r>
    <r>
      <rPr>
        <b/>
        <sz val="10"/>
        <rFont val="新宋体"/>
        <charset val="134"/>
      </rPr>
      <t>电机，一键启动，</t>
    </r>
    <r>
      <rPr>
        <b/>
        <sz val="10"/>
        <rFont val="Arial"/>
        <charset val="134"/>
      </rPr>
      <t>2.4G</t>
    </r>
    <r>
      <rPr>
        <b/>
        <sz val="10"/>
        <rFont val="新宋体"/>
        <charset val="134"/>
      </rPr>
      <t>一对一蓝牙遥控，电量显示，</t>
    </r>
    <r>
      <rPr>
        <b/>
        <sz val="10"/>
        <rFont val="Arial"/>
        <charset val="134"/>
      </rPr>
      <t>USB</t>
    </r>
    <r>
      <rPr>
        <b/>
        <sz val="10"/>
        <rFont val="新宋体"/>
        <charset val="134"/>
      </rPr>
      <t>，</t>
    </r>
    <r>
      <rPr>
        <b/>
        <sz val="10"/>
        <rFont val="Arial"/>
        <charset val="134"/>
      </rPr>
      <t>MP3</t>
    </r>
    <r>
      <rPr>
        <b/>
        <sz val="10"/>
        <rFont val="新宋体"/>
        <charset val="134"/>
      </rPr>
      <t>接口，蓝牙早教功能，英语故事，</t>
    </r>
    <r>
      <rPr>
        <b/>
        <sz val="10"/>
        <rFont val="Arial"/>
        <charset val="134"/>
      </rPr>
      <t>LED</t>
    </r>
    <r>
      <rPr>
        <b/>
        <sz val="10"/>
        <rFont val="新宋体"/>
        <charset val="134"/>
      </rPr>
      <t>大灯，四轮减震，双排座椅，挡风带灯</t>
    </r>
    <r>
      <rPr>
        <b/>
        <sz val="10"/>
        <rFont val="Arial"/>
        <charset val="134"/>
      </rPr>
      <t xml:space="preserve">.
</t>
    </r>
    <r>
      <rPr>
        <b/>
        <sz val="10"/>
        <color rgb="FFFF0000"/>
        <rFont val="Arial"/>
        <charset val="134"/>
      </rPr>
      <t>This vehicle is equipped with a 12V7 battery, 390*4 motor, one-button start, 2.4G one-to-one Bluetooth remote control, battery level display, USB, MP3 interface, Bluetooth early education function, English story, LED headlights, four-wheel shock absorption, double-row seats, and wind shield with lights.</t>
    </r>
  </si>
  <si>
    <r>
      <rPr>
        <sz val="11"/>
        <rFont val="Arial"/>
        <charset val="134"/>
      </rPr>
      <t xml:space="preserve">1688                    
</t>
    </r>
    <r>
      <rPr>
        <sz val="11"/>
        <color rgb="FFFF0000"/>
        <rFont val="Arial"/>
        <charset val="134"/>
      </rPr>
      <t>12</t>
    </r>
    <r>
      <rPr>
        <b/>
        <sz val="11"/>
        <color rgb="FFFF0000"/>
        <rFont val="Arial"/>
        <charset val="134"/>
      </rPr>
      <t>V7A*1</t>
    </r>
    <r>
      <rPr>
        <sz val="11"/>
        <rFont val="方正粗黑宋简体"/>
        <charset val="134"/>
      </rPr>
      <t>铅酸电池</t>
    </r>
    <r>
      <rPr>
        <sz val="11"/>
        <rFont val="Arial"/>
        <charset val="134"/>
      </rPr>
      <t xml:space="preserve">
Lead-acid battery
</t>
    </r>
    <r>
      <rPr>
        <b/>
        <sz val="11"/>
        <color rgb="FFFF0000"/>
        <rFont val="Arial"/>
        <charset val="134"/>
      </rPr>
      <t>390*4</t>
    </r>
    <r>
      <rPr>
        <sz val="11"/>
        <color rgb="FFFF0000"/>
        <rFont val="Arial"/>
        <charset val="134"/>
      </rPr>
      <t xml:space="preserve"> </t>
    </r>
    <r>
      <rPr>
        <sz val="11"/>
        <rFont val="Arial"/>
        <charset val="134"/>
      </rPr>
      <t xml:space="preserve"> </t>
    </r>
    <r>
      <rPr>
        <sz val="11"/>
        <rFont val="方正粗黑宋简体"/>
        <charset val="134"/>
      </rPr>
      <t>电机</t>
    </r>
    <r>
      <rPr>
        <sz val="11"/>
        <rFont val="Arial"/>
        <charset val="134"/>
      </rPr>
      <t xml:space="preserve"> motor   
+</t>
    </r>
    <r>
      <rPr>
        <sz val="11"/>
        <rFont val="宋体"/>
        <charset val="134"/>
      </rPr>
      <t>烤漆</t>
    </r>
    <r>
      <rPr>
        <sz val="11"/>
        <rFont val="Arial"/>
        <charset val="134"/>
      </rPr>
      <t xml:space="preserve">
</t>
    </r>
    <r>
      <rPr>
        <b/>
        <sz val="11"/>
        <color rgb="FFFF0000"/>
        <rFont val="Arial"/>
        <charset val="134"/>
      </rPr>
      <t>+paint colour</t>
    </r>
  </si>
  <si>
    <t xml:space="preserve">
烤漆灰
Paint grey</t>
  </si>
  <si>
    <r>
      <rPr>
        <b/>
        <sz val="10"/>
        <rFont val="新宋体"/>
        <charset val="134"/>
      </rPr>
      <t>本车采用</t>
    </r>
    <r>
      <rPr>
        <b/>
        <sz val="10"/>
        <rFont val="Arial"/>
        <charset val="134"/>
      </rPr>
      <t>12V7</t>
    </r>
    <r>
      <rPr>
        <b/>
        <sz val="10"/>
        <rFont val="新宋体"/>
        <charset val="134"/>
      </rPr>
      <t>电池，</t>
    </r>
    <r>
      <rPr>
        <b/>
        <sz val="10"/>
        <rFont val="Arial"/>
        <charset val="134"/>
      </rPr>
      <t>390*4</t>
    </r>
    <r>
      <rPr>
        <b/>
        <sz val="10"/>
        <rFont val="新宋体"/>
        <charset val="134"/>
      </rPr>
      <t>电机，一键启动，蓝牙遥控，电量显示，</t>
    </r>
    <r>
      <rPr>
        <b/>
        <sz val="10"/>
        <rFont val="Arial"/>
        <charset val="134"/>
      </rPr>
      <t>USB</t>
    </r>
    <r>
      <rPr>
        <b/>
        <sz val="10"/>
        <rFont val="新宋体"/>
        <charset val="134"/>
      </rPr>
      <t>，</t>
    </r>
    <r>
      <rPr>
        <b/>
        <sz val="10"/>
        <rFont val="Arial"/>
        <charset val="134"/>
      </rPr>
      <t>MP3</t>
    </r>
    <r>
      <rPr>
        <b/>
        <sz val="10"/>
        <rFont val="新宋体"/>
        <charset val="134"/>
      </rPr>
      <t>接口，蓝牙英语故事，</t>
    </r>
    <r>
      <rPr>
        <b/>
        <sz val="10"/>
        <rFont val="Arial"/>
        <charset val="134"/>
      </rPr>
      <t>LED</t>
    </r>
    <r>
      <rPr>
        <b/>
        <sz val="10"/>
        <rFont val="新宋体"/>
        <charset val="134"/>
      </rPr>
      <t>大灯，四轮减震，双排座椅，挡风带灯</t>
    </r>
    <r>
      <rPr>
        <b/>
        <sz val="10"/>
        <rFont val="Arial"/>
        <charset val="134"/>
      </rPr>
      <t>.</t>
    </r>
    <r>
      <rPr>
        <b/>
        <sz val="10"/>
        <rFont val="新宋体"/>
        <charset val="134"/>
      </rPr>
      <t>烤漆工艺，颜色更显高级。</t>
    </r>
    <r>
      <rPr>
        <b/>
        <sz val="10"/>
        <rFont val="Arial"/>
        <charset val="134"/>
      </rPr>
      <t xml:space="preserve">
</t>
    </r>
    <r>
      <rPr>
        <b/>
        <sz val="10"/>
        <color rgb="FFFF0000"/>
        <rFont val="Arial"/>
        <charset val="134"/>
      </rPr>
      <t>This vehicle is equipped with a 12V7 battery, a 390*4 motor, one-button start, Bluetooth remote control, battery level display, USB, MP3 interface, Bluetooth English story, LED headlights, four-wheel shock absorption, double-row seats, and wind shield lights. The baking varnish process makes the color more upscale.</t>
    </r>
  </si>
  <si>
    <t>JB</t>
  </si>
  <si>
    <r>
      <rPr>
        <sz val="10"/>
        <rFont val="Arial"/>
        <charset val="134"/>
      </rPr>
      <t xml:space="preserve">JB-669
</t>
    </r>
    <r>
      <rPr>
        <b/>
        <sz val="10"/>
        <color rgb="FFFF0000"/>
        <rFont val="Arial"/>
        <charset val="134"/>
      </rPr>
      <t>12V4A*1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t>
    </r>
  </si>
  <si>
    <r>
      <rPr>
        <sz val="10"/>
        <rFont val="宋体"/>
        <charset val="134"/>
      </rPr>
      <t>蓝色</t>
    </r>
    <r>
      <rPr>
        <sz val="10"/>
        <rFont val="Arial"/>
        <charset val="134"/>
      </rPr>
      <t xml:space="preserve">blue
</t>
    </r>
    <r>
      <rPr>
        <sz val="10"/>
        <rFont val="宋体"/>
        <charset val="134"/>
      </rPr>
      <t>红色</t>
    </r>
    <r>
      <rPr>
        <sz val="10"/>
        <rFont val="Arial"/>
        <charset val="134"/>
      </rPr>
      <t xml:space="preserve">red
</t>
    </r>
    <r>
      <rPr>
        <sz val="10"/>
        <rFont val="宋体"/>
        <charset val="134"/>
      </rPr>
      <t>白色</t>
    </r>
    <r>
      <rPr>
        <sz val="10"/>
        <rFont val="Arial"/>
        <charset val="134"/>
      </rPr>
      <t xml:space="preserve">white
</t>
    </r>
    <r>
      <rPr>
        <sz val="10"/>
        <rFont val="宋体"/>
        <charset val="134"/>
      </rPr>
      <t>绿色</t>
    </r>
    <r>
      <rPr>
        <sz val="10"/>
        <rFont val="Arial"/>
        <charset val="134"/>
      </rPr>
      <t>green</t>
    </r>
  </si>
  <si>
    <t>115*70*71.5CM</t>
  </si>
  <si>
    <t>18.5KG
21.5KG</t>
  </si>
  <si>
    <r>
      <rPr>
        <b/>
        <sz val="10"/>
        <rFont val="宋体"/>
        <charset val="134"/>
      </rPr>
      <t>双开门电动车，前后平行摇摆，带蓝牙，早教，音乐，灯光，</t>
    </r>
    <r>
      <rPr>
        <b/>
        <sz val="10"/>
        <rFont val="Arial"/>
        <charset val="134"/>
      </rPr>
      <t>USB</t>
    </r>
    <r>
      <rPr>
        <b/>
        <sz val="10"/>
        <rFont val="宋体"/>
        <charset val="134"/>
      </rPr>
      <t>接口，有遥控。</t>
    </r>
    <r>
      <rPr>
        <b/>
        <sz val="10"/>
        <rFont val="Arial"/>
        <charset val="134"/>
      </rPr>
      <t xml:space="preserve">
</t>
    </r>
    <r>
      <rPr>
        <b/>
        <sz val="10"/>
        <color rgb="FFFF0000"/>
        <rFont val="Arial"/>
        <charset val="134"/>
      </rPr>
      <t>Double-door electric vehicle, parallel swing front and back, with Bluetooth, early education, music, lighting, USB interface, and remote control.</t>
    </r>
  </si>
  <si>
    <r>
      <rPr>
        <sz val="10"/>
        <color rgb="FFFF0000"/>
        <rFont val="宋体"/>
        <charset val="134"/>
      </rPr>
      <t>皮座</t>
    </r>
    <r>
      <rPr>
        <sz val="10"/>
        <color rgb="FFFF0000"/>
        <rFont val="Arial"/>
        <charset val="134"/>
      </rPr>
      <t xml:space="preserve"> Leather seats + 20 RMB                               EVA</t>
    </r>
    <r>
      <rPr>
        <sz val="10"/>
        <color rgb="FFFF0000"/>
        <rFont val="宋体"/>
        <charset val="134"/>
      </rPr>
      <t>轮</t>
    </r>
    <r>
      <rPr>
        <sz val="10"/>
        <color rgb="FFFF0000"/>
        <rFont val="Arial"/>
        <charset val="134"/>
      </rPr>
      <t xml:space="preserve"> EVA soft wheel + 65RMB   </t>
    </r>
  </si>
  <si>
    <t>CE  GCC</t>
  </si>
  <si>
    <t>MBD</t>
  </si>
  <si>
    <r>
      <t xml:space="preserve">198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</si>
  <si>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桔色 Orange
红色 red
蓝色 blue
粉色 pink
绿色 green</t>
  </si>
  <si>
    <t>115*72*68CM</t>
  </si>
  <si>
    <t>16KG   
18KG</t>
  </si>
  <si>
    <r>
      <rPr>
        <b/>
        <sz val="10"/>
        <color theme="1"/>
        <rFont val="宋体"/>
        <charset val="134"/>
      </rPr>
      <t>一键启动，缓启动，音乐，灯光，英语故事，蓝牙功能，电量显示，</t>
    </r>
    <r>
      <rPr>
        <b/>
        <sz val="10"/>
        <color theme="1"/>
        <rFont val="Arial"/>
        <charset val="134"/>
      </rPr>
      <t>USB</t>
    </r>
    <r>
      <rPr>
        <b/>
        <sz val="10"/>
        <color theme="1"/>
        <rFont val="宋体"/>
        <charset val="134"/>
      </rPr>
      <t>插口，多功能音乐播放器</t>
    </r>
    <r>
      <rPr>
        <b/>
        <sz val="10"/>
        <color theme="1"/>
        <rFont val="Arial"/>
        <charset val="134"/>
      </rPr>
      <t xml:space="preserve">
</t>
    </r>
    <r>
      <rPr>
        <b/>
        <sz val="10"/>
        <color rgb="FFFF0000"/>
        <rFont val="Arial"/>
        <charset val="134"/>
      </rPr>
      <t>One-click start, slow start, music, lights, English stories, Bluetooth function, battery level display, USB port, multi-functional music player</t>
    </r>
  </si>
  <si>
    <t>20PCS</t>
  </si>
  <si>
    <t xml:space="preserve">皮座椅
Leather seats+20RMB  
EVA发泡胎
EVAfoam tire+90RMB
</t>
  </si>
  <si>
    <r>
      <t xml:space="preserve">198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</si>
  <si>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t xml:space="preserve">198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380*2</t>
    </r>
    <r>
      <rPr>
        <sz val="10"/>
        <color rgb="FFFF000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</si>
  <si>
    <r>
      <t xml:space="preserve">198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</si>
  <si>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t>FT</t>
  </si>
  <si>
    <r>
      <t xml:space="preserve">898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b/>
        <sz val="10"/>
        <rFont val="Arial"/>
        <charset val="134"/>
      </rPr>
      <t xml:space="preserve"> </t>
    </r>
    <r>
      <rPr>
        <sz val="10"/>
        <rFont val="方正粗黑宋简体"/>
        <charset val="134"/>
      </rPr>
      <t>电机</t>
    </r>
    <r>
      <rPr>
        <sz val="10"/>
        <rFont val="Arial"/>
        <charset val="134"/>
      </rPr>
      <t xml:space="preserve"> motor </t>
    </r>
  </si>
  <si>
    <t>米黄色
Beige</t>
  </si>
  <si>
    <t>110*58*50CM</t>
  </si>
  <si>
    <t>12.5KG           14.5KG</t>
  </si>
  <si>
    <r>
      <t>老爷车款式，双开门，前后平行摇摆，多功能蓝牙早教，有</t>
    </r>
    <r>
      <rPr>
        <b/>
        <sz val="10"/>
        <color theme="1"/>
        <rFont val="Arial"/>
        <charset val="134"/>
      </rPr>
      <t>USB</t>
    </r>
    <r>
      <rPr>
        <b/>
        <sz val="10"/>
        <color theme="1"/>
        <rFont val="宋体"/>
        <charset val="134"/>
      </rPr>
      <t>，</t>
    </r>
    <r>
      <rPr>
        <b/>
        <sz val="10"/>
        <color theme="1"/>
        <rFont val="Arial"/>
        <charset val="134"/>
      </rPr>
      <t>LED</t>
    </r>
    <r>
      <rPr>
        <b/>
        <sz val="10"/>
        <color theme="1"/>
        <rFont val="宋体"/>
        <charset val="134"/>
      </rPr>
      <t>灯光，蓝牙，遥控，四轮减震</t>
    </r>
    <r>
      <rPr>
        <b/>
        <sz val="10"/>
        <color theme="1"/>
        <rFont val="Arial"/>
        <charset val="134"/>
      </rPr>
      <t>,</t>
    </r>
    <r>
      <rPr>
        <b/>
        <sz val="10"/>
        <color theme="1"/>
        <rFont val="宋体"/>
        <charset val="134"/>
      </rPr>
      <t>一键安装方向盘。</t>
    </r>
    <r>
      <rPr>
        <b/>
        <sz val="10"/>
        <color theme="1"/>
        <rFont val="Arial"/>
        <charset val="134"/>
      </rPr>
      <t xml:space="preserve">
</t>
    </r>
    <r>
      <rPr>
        <b/>
        <sz val="10"/>
        <color rgb="FFFF0000"/>
        <rFont val="Arial"/>
        <charset val="134"/>
      </rPr>
      <t>Classic car model, double doors, parallel swinging at the front and rear, multi-functional Bluetooth early education, with USB, LED lights, Bluetooth, remote control, four-wheel shock absorption, one-button installation of steering wheel.</t>
    </r>
  </si>
  <si>
    <t xml:space="preserve">皮座椅
Leather seats+20RMB  
EVA发泡胎
EVAfoam tire+50RMB
</t>
  </si>
  <si>
    <r>
      <t xml:space="preserve">898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b/>
        <sz val="10"/>
        <rFont val="Arial"/>
        <charset val="134"/>
      </rPr>
      <t xml:space="preserve"> </t>
    </r>
    <r>
      <rPr>
        <sz val="10"/>
        <rFont val="方正粗黑宋简体"/>
        <charset val="134"/>
      </rPr>
      <t>电机</t>
    </r>
    <r>
      <rPr>
        <sz val="10"/>
        <rFont val="Arial"/>
        <charset val="134"/>
      </rPr>
      <t xml:space="preserve"> motor 
+</t>
    </r>
    <r>
      <rPr>
        <sz val="10"/>
        <rFont val="宋体"/>
        <charset val="134"/>
      </rPr>
      <t>烤漆工艺</t>
    </r>
    <r>
      <rPr>
        <sz val="10"/>
        <rFont val="Arial"/>
        <charset val="134"/>
      </rPr>
      <t xml:space="preserve">
</t>
    </r>
    <r>
      <rPr>
        <b/>
        <sz val="10"/>
        <color rgb="FFFF0000"/>
        <rFont val="Arial"/>
        <charset val="134"/>
      </rPr>
      <t>+Paint  Process</t>
    </r>
  </si>
  <si>
    <t xml:space="preserve">
烤漆红+黑
烤漆红+银
烤漆粉                                        Paint
 Red + Black
Red + Silver
Paint pink   </t>
  </si>
  <si>
    <r>
      <t xml:space="preserve">898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380*2 </t>
    </r>
    <r>
      <rPr>
        <b/>
        <sz val="10"/>
        <rFont val="Arial"/>
        <charset val="134"/>
      </rPr>
      <t xml:space="preserve"> </t>
    </r>
    <r>
      <rPr>
        <sz val="10"/>
        <rFont val="方正粗黑宋简体"/>
        <charset val="134"/>
      </rPr>
      <t>电机</t>
    </r>
    <r>
      <rPr>
        <sz val="10"/>
        <rFont val="Arial"/>
        <charset val="134"/>
      </rPr>
      <t xml:space="preserve"> motor 
+</t>
    </r>
    <r>
      <rPr>
        <sz val="10"/>
        <rFont val="宋体"/>
        <charset val="134"/>
      </rPr>
      <t>烤漆工艺</t>
    </r>
    <r>
      <rPr>
        <sz val="10"/>
        <rFont val="Arial"/>
        <charset val="134"/>
      </rPr>
      <t xml:space="preserve">
</t>
    </r>
    <r>
      <rPr>
        <b/>
        <sz val="10"/>
        <color rgb="FFFF0000"/>
        <rFont val="Arial"/>
        <charset val="134"/>
      </rPr>
      <t>+Paint  Process</t>
    </r>
  </si>
  <si>
    <r>
      <t xml:space="preserve">898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380*2 </t>
    </r>
    <r>
      <rPr>
        <b/>
        <sz val="10"/>
        <rFont val="Arial"/>
        <charset val="134"/>
      </rPr>
      <t xml:space="preserve"> </t>
    </r>
    <r>
      <rPr>
        <sz val="10"/>
        <rFont val="方正粗黑宋简体"/>
        <charset val="134"/>
      </rPr>
      <t>电机</t>
    </r>
    <r>
      <rPr>
        <sz val="10"/>
        <rFont val="Arial"/>
        <charset val="134"/>
      </rPr>
      <t xml:space="preserve"> motor 
</t>
    </r>
    <r>
      <rPr>
        <b/>
        <sz val="10"/>
        <rFont val="Arial"/>
        <charset val="134"/>
      </rPr>
      <t>+</t>
    </r>
    <r>
      <rPr>
        <b/>
        <sz val="10"/>
        <rFont val="宋体"/>
        <charset val="134"/>
      </rPr>
      <t>烤漆工艺</t>
    </r>
    <r>
      <rPr>
        <sz val="10"/>
        <rFont val="Arial"/>
        <charset val="134"/>
      </rPr>
      <t xml:space="preserve">
</t>
    </r>
    <r>
      <rPr>
        <b/>
        <sz val="10"/>
        <color rgb="FFFF0000"/>
        <rFont val="Arial"/>
        <charset val="134"/>
      </rPr>
      <t xml:space="preserve">+Paint  Process
</t>
    </r>
    <r>
      <rPr>
        <b/>
        <sz val="10"/>
        <rFont val="Arial"/>
        <charset val="134"/>
      </rPr>
      <t>+</t>
    </r>
    <r>
      <rPr>
        <b/>
        <sz val="10"/>
        <rFont val="宋体"/>
        <charset val="134"/>
      </rPr>
      <t>皮座椅</t>
    </r>
    <r>
      <rPr>
        <b/>
        <sz val="10"/>
        <color rgb="FFFF0000"/>
        <rFont val="Arial"/>
        <charset val="134"/>
      </rPr>
      <t xml:space="preserve">
+Leather seats
</t>
    </r>
    <r>
      <rPr>
        <b/>
        <sz val="10"/>
        <rFont val="Arial"/>
        <charset val="134"/>
      </rPr>
      <t xml:space="preserve">+EVA </t>
    </r>
    <r>
      <rPr>
        <b/>
        <sz val="10"/>
        <rFont val="宋体"/>
        <charset val="134"/>
      </rPr>
      <t>发泡胎</t>
    </r>
    <r>
      <rPr>
        <b/>
        <sz val="10"/>
        <rFont val="Arial"/>
        <charset val="134"/>
      </rPr>
      <t xml:space="preserve">
</t>
    </r>
    <r>
      <rPr>
        <b/>
        <sz val="10"/>
        <color rgb="FFFF0000"/>
        <rFont val="Arial"/>
        <charset val="134"/>
      </rPr>
      <t>+EVAfoam tire</t>
    </r>
  </si>
  <si>
    <t>SMT</t>
  </si>
  <si>
    <r>
      <rPr>
        <sz val="10"/>
        <rFont val="Arial"/>
        <charset val="134"/>
      </rPr>
      <t xml:space="preserve">918
</t>
    </r>
    <r>
      <rPr>
        <sz val="10"/>
        <color rgb="FFFF0000"/>
        <rFont val="Arial"/>
        <charset val="134"/>
      </rPr>
      <t>12</t>
    </r>
    <r>
      <rPr>
        <b/>
        <sz val="10"/>
        <color rgb="FFFF0000"/>
        <rFont val="Arial"/>
        <charset val="134"/>
      </rPr>
      <t>V4.5A*1</t>
    </r>
    <r>
      <rPr>
        <sz val="10"/>
        <rFont val="方正粗黑宋简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方正粗黑宋简体"/>
        <charset val="134"/>
      </rPr>
      <t>电机</t>
    </r>
    <r>
      <rPr>
        <sz val="10"/>
        <rFont val="Arial"/>
        <charset val="134"/>
      </rPr>
      <t xml:space="preserve"> motor</t>
    </r>
  </si>
  <si>
    <r>
      <rPr>
        <b/>
        <sz val="10"/>
        <rFont val="Arial"/>
        <charset val="134"/>
      </rPr>
      <t xml:space="preserve">
</t>
    </r>
    <r>
      <rPr>
        <b/>
        <sz val="10"/>
        <rFont val="宋体"/>
        <charset val="134"/>
      </rPr>
      <t>白</t>
    </r>
    <r>
      <rPr>
        <b/>
        <sz val="10"/>
        <rFont val="Arial"/>
        <charset val="134"/>
      </rPr>
      <t xml:space="preserve"> white
</t>
    </r>
    <r>
      <rPr>
        <b/>
        <sz val="10"/>
        <rFont val="宋体"/>
        <charset val="134"/>
      </rPr>
      <t>绿</t>
    </r>
    <r>
      <rPr>
        <b/>
        <sz val="10"/>
        <rFont val="Arial"/>
        <charset val="134"/>
      </rPr>
      <t xml:space="preserve">  green
</t>
    </r>
    <r>
      <rPr>
        <b/>
        <sz val="10"/>
        <rFont val="宋体"/>
        <charset val="134"/>
      </rPr>
      <t>蓝</t>
    </r>
    <r>
      <rPr>
        <b/>
        <sz val="10"/>
        <rFont val="Arial"/>
        <charset val="134"/>
      </rPr>
      <t xml:space="preserve">  blue
</t>
    </r>
    <r>
      <rPr>
        <b/>
        <sz val="10"/>
        <rFont val="宋体"/>
        <charset val="134"/>
      </rPr>
      <t>玫红</t>
    </r>
    <r>
      <rPr>
        <b/>
        <sz val="10"/>
        <rFont val="Arial"/>
        <charset val="134"/>
      </rPr>
      <t xml:space="preserve">  Rose red</t>
    </r>
  </si>
  <si>
    <t>95x55x56CM</t>
  </si>
  <si>
    <t>11.8KG              
13.7KG</t>
  </si>
  <si>
    <r>
      <rPr>
        <b/>
        <sz val="10"/>
        <color theme="1"/>
        <rFont val="宋体"/>
        <charset val="134"/>
      </rPr>
      <t>采用</t>
    </r>
    <r>
      <rPr>
        <b/>
        <sz val="10"/>
        <color theme="1"/>
        <rFont val="Arial"/>
        <charset val="134"/>
      </rPr>
      <t>12V</t>
    </r>
    <r>
      <rPr>
        <b/>
        <sz val="10"/>
        <color theme="1"/>
        <rFont val="宋体"/>
        <charset val="134"/>
      </rPr>
      <t>电池，双驱动，有音乐，灯光，早教，蓝牙，越野性强悍，灯光炫丽。</t>
    </r>
    <r>
      <rPr>
        <b/>
        <sz val="10"/>
        <color theme="1"/>
        <rFont val="Arial"/>
        <charset val="134"/>
      </rPr>
      <t xml:space="preserve">
</t>
    </r>
    <r>
      <rPr>
        <b/>
        <sz val="10"/>
        <color rgb="FFFF0000"/>
        <rFont val="Arial"/>
        <charset val="134"/>
      </rPr>
      <t>It uses a 12V battery, has dual power supply, comes with music, lighting, early education functions, Bluetooth connectivity, and is highly off-road capable with dazzling lights.</t>
    </r>
  </si>
  <si>
    <r>
      <rPr>
        <sz val="10"/>
        <rFont val="Arial"/>
        <charset val="134"/>
      </rPr>
      <t xml:space="preserve">918
</t>
    </r>
    <r>
      <rPr>
        <sz val="10"/>
        <color rgb="FFFF0000"/>
        <rFont val="Arial"/>
        <charset val="134"/>
      </rPr>
      <t>12</t>
    </r>
    <r>
      <rPr>
        <b/>
        <sz val="10"/>
        <color rgb="FFFF0000"/>
        <rFont val="Arial"/>
        <charset val="134"/>
      </rPr>
      <t>V7A*1</t>
    </r>
    <r>
      <rPr>
        <sz val="10"/>
        <rFont val="方正粗黑宋简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方正粗黑宋简体"/>
        <charset val="134"/>
      </rPr>
      <t>电机</t>
    </r>
    <r>
      <rPr>
        <sz val="10"/>
        <rFont val="Arial"/>
        <charset val="134"/>
      </rPr>
      <t xml:space="preserve"> motor</t>
    </r>
  </si>
  <si>
    <t>12.5KG       
14.4KG</t>
  </si>
  <si>
    <r>
      <rPr>
        <sz val="10"/>
        <rFont val="Arial"/>
        <charset val="134"/>
      </rPr>
      <t xml:space="preserve">918
</t>
    </r>
    <r>
      <rPr>
        <sz val="10"/>
        <color rgb="FFFF0000"/>
        <rFont val="Arial"/>
        <charset val="134"/>
      </rPr>
      <t>24</t>
    </r>
    <r>
      <rPr>
        <b/>
        <sz val="10"/>
        <color rgb="FFFF0000"/>
        <rFont val="Arial"/>
        <charset val="134"/>
      </rPr>
      <t>V4.5A*1</t>
    </r>
    <r>
      <rPr>
        <sz val="10"/>
        <rFont val="方正粗黑宋简体"/>
        <charset val="134"/>
      </rPr>
      <t>铅酸电池</t>
    </r>
    <r>
      <rPr>
        <sz val="10"/>
        <rFont val="Arial"/>
        <charset val="134"/>
      </rPr>
      <t xml:space="preserve">
Lead-acid battery
</t>
    </r>
    <r>
      <rPr>
        <b/>
        <sz val="10"/>
        <color rgb="FFFF0000"/>
        <rFont val="Arial"/>
        <charset val="134"/>
      </rPr>
      <t>550*2</t>
    </r>
    <r>
      <rPr>
        <sz val="10"/>
        <rFont val="Arial"/>
        <charset val="134"/>
      </rPr>
      <t xml:space="preserve"> </t>
    </r>
    <r>
      <rPr>
        <sz val="10"/>
        <rFont val="方正粗黑宋简体"/>
        <charset val="134"/>
      </rPr>
      <t>电机</t>
    </r>
    <r>
      <rPr>
        <sz val="10"/>
        <rFont val="Arial"/>
        <charset val="134"/>
      </rPr>
      <t xml:space="preserve"> motor</t>
    </r>
  </si>
  <si>
    <t>14.0KG       
15.9KG</t>
  </si>
  <si>
    <r>
      <rPr>
        <b/>
        <sz val="10"/>
        <color theme="1"/>
        <rFont val="宋体"/>
        <charset val="134"/>
      </rPr>
      <t>采用</t>
    </r>
    <r>
      <rPr>
        <b/>
        <sz val="10"/>
        <color theme="1"/>
        <rFont val="Arial"/>
        <charset val="134"/>
      </rPr>
      <t>24V</t>
    </r>
    <r>
      <rPr>
        <b/>
        <sz val="10"/>
        <color theme="1"/>
        <rFont val="宋体"/>
        <charset val="134"/>
      </rPr>
      <t>电池，双驱动，有音乐，灯光，早教，蓝牙，越野性强悍，灯光炫丽。</t>
    </r>
    <r>
      <rPr>
        <b/>
        <sz val="10"/>
        <color theme="1"/>
        <rFont val="Arial"/>
        <charset val="134"/>
      </rPr>
      <t xml:space="preserve">
</t>
    </r>
    <r>
      <rPr>
        <b/>
        <sz val="10"/>
        <color rgb="FFFF0000"/>
        <rFont val="Arial"/>
        <charset val="134"/>
      </rPr>
      <t>It uses a 24V battery, has dual power supply, comes with music, lighting, early education functions, Bluetooth connectivity, and is highly off-road capable with dazzling lights.</t>
    </r>
  </si>
  <si>
    <t>SD-XC</t>
  </si>
  <si>
    <r>
      <rPr>
        <sz val="10"/>
        <rFont val="Arial"/>
        <charset val="134"/>
      </rPr>
      <t xml:space="preserve">968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</si>
  <si>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红色 red
蓝色blue</t>
  </si>
  <si>
    <t>100*55*54CM</t>
  </si>
  <si>
    <t>10.8KG   
12.4KG</t>
  </si>
  <si>
    <t>一键启动，多功能音乐板，音量加减，早教功能，前进后退功能，脚踩油门，缓启动，USB插口，炫彩灯光，
One-click start, multi-functional music board, volume up and down, early education function, forward and backward movement function, step on the accelerator, slow start, USB port, colorful lights</t>
  </si>
  <si>
    <t>皮座椅Leather seats+15RMB  
EVA发泡胎EVAfoam tire+50RMB
烤漆Baking varnish+30RMB
四驱 +20 RMB</t>
  </si>
  <si>
    <r>
      <rPr>
        <sz val="10"/>
        <rFont val="Arial"/>
        <charset val="134"/>
      </rPr>
      <t xml:space="preserve">968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</si>
  <si>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12.7KG   
13.3KG</t>
  </si>
  <si>
    <r>
      <rPr>
        <sz val="10"/>
        <rFont val="Arial"/>
        <charset val="134"/>
      </rPr>
      <t xml:space="preserve">968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380*2</t>
    </r>
    <r>
      <rPr>
        <sz val="10"/>
        <color rgb="FFFF000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</si>
  <si>
    <t>13KG   
13.7KG</t>
  </si>
  <si>
    <r>
      <rPr>
        <sz val="10"/>
        <rFont val="Arial"/>
        <charset val="134"/>
      </rPr>
      <t xml:space="preserve">968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380*2</t>
    </r>
    <r>
      <rPr>
        <sz val="10"/>
        <color rgb="FFFF000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</si>
  <si>
    <t>13.7KG   
14.3KG</t>
  </si>
  <si>
    <r>
      <rPr>
        <sz val="10"/>
        <rFont val="Arial"/>
        <charset val="134"/>
      </rPr>
      <t xml:space="preserve">918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</si>
  <si>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红色 red
蓝色blue
绿色 green</t>
  </si>
  <si>
    <t>100*64*57CM</t>
  </si>
  <si>
    <t>11.2KG   
12.8KG</t>
  </si>
  <si>
    <t>皮座椅Leather seats+15RMB  
EVA发泡胎EVAfoam tire+50RMB
烤漆Baking varnish+30RMB</t>
  </si>
  <si>
    <r>
      <rPr>
        <sz val="10"/>
        <rFont val="Arial"/>
        <charset val="134"/>
      </rPr>
      <t xml:space="preserve">918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</si>
  <si>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918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</si>
  <si>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918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</si>
  <si>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928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</si>
  <si>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蓝色blue
白色 white</t>
  </si>
  <si>
    <r>
      <rPr>
        <sz val="10"/>
        <rFont val="Arial"/>
        <charset val="134"/>
      </rPr>
      <t xml:space="preserve">928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</si>
  <si>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928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</si>
  <si>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928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</si>
  <si>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KK</t>
  </si>
  <si>
    <r>
      <rPr>
        <sz val="10"/>
        <rFont val="Arial"/>
        <charset val="134"/>
      </rPr>
      <t xml:space="preserve">818
</t>
    </r>
    <r>
      <rPr>
        <b/>
        <sz val="10"/>
        <color rgb="FFFF0000"/>
        <rFont val="Arial"/>
        <charset val="134"/>
      </rPr>
      <t>12V4A*1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</si>
  <si>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黄色.Yellow
蓝色 blue</t>
  </si>
  <si>
    <t>105*62*66CM</t>
  </si>
  <si>
    <t>13KG   
15KG</t>
  </si>
  <si>
    <t>多功能早教播放器 ，2.4G一对一蓝牙遥控 ，手机APP遥控，动感儿歌，唐诗故
事，车身炫酷灯光 ，前后摇摆功能
Multi-functional early education player, 2.4G one-on-one Bluetooth remote control, mobile APP remote control, dynamic children's songs, Tang poetry
It features cool car body lighting and front and rear sway functions</t>
  </si>
  <si>
    <t xml:space="preserve">皮座椅
Leather seats+15RMB  
EVA发泡胎
EVAfoam tire+50RMB
</t>
  </si>
  <si>
    <r>
      <rPr>
        <sz val="10"/>
        <rFont val="Arial"/>
        <charset val="134"/>
      </rPr>
      <t xml:space="preserve">818
</t>
    </r>
    <r>
      <rPr>
        <b/>
        <sz val="10"/>
        <color rgb="FFFF0000"/>
        <rFont val="Arial"/>
        <charset val="134"/>
      </rPr>
      <t>12V4A*1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</si>
  <si>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818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</si>
  <si>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t>白色 white
红色 red
黄色.Yellow
蓝色 blue</t>
  </si>
  <si>
    <t>YME</t>
  </si>
  <si>
    <r>
      <rPr>
        <sz val="10"/>
        <rFont val="Arial"/>
        <charset val="134"/>
      </rPr>
      <t xml:space="preserve">6168A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</si>
  <si>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红色 red
粉色 pink
 黑色  Black
白色 white</t>
  </si>
  <si>
    <t>102*57*60CM</t>
  </si>
  <si>
    <t>12KG   
13KG</t>
  </si>
  <si>
    <r>
      <rPr>
        <b/>
        <sz val="9"/>
        <rFont val="新宋体"/>
        <charset val="134"/>
      </rPr>
      <t>一键启动，多功能音乐板，音量加减，早教功能，前进后退功能，脚踩油门，缓启动，</t>
    </r>
    <r>
      <rPr>
        <b/>
        <sz val="9"/>
        <rFont val="Arial"/>
        <charset val="134"/>
      </rPr>
      <t>USB</t>
    </r>
    <r>
      <rPr>
        <b/>
        <sz val="9"/>
        <rFont val="新宋体"/>
        <charset val="134"/>
      </rPr>
      <t>插口，炫彩灯光，</t>
    </r>
    <r>
      <rPr>
        <b/>
        <sz val="9"/>
        <rFont val="Arial"/>
        <charset val="134"/>
      </rPr>
      <t xml:space="preserve">
</t>
    </r>
    <r>
      <rPr>
        <b/>
        <sz val="9"/>
        <color rgb="FFFF0000"/>
        <rFont val="Arial"/>
        <charset val="134"/>
      </rPr>
      <t>One-click start, multi-functional music board, volume up and down, early education function, forward and backward movement function, step on the accelerator, slow start, USB port, colorful lights</t>
    </r>
  </si>
  <si>
    <t xml:space="preserve">  烤漆Baking varnish+25RMB  EVA发泡胎EVAfoam tire+45RMB
皮座椅Leather seats+20RMB</t>
  </si>
  <si>
    <r>
      <rPr>
        <sz val="10"/>
        <rFont val="Arial"/>
        <charset val="134"/>
      </rPr>
      <t xml:space="preserve">6168A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</si>
  <si>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6168A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</si>
  <si>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6168A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烤漆色</t>
    </r>
    <r>
      <rPr>
        <b/>
        <sz val="10"/>
        <color rgb="FFFF0000"/>
        <rFont val="Arial"/>
        <charset val="134"/>
      </rPr>
      <t xml:space="preserve">
Baking varnish </t>
    </r>
  </si>
  <si>
    <t>烤漆红 
Baking varnish red</t>
  </si>
  <si>
    <r>
      <rPr>
        <sz val="10"/>
        <rFont val="Arial"/>
        <charset val="134"/>
      </rPr>
      <t xml:space="preserve">6168S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</si>
  <si>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6168S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</si>
  <si>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6168S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</si>
  <si>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t>红色 red
灰色  Gray
 黑色  Black
白色 white</t>
  </si>
  <si>
    <t>FLBB</t>
  </si>
  <si>
    <r>
      <rPr>
        <sz val="10"/>
        <rFont val="Arial"/>
        <charset val="134"/>
      </rPr>
      <t xml:space="preserve">009
</t>
    </r>
    <r>
      <rPr>
        <b/>
        <sz val="10"/>
        <color rgb="FFFF0000"/>
        <rFont val="Arial"/>
        <charset val="134"/>
      </rPr>
      <t>12V7A*1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390*4</t>
    </r>
    <r>
      <rPr>
        <sz val="10"/>
        <rFont val="Arial"/>
        <charset val="134"/>
      </rPr>
      <t xml:space="preserve"> </t>
    </r>
    <r>
      <rPr>
        <sz val="10"/>
        <rFont val="宋体"/>
        <charset val="134"/>
      </rPr>
      <t>电机</t>
    </r>
    <r>
      <rPr>
        <sz val="10"/>
        <rFont val="Arial"/>
        <charset val="134"/>
      </rPr>
      <t xml:space="preserve"> motor</t>
    </r>
  </si>
  <si>
    <r>
      <rPr>
        <sz val="10"/>
        <rFont val="宋体"/>
        <charset val="134"/>
      </rPr>
      <t>红</t>
    </r>
    <r>
      <rPr>
        <sz val="10"/>
        <rFont val="Arial"/>
        <charset val="134"/>
      </rPr>
      <t xml:space="preserve">   red
</t>
    </r>
    <r>
      <rPr>
        <sz val="10"/>
        <rFont val="宋体"/>
        <charset val="134"/>
      </rPr>
      <t>黄</t>
    </r>
    <r>
      <rPr>
        <sz val="10"/>
        <rFont val="Arial"/>
        <charset val="134"/>
      </rPr>
      <t xml:space="preserve"> yellow
</t>
    </r>
    <r>
      <rPr>
        <sz val="10"/>
        <rFont val="宋体"/>
        <charset val="134"/>
      </rPr>
      <t>蓝</t>
    </r>
    <r>
      <rPr>
        <sz val="10"/>
        <rFont val="Arial"/>
        <charset val="134"/>
      </rPr>
      <t xml:space="preserve">   blue
</t>
    </r>
    <r>
      <rPr>
        <sz val="10"/>
        <rFont val="宋体"/>
        <charset val="134"/>
      </rPr>
      <t>绿</t>
    </r>
    <r>
      <rPr>
        <sz val="10"/>
        <rFont val="Arial"/>
        <charset val="134"/>
      </rPr>
      <t xml:space="preserve">  green
</t>
    </r>
    <r>
      <rPr>
        <sz val="10"/>
        <rFont val="宋体"/>
        <charset val="134"/>
      </rPr>
      <t>玫红</t>
    </r>
    <r>
      <rPr>
        <sz val="10"/>
        <rFont val="Arial"/>
        <charset val="134"/>
      </rPr>
      <t xml:space="preserve"> Rose red</t>
    </r>
  </si>
  <si>
    <t>113*69*78CM</t>
  </si>
  <si>
    <t>19.5KG
22.3KG</t>
  </si>
  <si>
    <r>
      <rPr>
        <b/>
        <sz val="10"/>
        <rFont val="宋体"/>
        <charset val="134"/>
      </rPr>
      <t>四驱车，配有</t>
    </r>
    <r>
      <rPr>
        <b/>
        <sz val="10"/>
        <rFont val="Arial"/>
        <charset val="134"/>
      </rPr>
      <t>12V</t>
    </r>
    <r>
      <rPr>
        <b/>
        <sz val="10"/>
        <rFont val="宋体"/>
        <charset val="134"/>
      </rPr>
      <t>大电池一块，多功能中控台，有音乐，早教，灯光，蓝牙，遥控器，可手机</t>
    </r>
    <r>
      <rPr>
        <b/>
        <sz val="10"/>
        <rFont val="Arial"/>
        <charset val="134"/>
      </rPr>
      <t>APP</t>
    </r>
    <r>
      <rPr>
        <b/>
        <sz val="10"/>
        <rFont val="宋体"/>
        <charset val="134"/>
      </rPr>
      <t>遥控。四轮带悬浮避震。</t>
    </r>
    <r>
      <rPr>
        <b/>
        <sz val="10"/>
        <color rgb="FFFF0000"/>
        <rFont val="Arial"/>
        <charset val="134"/>
      </rPr>
      <t xml:space="preserve">
Four-wheel drive vehicle, equipped with one 12V large battery, a multi-functional center console, featuring music, early education, lighting, Bluetooth, remote control, and can be controlled via mobile APP. Four-wheel with suspended shock absorbers.</t>
    </r>
  </si>
  <si>
    <t>手转油门 +15元
EVA软轮 +80元
皮坐椅 +20元
烤漆 +45元
水转印 +45元
四轮加灯 +20元</t>
  </si>
  <si>
    <r>
      <rPr>
        <sz val="10"/>
        <rFont val="Arial"/>
        <charset val="134"/>
      </rPr>
      <t xml:space="preserve">009
</t>
    </r>
    <r>
      <rPr>
        <b/>
        <sz val="10"/>
        <color rgb="FFFF0000"/>
        <rFont val="Arial"/>
        <charset val="134"/>
      </rPr>
      <t>12V7A*1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390*4</t>
    </r>
    <r>
      <rPr>
        <sz val="10"/>
        <rFont val="Arial"/>
        <charset val="134"/>
      </rPr>
      <t xml:space="preserve"> </t>
    </r>
    <r>
      <rPr>
        <sz val="10"/>
        <rFont val="宋体"/>
        <charset val="134"/>
      </rPr>
      <t>电机</t>
    </r>
    <r>
      <rPr>
        <sz val="10"/>
        <rFont val="Arial"/>
        <charset val="134"/>
      </rPr>
      <t xml:space="preserve"> motor
+</t>
    </r>
    <r>
      <rPr>
        <sz val="10"/>
        <rFont val="宋体"/>
        <charset val="134"/>
      </rPr>
      <t>手动加速</t>
    </r>
    <r>
      <rPr>
        <sz val="10"/>
        <rFont val="Arial"/>
        <charset val="134"/>
      </rPr>
      <t xml:space="preserve">
</t>
    </r>
    <r>
      <rPr>
        <b/>
        <sz val="10"/>
        <color rgb="FFFF0000"/>
        <rFont val="Arial"/>
        <charset val="134"/>
      </rPr>
      <t>+Turn the handle to start the throttle</t>
    </r>
  </si>
  <si>
    <r>
      <rPr>
        <b/>
        <sz val="10"/>
        <rFont val="宋体"/>
        <charset val="134"/>
      </rPr>
      <t>四驱车，配有</t>
    </r>
    <r>
      <rPr>
        <b/>
        <sz val="10"/>
        <rFont val="Arial"/>
        <charset val="134"/>
      </rPr>
      <t>12V</t>
    </r>
    <r>
      <rPr>
        <b/>
        <sz val="10"/>
        <rFont val="宋体"/>
        <charset val="134"/>
      </rPr>
      <t>大电池一块，多功能中控台，有音乐，灯光，蓝牙，遥控器，可手机</t>
    </r>
    <r>
      <rPr>
        <b/>
        <sz val="10"/>
        <rFont val="Arial"/>
        <charset val="134"/>
      </rPr>
      <t>APP</t>
    </r>
    <r>
      <rPr>
        <b/>
        <sz val="10"/>
        <rFont val="宋体"/>
        <charset val="134"/>
      </rPr>
      <t>遥控。四轮带避震。带手转把油门。</t>
    </r>
    <r>
      <rPr>
        <b/>
        <sz val="10"/>
        <color rgb="FFFF0000"/>
        <rFont val="Arial"/>
        <charset val="134"/>
      </rPr>
      <t xml:space="preserve">
Four-wheel drive vehicle, equipped with one 12V large battery, a multi-functional center console, featuring music, lighting, Bluetooth, remote control, and can be remotely controlled via mobile APP. Four-wheel with shock absorption. Turn the hand throttle lever.</t>
    </r>
  </si>
  <si>
    <r>
      <rPr>
        <sz val="10"/>
        <rFont val="Arial"/>
        <charset val="134"/>
      </rPr>
      <t xml:space="preserve">009
</t>
    </r>
    <r>
      <rPr>
        <b/>
        <sz val="10"/>
        <color rgb="FFFF0000"/>
        <rFont val="Arial"/>
        <charset val="134"/>
      </rPr>
      <t>12V7A*1</t>
    </r>
    <r>
      <rPr>
        <sz val="10"/>
        <color rgb="FFFF000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390*4</t>
    </r>
    <r>
      <rPr>
        <sz val="10"/>
        <color rgb="FFFF0000"/>
        <rFont val="Arial"/>
        <charset val="134"/>
      </rPr>
      <t xml:space="preserve"> </t>
    </r>
    <r>
      <rPr>
        <sz val="10"/>
        <rFont val="宋体"/>
        <charset val="134"/>
      </rPr>
      <t>电机</t>
    </r>
    <r>
      <rPr>
        <sz val="10"/>
        <rFont val="Arial"/>
        <charset val="134"/>
      </rPr>
      <t xml:space="preserve"> motor
+EVA</t>
    </r>
    <r>
      <rPr>
        <sz val="10"/>
        <rFont val="宋体"/>
        <charset val="134"/>
      </rPr>
      <t>软轮</t>
    </r>
    <r>
      <rPr>
        <sz val="10"/>
        <rFont val="Arial"/>
        <charset val="134"/>
      </rPr>
      <t xml:space="preserve">
</t>
    </r>
    <r>
      <rPr>
        <b/>
        <sz val="10"/>
        <color rgb="FFFF0000"/>
        <rFont val="Arial"/>
        <charset val="134"/>
      </rPr>
      <t xml:space="preserve">+EVA soft wheel </t>
    </r>
    <r>
      <rPr>
        <sz val="10"/>
        <rFont val="Arial"/>
        <charset val="134"/>
      </rPr>
      <t xml:space="preserve">
</t>
    </r>
  </si>
  <si>
    <r>
      <rPr>
        <b/>
        <sz val="10"/>
        <rFont val="Arial"/>
        <charset val="134"/>
      </rPr>
      <t xml:space="preserve">EVA </t>
    </r>
    <r>
      <rPr>
        <b/>
        <sz val="10"/>
        <rFont val="宋体"/>
        <charset val="134"/>
      </rPr>
      <t>软轮</t>
    </r>
    <r>
      <rPr>
        <b/>
        <sz val="10"/>
        <rFont val="Arial"/>
        <charset val="134"/>
      </rPr>
      <t xml:space="preserve"> </t>
    </r>
    <r>
      <rPr>
        <b/>
        <sz val="10"/>
        <rFont val="宋体"/>
        <charset val="134"/>
      </rPr>
      <t>四驱车，配有</t>
    </r>
    <r>
      <rPr>
        <b/>
        <sz val="10"/>
        <rFont val="Arial"/>
        <charset val="134"/>
      </rPr>
      <t>12V</t>
    </r>
    <r>
      <rPr>
        <b/>
        <sz val="10"/>
        <rFont val="宋体"/>
        <charset val="134"/>
      </rPr>
      <t>大电池一块，多功能中控台，有音乐，灯光，蓝牙，遥控器，可手机</t>
    </r>
    <r>
      <rPr>
        <b/>
        <sz val="10"/>
        <rFont val="Arial"/>
        <charset val="134"/>
      </rPr>
      <t>APP</t>
    </r>
    <r>
      <rPr>
        <b/>
        <sz val="10"/>
        <rFont val="宋体"/>
        <charset val="134"/>
      </rPr>
      <t>遥控。四轮带避震。</t>
    </r>
    <r>
      <rPr>
        <b/>
        <sz val="10"/>
        <rFont val="Arial"/>
        <charset val="134"/>
      </rPr>
      <t xml:space="preserve">
</t>
    </r>
    <r>
      <rPr>
        <b/>
        <sz val="10"/>
        <color rgb="FFFF0000"/>
        <rFont val="Arial"/>
        <charset val="134"/>
      </rPr>
      <t>EVA soft-wheel four-wheel drive vehicle, equipped with one 12V large battery, a multi-functional center console, featuring music, lights, Bluetooth, remote control, and can be controlled via mobile APP. Four-wheel with shock absorption.</t>
    </r>
  </si>
  <si>
    <r>
      <rPr>
        <sz val="10"/>
        <rFont val="Arial"/>
        <charset val="134"/>
      </rPr>
      <t xml:space="preserve">009
</t>
    </r>
    <r>
      <rPr>
        <b/>
        <sz val="10"/>
        <color rgb="FFFF0000"/>
        <rFont val="Arial"/>
        <charset val="134"/>
      </rPr>
      <t>12V7A*1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390*4</t>
    </r>
    <r>
      <rPr>
        <sz val="10"/>
        <rFont val="Arial"/>
        <charset val="134"/>
      </rPr>
      <t xml:space="preserve"> </t>
    </r>
    <r>
      <rPr>
        <sz val="10"/>
        <rFont val="宋体"/>
        <charset val="134"/>
      </rPr>
      <t>电机</t>
    </r>
    <r>
      <rPr>
        <sz val="10"/>
        <rFont val="Arial"/>
        <charset val="134"/>
      </rPr>
      <t xml:space="preserve"> motor
+</t>
    </r>
    <r>
      <rPr>
        <sz val="10"/>
        <rFont val="宋体"/>
        <charset val="134"/>
      </rPr>
      <t>手动加速</t>
    </r>
    <r>
      <rPr>
        <sz val="10"/>
        <rFont val="Arial"/>
        <charset val="134"/>
      </rPr>
      <t xml:space="preserve">
</t>
    </r>
    <r>
      <rPr>
        <b/>
        <sz val="10"/>
        <color rgb="FFFF0000"/>
        <rFont val="Arial"/>
        <charset val="134"/>
      </rPr>
      <t xml:space="preserve">+Turn the handle to start the throttle
</t>
    </r>
    <r>
      <rPr>
        <sz val="10"/>
        <color theme="1"/>
        <rFont val="Arial"/>
        <charset val="134"/>
      </rPr>
      <t>+EVA</t>
    </r>
    <r>
      <rPr>
        <sz val="10"/>
        <color theme="1"/>
        <rFont val="宋体"/>
        <charset val="134"/>
      </rPr>
      <t>软轮</t>
    </r>
    <r>
      <rPr>
        <b/>
        <sz val="10"/>
        <color rgb="FFFF0000"/>
        <rFont val="Arial"/>
        <charset val="134"/>
      </rPr>
      <t xml:space="preserve">
+EVA soft wheel </t>
    </r>
  </si>
  <si>
    <r>
      <rPr>
        <b/>
        <sz val="10"/>
        <rFont val="Arial"/>
        <charset val="134"/>
      </rPr>
      <t xml:space="preserve">EVA </t>
    </r>
    <r>
      <rPr>
        <b/>
        <sz val="10"/>
        <rFont val="宋体"/>
        <charset val="134"/>
      </rPr>
      <t>软轮</t>
    </r>
    <r>
      <rPr>
        <b/>
        <sz val="10"/>
        <rFont val="Arial"/>
        <charset val="134"/>
      </rPr>
      <t xml:space="preserve"> </t>
    </r>
    <r>
      <rPr>
        <b/>
        <sz val="10"/>
        <rFont val="宋体"/>
        <charset val="134"/>
      </rPr>
      <t>四驱车，配有</t>
    </r>
    <r>
      <rPr>
        <b/>
        <sz val="10"/>
        <rFont val="Arial"/>
        <charset val="134"/>
      </rPr>
      <t>12V</t>
    </r>
    <r>
      <rPr>
        <b/>
        <sz val="10"/>
        <rFont val="宋体"/>
        <charset val="134"/>
      </rPr>
      <t>大电池一块，多功能中控台，有音乐，灯光，蓝牙，遥控器，可手机</t>
    </r>
    <r>
      <rPr>
        <b/>
        <sz val="10"/>
        <rFont val="Arial"/>
        <charset val="134"/>
      </rPr>
      <t>APP</t>
    </r>
    <r>
      <rPr>
        <b/>
        <sz val="10"/>
        <rFont val="宋体"/>
        <charset val="134"/>
      </rPr>
      <t>遥控。四轮带避震。手动加速。</t>
    </r>
    <r>
      <rPr>
        <b/>
        <sz val="10"/>
        <color rgb="FFFF0000"/>
        <rFont val="Arial"/>
        <charset val="134"/>
      </rPr>
      <t xml:space="preserve">
EVA soft-wheel four-wheel drive vehicle, equipped with one 12V large battery, a multi-functional center console, featuring music, lights, Bluetooth, remote control, and can be controlled via mobile APP. Four-wheel with shock absorption. Manually accelerate.</t>
    </r>
  </si>
  <si>
    <t>ST</t>
  </si>
  <si>
    <r>
      <rPr>
        <sz val="10"/>
        <rFont val="Arial"/>
        <charset val="134"/>
      </rPr>
      <t xml:space="preserve">ST-603
</t>
    </r>
    <r>
      <rPr>
        <b/>
        <sz val="10"/>
        <color rgb="FFFF0000"/>
        <rFont val="Arial"/>
        <charset val="134"/>
      </rPr>
      <t>12V4.5A*1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t>
    </r>
  </si>
  <si>
    <r>
      <rPr>
        <sz val="10"/>
        <rFont val="宋体"/>
        <charset val="134"/>
      </rPr>
      <t>红</t>
    </r>
    <r>
      <rPr>
        <sz val="10"/>
        <rFont val="Arial"/>
        <charset val="134"/>
      </rPr>
      <t xml:space="preserve"> red
</t>
    </r>
    <r>
      <rPr>
        <sz val="10"/>
        <rFont val="宋体"/>
        <charset val="134"/>
      </rPr>
      <t>灰绿</t>
    </r>
    <r>
      <rPr>
        <sz val="10"/>
        <rFont val="Arial"/>
        <charset val="134"/>
      </rPr>
      <t xml:space="preserve">Grayish green
</t>
    </r>
    <r>
      <rPr>
        <sz val="10"/>
        <rFont val="宋体"/>
        <charset val="134"/>
      </rPr>
      <t>橙白</t>
    </r>
    <r>
      <rPr>
        <sz val="10"/>
        <rFont val="Arial"/>
        <charset val="134"/>
      </rPr>
      <t xml:space="preserve">Orange and white
</t>
    </r>
    <r>
      <rPr>
        <sz val="10"/>
        <rFont val="宋体"/>
        <charset val="134"/>
      </rPr>
      <t>玫红</t>
    </r>
    <r>
      <rPr>
        <sz val="10"/>
        <rFont val="Arial"/>
        <charset val="134"/>
      </rPr>
      <t>Rose red</t>
    </r>
  </si>
  <si>
    <t>118*62*68CM</t>
  </si>
  <si>
    <t>15.6KG
19KG</t>
  </si>
  <si>
    <r>
      <rPr>
        <b/>
        <sz val="9"/>
        <rFont val="宋体"/>
        <charset val="134"/>
      </rPr>
      <t>双开门电动车，前后平行摇摆，带蓝牙，早教，音乐，灯光，</t>
    </r>
    <r>
      <rPr>
        <b/>
        <sz val="9"/>
        <rFont val="Arial"/>
        <charset val="134"/>
      </rPr>
      <t>USB</t>
    </r>
    <r>
      <rPr>
        <b/>
        <sz val="9"/>
        <rFont val="宋体"/>
        <charset val="134"/>
      </rPr>
      <t>接口，一键安装方向盘。</t>
    </r>
    <r>
      <rPr>
        <b/>
        <sz val="9"/>
        <rFont val="Arial"/>
        <charset val="134"/>
      </rPr>
      <t xml:space="preserve">
</t>
    </r>
    <r>
      <rPr>
        <b/>
        <sz val="9"/>
        <color rgb="FFFF0000"/>
        <rFont val="Arial"/>
        <charset val="134"/>
      </rPr>
      <t>Double-door electric vehicle, with front and rear parallel swaying, equipped with Bluetooth, early education, music, lighting, USB interface, and one-click installation of steering wheel.</t>
    </r>
  </si>
  <si>
    <r>
      <rPr>
        <sz val="10"/>
        <color rgb="FFFF0000"/>
        <rFont val="宋体"/>
        <charset val="134"/>
      </rPr>
      <t>皮座</t>
    </r>
    <r>
      <rPr>
        <sz val="10"/>
        <color rgb="FFFF0000"/>
        <rFont val="Arial"/>
        <charset val="134"/>
      </rPr>
      <t xml:space="preserve"> Leather seats + 20 RMB                               EVA</t>
    </r>
    <r>
      <rPr>
        <sz val="10"/>
        <color rgb="FFFF0000"/>
        <rFont val="宋体"/>
        <charset val="134"/>
      </rPr>
      <t>轮</t>
    </r>
    <r>
      <rPr>
        <sz val="10"/>
        <color rgb="FFFF0000"/>
        <rFont val="Arial"/>
        <charset val="134"/>
      </rPr>
      <t xml:space="preserve"> EVA soft wheel + 60RMB </t>
    </r>
  </si>
  <si>
    <r>
      <rPr>
        <sz val="10"/>
        <rFont val="Arial"/>
        <charset val="134"/>
      </rPr>
      <t xml:space="preserve">ST-303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t>
    </r>
  </si>
  <si>
    <t>95*52*63CMCM</t>
  </si>
  <si>
    <t>9.2KG
11KG</t>
  </si>
  <si>
    <r>
      <rPr>
        <b/>
        <sz val="9"/>
        <rFont val="宋体"/>
        <charset val="134"/>
      </rPr>
      <t>双开门电动车，前后平行摇摆，早教，音乐，灯光，</t>
    </r>
    <r>
      <rPr>
        <b/>
        <sz val="9"/>
        <rFont val="Arial"/>
        <charset val="134"/>
      </rPr>
      <t>USB</t>
    </r>
    <r>
      <rPr>
        <b/>
        <sz val="9"/>
        <rFont val="宋体"/>
        <charset val="134"/>
      </rPr>
      <t>接口，一键安装方向盘。</t>
    </r>
    <r>
      <rPr>
        <b/>
        <sz val="9"/>
        <rFont val="Arial"/>
        <charset val="134"/>
      </rPr>
      <t xml:space="preserve">
</t>
    </r>
    <r>
      <rPr>
        <b/>
        <sz val="9"/>
        <color rgb="FFFF0000"/>
        <rFont val="Arial"/>
        <charset val="134"/>
      </rPr>
      <t>Double-door electric vehicle, with front and rear parallel swaying, , early education, music, lighting, USB interface, and one-click installation of steering wheel.</t>
    </r>
  </si>
  <si>
    <r>
      <rPr>
        <sz val="10"/>
        <color rgb="FFFF0000"/>
        <rFont val="宋体"/>
        <charset val="134"/>
      </rPr>
      <t>皮座</t>
    </r>
    <r>
      <rPr>
        <sz val="10"/>
        <color rgb="FFFF0000"/>
        <rFont val="Arial"/>
        <charset val="134"/>
      </rPr>
      <t xml:space="preserve"> Leather seats + 10 RMB                               EVA</t>
    </r>
    <r>
      <rPr>
        <sz val="10"/>
        <color rgb="FFFF0000"/>
        <rFont val="宋体"/>
        <charset val="134"/>
      </rPr>
      <t>轮</t>
    </r>
    <r>
      <rPr>
        <sz val="10"/>
        <color rgb="FFFF0000"/>
        <rFont val="Arial"/>
        <charset val="134"/>
      </rPr>
      <t xml:space="preserve"> EVA soft wheel + 45RMB 
</t>
    </r>
    <r>
      <rPr>
        <sz val="10"/>
        <color rgb="FFFF0000"/>
        <rFont val="宋体"/>
        <charset val="134"/>
      </rPr>
      <t xml:space="preserve">蓝牙Bluetooth + 5RMB  </t>
    </r>
    <r>
      <rPr>
        <sz val="10"/>
        <color rgb="FFFF0000"/>
        <rFont val="Arial"/>
        <charset val="134"/>
      </rPr>
      <t xml:space="preserve">  </t>
    </r>
  </si>
  <si>
    <r>
      <rPr>
        <sz val="10"/>
        <rFont val="Arial"/>
        <charset val="134"/>
      </rPr>
      <t xml:space="preserve">ST-301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t>
    </r>
  </si>
  <si>
    <t>红red
粉色pink
白white
灰grey</t>
  </si>
  <si>
    <t>95*52*63CM</t>
  </si>
  <si>
    <t>9.6KG
11.6KG</t>
  </si>
  <si>
    <r>
      <rPr>
        <sz val="10"/>
        <rFont val="Arial"/>
        <charset val="134"/>
      </rPr>
      <t xml:space="preserve">ST-302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t>
    </r>
  </si>
  <si>
    <t>NB</t>
  </si>
  <si>
    <r>
      <rPr>
        <sz val="10"/>
        <rFont val="Arial"/>
        <charset val="134"/>
      </rPr>
      <t xml:space="preserve">168A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</si>
  <si>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红色 red
粉色 pink
 黑色  Black
白色 white
灰色 Grey  </t>
  </si>
  <si>
    <t>87*56*68CM</t>
  </si>
  <si>
    <t>10.5KG   
11.5KG</t>
  </si>
  <si>
    <t>四轮减震，缓启动，2.4G蓝牙遥控双开门， 3档调速，设有安全带，炫酷灯光，动感音乐，音量加减功能， 整车安装简单
Four-wheel shock absorption, gentle start, 2.4G Bluetooth remote control double doors, 3-speed adjustment, equipped with seat belts, cool lights, dynamic music, volume up and down functions, simple vehicle installation</t>
  </si>
  <si>
    <t xml:space="preserve">  烤漆Baking varnish+20RMB  EVA发泡胎EVAfoam tire+50RMB
皮座椅Leather seats+8RMB</t>
  </si>
  <si>
    <r>
      <rPr>
        <sz val="10"/>
        <rFont val="Arial"/>
        <charset val="134"/>
      </rPr>
      <t xml:space="preserve">168B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</si>
  <si>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168C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</si>
  <si>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168D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</si>
  <si>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168E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</si>
  <si>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168F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</si>
  <si>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BH</t>
  </si>
  <si>
    <r>
      <rPr>
        <sz val="10"/>
        <rFont val="Arial"/>
        <charset val="134"/>
      </rPr>
      <t xml:space="preserve">601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</si>
  <si>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灰色 Grey
蓝色blue  </t>
  </si>
  <si>
    <t>112*58*63CM</t>
  </si>
  <si>
    <t>10.9KG   
12.4KG</t>
  </si>
  <si>
    <t>皮座椅Leather seats+18RMB
烤漆Baking varnish+30RMB   
EVA发泡胎EVAfoam tire+65RMB
12V7电池battery+15RMB
四驱4-wheel drive+20RMB</t>
  </si>
  <si>
    <r>
      <rPr>
        <sz val="10"/>
        <rFont val="Arial"/>
        <charset val="134"/>
      </rPr>
      <t xml:space="preserve">158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</si>
  <si>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100X65X70CM</t>
  </si>
  <si>
    <t>16KG   
18.5KG</t>
  </si>
  <si>
    <t xml:space="preserve">  烤漆Baking varnish+40RMB  EVA发泡胎EVAfoam tire+55RMB
皮座椅Leather seats+20RMB</t>
  </si>
  <si>
    <t>TL</t>
  </si>
  <si>
    <r>
      <rPr>
        <sz val="10"/>
        <rFont val="Arial"/>
        <charset val="134"/>
      </rPr>
      <t xml:space="preserve">518
</t>
    </r>
    <r>
      <rPr>
        <b/>
        <sz val="10"/>
        <color rgb="FFFF0000"/>
        <rFont val="Arial"/>
        <charset val="134"/>
      </rPr>
      <t>12V4A*1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</si>
  <si>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黑色 black</t>
  </si>
  <si>
    <t>97*56*60CM</t>
  </si>
  <si>
    <t>11KG   
12.2KG</t>
  </si>
  <si>
    <t>一键启动，MP3，蓝牙早教，2.4G蓝牙遥控，四轮避震，双开门 ,自带备胎 炫酷灯光，
One-click start, MP3, Bluetooth early education, 2.4G Bluetooth remote control, four-wheel shock absorption, double doors, built-in spare tire, cool lights</t>
  </si>
  <si>
    <t>EVA发泡胎EVAfoam tire+45RMB
皮座椅Leather seats+15RMB
底部射灯 Bottom spotlight+10RMB
12V7电池，四驱12V7 battery, four-wheel drive
+40RMB</t>
  </si>
  <si>
    <r>
      <rPr>
        <sz val="10"/>
        <rFont val="Arial"/>
        <charset val="134"/>
      </rPr>
      <t xml:space="preserve">516
</t>
    </r>
    <r>
      <rPr>
        <b/>
        <sz val="10"/>
        <color rgb="FFFF0000"/>
        <rFont val="Arial"/>
        <charset val="134"/>
      </rPr>
      <t>12V4A*1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</si>
  <si>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517
</t>
    </r>
    <r>
      <rPr>
        <b/>
        <sz val="10"/>
        <color rgb="FFFF0000"/>
        <rFont val="Arial"/>
        <charset val="134"/>
      </rPr>
      <t>12V4A*1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</si>
  <si>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601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烤漆色</t>
    </r>
    <r>
      <rPr>
        <b/>
        <sz val="10"/>
        <color rgb="FFFF0000"/>
        <rFont val="Arial"/>
        <charset val="134"/>
      </rPr>
      <t xml:space="preserve">
Baking varnish </t>
    </r>
  </si>
  <si>
    <t xml:space="preserve">烤漆色
Baking varnish </t>
  </si>
  <si>
    <r>
      <rPr>
        <sz val="10"/>
        <rFont val="Arial"/>
        <charset val="134"/>
      </rPr>
      <t xml:space="preserve">602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</si>
  <si>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80A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</si>
  <si>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87*54.5*63CM</t>
  </si>
  <si>
    <t>10KG   
12KG</t>
  </si>
  <si>
    <t>皮座椅Leather seats+15RMB
烤漆Baking varnish+20RMB   
EVA发泡胎EVAfoam tire+55RMB
12V7电池battery+15RMB
四驱4-wheel drive+20RMB</t>
  </si>
  <si>
    <r>
      <rPr>
        <sz val="10"/>
        <rFont val="Arial"/>
        <charset val="134"/>
      </rPr>
      <t xml:space="preserve">80B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</si>
  <si>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80C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</si>
  <si>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80D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</si>
  <si>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80E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</si>
  <si>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80F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</si>
  <si>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80G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</si>
  <si>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80H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</si>
  <si>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80J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</si>
  <si>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89*57*63CM</t>
  </si>
  <si>
    <r>
      <rPr>
        <sz val="10"/>
        <rFont val="Arial"/>
        <charset val="134"/>
      </rPr>
      <t xml:space="preserve">80R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</si>
  <si>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888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</si>
  <si>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皮座椅Leather seats+20RMB
烤漆Baking varnish+30RMB   
EVA发泡胎EVAfoam tire+65RMB
12V7电池battery+15RMB
四驱4-wheel drive+20RMB</t>
  </si>
  <si>
    <t>烤漆红 
Baking varnish red
烤漆黑色
Baking varnish black</t>
  </si>
  <si>
    <r>
      <rPr>
        <sz val="10"/>
        <rFont val="Arial"/>
        <charset val="134"/>
      </rPr>
      <t xml:space="preserve">801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</si>
  <si>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802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</si>
  <si>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803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</si>
  <si>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805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</si>
  <si>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806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</si>
  <si>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</si>
  <si>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809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</si>
  <si>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868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</si>
  <si>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蓝色blue  </t>
  </si>
  <si>
    <t>122*60*68CM</t>
  </si>
  <si>
    <t>15.7KG   
18.2KG</t>
  </si>
  <si>
    <r>
      <rPr>
        <sz val="10"/>
        <rFont val="Arial"/>
        <charset val="134"/>
      </rPr>
      <t xml:space="preserve">868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烤漆</t>
    </r>
    <r>
      <rPr>
        <b/>
        <sz val="10"/>
        <color rgb="FFFF0000"/>
        <rFont val="Arial"/>
        <charset val="134"/>
      </rPr>
      <t xml:space="preserve">
Baking varnish</t>
    </r>
  </si>
  <si>
    <r>
      <rPr>
        <sz val="10"/>
        <rFont val="Arial"/>
        <charset val="134"/>
      </rPr>
      <t xml:space="preserve">898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</si>
  <si>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858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</si>
  <si>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518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</si>
  <si>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528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</si>
  <si>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568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</si>
  <si>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826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</si>
  <si>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828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</si>
  <si>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829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</si>
  <si>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</si>
  <si>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灰色 Grey </t>
  </si>
  <si>
    <t>17.2KG   
21.6KG</t>
  </si>
  <si>
    <t>皮座椅Leather seats+20RMB
烤漆Baking varnish+40RMB   
EVA发泡胎EVAfoam tire+65RMB
12V7电池battery+15RMB
四驱4-wheel drive+20RMB</t>
  </si>
  <si>
    <r>
      <rPr>
        <sz val="10"/>
        <rFont val="Arial"/>
        <charset val="134"/>
      </rPr>
      <t xml:space="preserve">618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烤漆</t>
    </r>
    <r>
      <rPr>
        <b/>
        <sz val="10"/>
        <color rgb="FFFF0000"/>
        <rFont val="Arial"/>
        <charset val="134"/>
      </rPr>
      <t>Baking varnish</t>
    </r>
  </si>
  <si>
    <t>烤漆红 
Baking varnish red
烤漆蓝
 Baking varnish blue</t>
  </si>
  <si>
    <r>
      <rPr>
        <sz val="10"/>
        <rFont val="Arial"/>
        <charset val="134"/>
      </rPr>
      <t xml:space="preserve">628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</si>
  <si>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灰色 Grey</t>
  </si>
  <si>
    <r>
      <rPr>
        <sz val="10"/>
        <rFont val="Arial"/>
        <charset val="134"/>
      </rPr>
      <t xml:space="preserve">628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烤漆</t>
    </r>
    <r>
      <rPr>
        <b/>
        <sz val="10"/>
        <color rgb="FFFF0000"/>
        <rFont val="Arial"/>
        <charset val="134"/>
      </rPr>
      <t>Baking varnish</t>
    </r>
  </si>
  <si>
    <r>
      <rPr>
        <sz val="10"/>
        <rFont val="Arial"/>
        <charset val="134"/>
      </rPr>
      <t xml:space="preserve">658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</si>
  <si>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658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烤漆</t>
    </r>
    <r>
      <rPr>
        <b/>
        <sz val="10"/>
        <color rgb="FFFF0000"/>
        <rFont val="Arial"/>
        <charset val="134"/>
      </rPr>
      <t>Baking varnish</t>
    </r>
  </si>
  <si>
    <r>
      <rPr>
        <sz val="10"/>
        <rFont val="Arial"/>
        <charset val="134"/>
      </rPr>
      <t xml:space="preserve">688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</si>
  <si>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60E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</si>
  <si>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108*62*74.5CM</t>
  </si>
  <si>
    <t>14.2KG   
17.2KG</t>
  </si>
  <si>
    <r>
      <rPr>
        <sz val="10"/>
        <rFont val="Arial"/>
        <charset val="134"/>
      </rPr>
      <t xml:space="preserve">60D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</si>
  <si>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60B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</si>
  <si>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60C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</si>
  <si>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60A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</si>
  <si>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60F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</si>
  <si>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HN</t>
  </si>
  <si>
    <r>
      <rPr>
        <sz val="10"/>
        <rFont val="Arial"/>
        <charset val="134"/>
      </rPr>
      <t xml:space="preserve">005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</si>
  <si>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警车色  Police car color
红色 red
黄色 yellow
深绿色 bottle green
浅绿色 Light green</t>
  </si>
  <si>
    <t>118*63*64CM</t>
  </si>
  <si>
    <t>15KG   
17.3KG</t>
  </si>
  <si>
    <t>遥控，蓝牙，前后摇摆，音乐，灯光 ，
 Bluetooth, front and back swing, music, lighting</t>
  </si>
  <si>
    <t>皮座椅Leather seats+15RMB
烤漆Baking varnish+20RMB   
EVA发泡胎EVAfoam tire+50RMB</t>
  </si>
  <si>
    <r>
      <rPr>
        <sz val="10"/>
        <rFont val="Arial"/>
        <charset val="134"/>
      </rPr>
      <t xml:space="preserve">005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</si>
  <si>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005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</si>
  <si>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939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t>
    </r>
  </si>
  <si>
    <r>
      <rPr>
        <sz val="9"/>
        <rFont val="宋体"/>
        <charset val="134"/>
      </rPr>
      <t>红</t>
    </r>
    <r>
      <rPr>
        <sz val="9"/>
        <rFont val="Arial"/>
        <charset val="134"/>
      </rPr>
      <t xml:space="preserve">  Red
</t>
    </r>
    <r>
      <rPr>
        <sz val="9"/>
        <rFont val="宋体"/>
        <charset val="134"/>
      </rPr>
      <t>白</t>
    </r>
    <r>
      <rPr>
        <sz val="9"/>
        <rFont val="Arial"/>
        <charset val="134"/>
      </rPr>
      <t xml:space="preserve">  White
</t>
    </r>
    <r>
      <rPr>
        <sz val="9"/>
        <rFont val="宋体"/>
        <charset val="134"/>
      </rPr>
      <t>黄</t>
    </r>
    <r>
      <rPr>
        <sz val="9"/>
        <rFont val="Arial"/>
        <charset val="134"/>
      </rPr>
      <t xml:space="preserve">  yellow</t>
    </r>
  </si>
  <si>
    <t>105*60*65CM</t>
  </si>
  <si>
    <t>14KG
17KG</t>
  </si>
  <si>
    <r>
      <rPr>
        <sz val="10"/>
        <color rgb="FFFF0000"/>
        <rFont val="宋体"/>
        <charset val="134"/>
      </rPr>
      <t>皮座</t>
    </r>
    <r>
      <rPr>
        <sz val="10"/>
        <color rgb="FFFF0000"/>
        <rFont val="Arial"/>
        <charset val="134"/>
      </rPr>
      <t xml:space="preserve"> Leather seats + 15 RMB                               EVA</t>
    </r>
    <r>
      <rPr>
        <sz val="10"/>
        <color rgb="FFFF0000"/>
        <rFont val="宋体"/>
        <charset val="134"/>
      </rPr>
      <t>轮</t>
    </r>
    <r>
      <rPr>
        <sz val="10"/>
        <color rgb="FFFF0000"/>
        <rFont val="Arial"/>
        <charset val="134"/>
      </rPr>
      <t xml:space="preserve"> EVA soft wheel + 45RMB   </t>
    </r>
  </si>
  <si>
    <r>
      <rPr>
        <sz val="10"/>
        <rFont val="Arial"/>
        <charset val="134"/>
      </rPr>
      <t xml:space="preserve">939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380*4</t>
    </r>
    <r>
      <rPr>
        <sz val="10"/>
        <rFont val="Arial"/>
        <charset val="134"/>
      </rPr>
      <t xml:space="preserve"> </t>
    </r>
    <r>
      <rPr>
        <sz val="10"/>
        <rFont val="宋体"/>
        <charset val="134"/>
      </rPr>
      <t>电机</t>
    </r>
    <r>
      <rPr>
        <sz val="10"/>
        <rFont val="Arial"/>
        <charset val="134"/>
      </rPr>
      <t xml:space="preserve"> motor</t>
    </r>
  </si>
  <si>
    <t>102*64*70CM</t>
  </si>
  <si>
    <t>11.2KG
13.4KG</t>
  </si>
  <si>
    <r>
      <rPr>
        <sz val="10"/>
        <rFont val="Arial"/>
        <charset val="134"/>
      </rPr>
      <t xml:space="preserve">939
</t>
    </r>
    <r>
      <rPr>
        <b/>
        <sz val="10"/>
        <color rgb="FFFF0000"/>
        <rFont val="Arial"/>
        <charset val="134"/>
      </rPr>
      <t>12V7A*1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t>
    </r>
  </si>
  <si>
    <r>
      <rPr>
        <sz val="10"/>
        <rFont val="Arial"/>
        <charset val="134"/>
      </rPr>
      <t xml:space="preserve">939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
+</t>
    </r>
    <r>
      <rPr>
        <sz val="10"/>
        <rFont val="宋体"/>
        <charset val="134"/>
      </rPr>
      <t>烤漆涂鸦款</t>
    </r>
    <r>
      <rPr>
        <sz val="10"/>
        <rFont val="Arial"/>
        <charset val="134"/>
      </rPr>
      <t xml:space="preserve">
</t>
    </r>
    <r>
      <rPr>
        <sz val="10"/>
        <color rgb="FFFF0000"/>
        <rFont val="Arial"/>
        <charset val="134"/>
      </rPr>
      <t>+Doodle style
+paint</t>
    </r>
  </si>
  <si>
    <r>
      <rPr>
        <sz val="9"/>
        <rFont val="宋体"/>
        <charset val="134"/>
      </rPr>
      <t>烤漆红</t>
    </r>
    <r>
      <rPr>
        <sz val="9"/>
        <rFont val="Arial"/>
        <charset val="134"/>
      </rPr>
      <t xml:space="preserve">   
</t>
    </r>
    <r>
      <rPr>
        <sz val="9"/>
        <rFont val="宋体"/>
        <charset val="134"/>
      </rPr>
      <t>烤漆黑</t>
    </r>
    <r>
      <rPr>
        <sz val="9"/>
        <rFont val="Arial"/>
        <charset val="134"/>
      </rPr>
      <t xml:space="preserve">    
paint red 
paint black</t>
    </r>
  </si>
  <si>
    <r>
      <rPr>
        <sz val="10"/>
        <rFont val="Arial"/>
        <charset val="134"/>
      </rPr>
      <t xml:space="preserve">939
</t>
    </r>
    <r>
      <rPr>
        <b/>
        <sz val="10"/>
        <color rgb="FFFF0000"/>
        <rFont val="Arial"/>
        <charset val="134"/>
      </rPr>
      <t>12V7A*1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380*2</t>
    </r>
    <r>
      <rPr>
        <sz val="10"/>
        <rFont val="Arial"/>
        <charset val="134"/>
      </rPr>
      <t xml:space="preserve"> </t>
    </r>
    <r>
      <rPr>
        <sz val="10"/>
        <rFont val="宋体"/>
        <charset val="134"/>
      </rPr>
      <t>电机</t>
    </r>
    <r>
      <rPr>
        <sz val="10"/>
        <rFont val="Arial"/>
        <charset val="134"/>
      </rPr>
      <t xml:space="preserve"> motor
+</t>
    </r>
    <r>
      <rPr>
        <sz val="10"/>
        <rFont val="宋体"/>
        <charset val="134"/>
      </rPr>
      <t>烤漆涂鸦款</t>
    </r>
    <r>
      <rPr>
        <sz val="10"/>
        <rFont val="Arial"/>
        <charset val="134"/>
      </rPr>
      <t xml:space="preserve">
</t>
    </r>
    <r>
      <rPr>
        <sz val="10"/>
        <color rgb="FFFF0000"/>
        <rFont val="Arial"/>
        <charset val="134"/>
      </rPr>
      <t>+Doodle style
+paint</t>
    </r>
  </si>
  <si>
    <t>XT</t>
  </si>
  <si>
    <r>
      <rPr>
        <sz val="10"/>
        <rFont val="Arial"/>
        <charset val="134"/>
      </rPr>
      <t xml:space="preserve">S1199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宋体"/>
        <charset val="134"/>
      </rPr>
      <t>电机</t>
    </r>
    <r>
      <rPr>
        <sz val="10"/>
        <rFont val="Arial"/>
        <charset val="134"/>
      </rPr>
      <t xml:space="preserve"> motor
</t>
    </r>
    <r>
      <rPr>
        <sz val="10"/>
        <rFont val="宋体"/>
        <charset val="134"/>
      </rPr>
      <t>裸车</t>
    </r>
    <r>
      <rPr>
        <sz val="10"/>
        <rFont val="Arial"/>
        <charset val="134"/>
      </rPr>
      <t xml:space="preserve">
</t>
    </r>
    <r>
      <rPr>
        <b/>
        <sz val="10"/>
        <color rgb="FFFF0000"/>
        <rFont val="Arial"/>
        <charset val="134"/>
      </rPr>
      <t>Naked car</t>
    </r>
  </si>
  <si>
    <t>红色red
蓝色blue
白色white
灰色Grey</t>
  </si>
  <si>
    <r>
      <rPr>
        <b/>
        <sz val="9"/>
        <rFont val="宋体"/>
        <charset val="134"/>
      </rPr>
      <t>采用双电瓶，双驱动，双座设计，加高加大车身，有灯光，音乐，</t>
    </r>
    <r>
      <rPr>
        <b/>
        <sz val="9"/>
        <rFont val="Arial"/>
        <charset val="134"/>
      </rPr>
      <t>USB</t>
    </r>
    <r>
      <rPr>
        <b/>
        <sz val="9"/>
        <rFont val="宋体"/>
        <charset val="134"/>
      </rPr>
      <t>接口，超大后备箱。</t>
    </r>
    <r>
      <rPr>
        <b/>
        <sz val="9"/>
        <color rgb="FFFF0000"/>
        <rFont val="Arial"/>
        <charset val="134"/>
      </rPr>
      <t xml:space="preserve">
It adopts a dual-battery, dual-drive, dual-seat design, with a raised and enlarged body. It is equipped with lights, music, USB ports and a huge trunk.</t>
    </r>
  </si>
  <si>
    <t xml:space="preserve">警灯 +11元
摇控 +20元
喊话器 +6元
EVA轮 +50元
皮座椅 +15元
四驱动 +30元
彩件烤漆 +30元
整车烤漆 +60元
</t>
  </si>
  <si>
    <r>
      <rPr>
        <sz val="10"/>
        <rFont val="Arial"/>
        <charset val="134"/>
      </rPr>
      <t xml:space="preserve">S1199
</t>
    </r>
    <r>
      <rPr>
        <b/>
        <sz val="10"/>
        <color rgb="FFFF0000"/>
        <rFont val="Arial"/>
        <charset val="134"/>
      </rPr>
      <t>6V4.5A*2</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宋体"/>
        <charset val="134"/>
      </rPr>
      <t>电机</t>
    </r>
    <r>
      <rPr>
        <sz val="10"/>
        <rFont val="Arial"/>
        <charset val="134"/>
      </rPr>
      <t xml:space="preserve"> motor
</t>
    </r>
    <r>
      <rPr>
        <sz val="10"/>
        <rFont val="宋体"/>
        <charset val="134"/>
      </rPr>
      <t>+警灯</t>
    </r>
    <r>
      <rPr>
        <sz val="10"/>
        <rFont val="Arial"/>
        <charset val="134"/>
      </rPr>
      <t xml:space="preserve">
</t>
    </r>
    <r>
      <rPr>
        <b/>
        <sz val="10"/>
        <color rgb="FFFF0000"/>
        <rFont val="Arial"/>
        <charset val="134"/>
      </rPr>
      <t>+police lights</t>
    </r>
  </si>
  <si>
    <t>15.1KG/       17KG</t>
  </si>
  <si>
    <r>
      <rPr>
        <b/>
        <sz val="9"/>
        <rFont val="宋体"/>
        <charset val="134"/>
      </rPr>
      <t>采用双电瓶，双驱动，双座设计，加高加大车身，有灯光，音乐，</t>
    </r>
    <r>
      <rPr>
        <b/>
        <sz val="9"/>
        <rFont val="Arial"/>
        <charset val="134"/>
      </rPr>
      <t>USB</t>
    </r>
    <r>
      <rPr>
        <b/>
        <sz val="9"/>
        <rFont val="宋体"/>
        <charset val="134"/>
      </rPr>
      <t>接口，超大后备箱，有警灯。</t>
    </r>
    <r>
      <rPr>
        <b/>
        <sz val="9"/>
        <rFont val="Arial"/>
        <charset val="134"/>
      </rPr>
      <t xml:space="preserve">
</t>
    </r>
    <r>
      <rPr>
        <b/>
        <sz val="9"/>
        <color rgb="FFFF0000"/>
        <rFont val="Arial"/>
        <charset val="134"/>
      </rPr>
      <t>It adopts a dual battery, dual drive, and dual-seat design. The body is raised and enlarged, equipped with lights, music, USB ports, a large trunk, and police lights.</t>
    </r>
  </si>
  <si>
    <t>摇控 +20元
喊话器 +6元
EVA轮 +50元
皮座椅 +15元
四驱动 +30元
彩件烤漆 +30元
整车烤漆 +60元</t>
  </si>
  <si>
    <r>
      <rPr>
        <sz val="10"/>
        <rFont val="Arial"/>
        <charset val="134"/>
      </rPr>
      <t xml:space="preserve">S1199
</t>
    </r>
    <r>
      <rPr>
        <sz val="10"/>
        <color rgb="FFFF0000"/>
        <rFont val="Arial"/>
        <charset val="134"/>
      </rPr>
      <t>12</t>
    </r>
    <r>
      <rPr>
        <b/>
        <sz val="10"/>
        <color rgb="FFFF0000"/>
        <rFont val="Arial"/>
        <charset val="134"/>
      </rPr>
      <t>V4.5A*1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宋体"/>
        <charset val="134"/>
      </rPr>
      <t>电机</t>
    </r>
    <r>
      <rPr>
        <sz val="10"/>
        <rFont val="Arial"/>
        <charset val="134"/>
      </rPr>
      <t xml:space="preserve"> motor
</t>
    </r>
    <r>
      <rPr>
        <sz val="10"/>
        <rFont val="宋体"/>
        <charset val="134"/>
      </rPr>
      <t>+警灯</t>
    </r>
    <r>
      <rPr>
        <sz val="10"/>
        <rFont val="Arial"/>
        <charset val="134"/>
      </rPr>
      <t xml:space="preserve">
</t>
    </r>
    <r>
      <rPr>
        <b/>
        <sz val="10"/>
        <color rgb="FFFF0000"/>
        <rFont val="Arial"/>
        <charset val="134"/>
      </rPr>
      <t>+police lights</t>
    </r>
  </si>
  <si>
    <r>
      <rPr>
        <b/>
        <sz val="9"/>
        <rFont val="宋体"/>
        <charset val="134"/>
      </rPr>
      <t>采用</t>
    </r>
    <r>
      <rPr>
        <b/>
        <sz val="9"/>
        <rFont val="Arial"/>
        <charset val="134"/>
      </rPr>
      <t>12V4.5A</t>
    </r>
    <r>
      <rPr>
        <b/>
        <sz val="9"/>
        <rFont val="宋体"/>
        <charset val="134"/>
      </rPr>
      <t>的电瓶，双驱动，双座设计，加高加大车身，有灯光，音乐，</t>
    </r>
    <r>
      <rPr>
        <b/>
        <sz val="9"/>
        <rFont val="Arial"/>
        <charset val="134"/>
      </rPr>
      <t>USB</t>
    </r>
    <r>
      <rPr>
        <b/>
        <sz val="9"/>
        <rFont val="宋体"/>
        <charset val="134"/>
      </rPr>
      <t>接口，超大后备箱，有警灯。</t>
    </r>
    <r>
      <rPr>
        <b/>
        <sz val="9"/>
        <rFont val="Arial"/>
        <charset val="134"/>
      </rPr>
      <t xml:space="preserve">
</t>
    </r>
    <r>
      <rPr>
        <b/>
        <sz val="9"/>
        <color rgb="FFFF0000"/>
        <rFont val="Arial"/>
        <charset val="134"/>
      </rPr>
      <t>It adopts a 12V4.5A battery, dual drive, two-seat design, raised and enlarged body, with lights, music, USB ports, a large trunk and police lights.</t>
    </r>
  </si>
  <si>
    <r>
      <rPr>
        <sz val="10"/>
        <rFont val="Arial"/>
        <charset val="134"/>
      </rPr>
      <t xml:space="preserve">S1199
</t>
    </r>
    <r>
      <rPr>
        <sz val="10"/>
        <color rgb="FFFF0000"/>
        <rFont val="Arial"/>
        <charset val="134"/>
      </rPr>
      <t>12</t>
    </r>
    <r>
      <rPr>
        <b/>
        <sz val="10"/>
        <color rgb="FFFF0000"/>
        <rFont val="Arial"/>
        <charset val="134"/>
      </rPr>
      <t>V7A*1</t>
    </r>
    <r>
      <rPr>
        <sz val="10"/>
        <rFont val="Arial"/>
        <charset val="134"/>
      </rPr>
      <t xml:space="preserve"> </t>
    </r>
    <r>
      <rPr>
        <sz val="10"/>
        <rFont val="宋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宋体"/>
        <charset val="134"/>
      </rPr>
      <t>电机</t>
    </r>
    <r>
      <rPr>
        <sz val="10"/>
        <rFont val="Arial"/>
        <charset val="134"/>
      </rPr>
      <t xml:space="preserve"> motor
</t>
    </r>
    <r>
      <rPr>
        <sz val="10"/>
        <rFont val="宋体"/>
        <charset val="134"/>
      </rPr>
      <t>+警灯</t>
    </r>
    <r>
      <rPr>
        <sz val="10"/>
        <rFont val="Arial"/>
        <charset val="134"/>
      </rPr>
      <t xml:space="preserve">
</t>
    </r>
    <r>
      <rPr>
        <b/>
        <sz val="10"/>
        <color rgb="FFFF0000"/>
        <rFont val="Arial"/>
        <charset val="134"/>
      </rPr>
      <t>+police lights</t>
    </r>
  </si>
  <si>
    <r>
      <rPr>
        <b/>
        <sz val="9"/>
        <rFont val="宋体"/>
        <charset val="134"/>
      </rPr>
      <t>采用</t>
    </r>
    <r>
      <rPr>
        <b/>
        <sz val="9"/>
        <rFont val="Arial"/>
        <charset val="134"/>
      </rPr>
      <t>12V7A</t>
    </r>
    <r>
      <rPr>
        <b/>
        <sz val="9"/>
        <rFont val="宋体"/>
        <charset val="134"/>
      </rPr>
      <t>的电瓶，双驱动，双座设计，加高加大车身，有灯光，音乐，</t>
    </r>
    <r>
      <rPr>
        <b/>
        <sz val="9"/>
        <rFont val="Arial"/>
        <charset val="134"/>
      </rPr>
      <t>USB</t>
    </r>
    <r>
      <rPr>
        <b/>
        <sz val="9"/>
        <rFont val="宋体"/>
        <charset val="134"/>
      </rPr>
      <t>接口，超大后备箱，有警灯。</t>
    </r>
    <r>
      <rPr>
        <b/>
        <sz val="9"/>
        <rFont val="Arial"/>
        <charset val="134"/>
      </rPr>
      <t xml:space="preserve">
</t>
    </r>
    <r>
      <rPr>
        <b/>
        <sz val="9"/>
        <color rgb="FFFF0000"/>
        <rFont val="Arial"/>
        <charset val="134"/>
      </rPr>
      <t>It adopts a 12V7A battery, dual drive, two-seat design, raised and enlarged body, with lights, music, USB ports, a large trunk and police lights.</t>
    </r>
  </si>
  <si>
    <t>LT</t>
  </si>
  <si>
    <r>
      <rPr>
        <sz val="9"/>
        <rFont val="Arial"/>
        <charset val="134"/>
      </rPr>
      <t xml:space="preserve">8816
</t>
    </r>
    <r>
      <rPr>
        <b/>
        <sz val="9"/>
        <color rgb="FFFF0000"/>
        <rFont val="Arial"/>
        <charset val="134"/>
      </rPr>
      <t>12V7A*1</t>
    </r>
    <r>
      <rPr>
        <sz val="9"/>
        <rFont val="Arial"/>
        <charset val="134"/>
      </rPr>
      <t xml:space="preserve"> </t>
    </r>
    <r>
      <rPr>
        <sz val="9"/>
        <rFont val="宋体"/>
        <charset val="134"/>
      </rPr>
      <t>铅酸电池</t>
    </r>
    <r>
      <rPr>
        <sz val="9"/>
        <rFont val="Arial"/>
        <charset val="134"/>
      </rPr>
      <t xml:space="preserve">
Lead-acid battery 
</t>
    </r>
    <r>
      <rPr>
        <b/>
        <sz val="9"/>
        <color rgb="FFFF0000"/>
        <rFont val="Arial"/>
        <charset val="134"/>
      </rPr>
      <t>12V380*2</t>
    </r>
    <r>
      <rPr>
        <sz val="9"/>
        <rFont val="Arial"/>
        <charset val="134"/>
      </rPr>
      <t xml:space="preserve"> </t>
    </r>
    <r>
      <rPr>
        <sz val="9"/>
        <rFont val="宋体"/>
        <charset val="134"/>
      </rPr>
      <t>电机</t>
    </r>
    <r>
      <rPr>
        <sz val="9"/>
        <rFont val="Arial"/>
        <charset val="134"/>
      </rPr>
      <t xml:space="preserve"> motor</t>
    </r>
  </si>
  <si>
    <t>粉色，橙色，蓝色
Pink, orange, blue</t>
  </si>
  <si>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多功能蓝牙中控操作面板（可连手机）</t>
    </r>
    <r>
      <rPr>
        <b/>
        <sz val="7"/>
        <rFont val="Arial"/>
        <charset val="134"/>
      </rPr>
      <t>,</t>
    </r>
    <r>
      <rPr>
        <b/>
        <sz val="7"/>
        <rFont val="宋体"/>
        <charset val="134"/>
      </rPr>
      <t>音乐</t>
    </r>
    <r>
      <rPr>
        <b/>
        <sz val="7"/>
        <rFont val="Arial"/>
        <charset val="134"/>
      </rPr>
      <t>,</t>
    </r>
    <r>
      <rPr>
        <b/>
        <sz val="7"/>
        <rFont val="宋体"/>
        <charset val="134"/>
      </rPr>
      <t>早教功能</t>
    </r>
    <r>
      <rPr>
        <b/>
        <sz val="7"/>
        <rFont val="Arial"/>
        <charset val="134"/>
      </rPr>
      <t>,</t>
    </r>
    <r>
      <rPr>
        <b/>
        <sz val="7"/>
        <rFont val="宋体"/>
        <charset val="134"/>
      </rPr>
      <t>英语故事</t>
    </r>
    <r>
      <rPr>
        <b/>
        <sz val="7"/>
        <rFont val="Arial"/>
        <charset val="134"/>
      </rPr>
      <t>,</t>
    </r>
    <r>
      <rPr>
        <b/>
        <sz val="7"/>
        <rFont val="宋体"/>
        <charset val="134"/>
      </rPr>
      <t>电量显示</t>
    </r>
    <r>
      <rPr>
        <b/>
        <sz val="7"/>
        <rFont val="Arial"/>
        <charset val="134"/>
      </rPr>
      <t>,USB</t>
    </r>
    <r>
      <rPr>
        <b/>
        <sz val="7"/>
        <rFont val="宋体"/>
        <charset val="134"/>
      </rPr>
      <t>插口</t>
    </r>
    <r>
      <rPr>
        <b/>
        <sz val="7"/>
        <rFont val="Arial"/>
        <charset val="134"/>
      </rPr>
      <t>,</t>
    </r>
    <r>
      <rPr>
        <b/>
        <sz val="7"/>
        <rFont val="宋体"/>
        <charset val="134"/>
      </rPr>
      <t>动感音乐</t>
    </r>
    <r>
      <rPr>
        <b/>
        <sz val="7"/>
        <rFont val="Arial"/>
        <charset val="134"/>
      </rPr>
      <t>,</t>
    </r>
    <r>
      <rPr>
        <b/>
        <sz val="7"/>
        <rFont val="宋体"/>
        <charset val="134"/>
      </rPr>
      <t>炫丽灯光</t>
    </r>
    <r>
      <rPr>
        <b/>
        <sz val="7"/>
        <rFont val="Arial"/>
        <charset val="134"/>
      </rPr>
      <t>,</t>
    </r>
    <r>
      <rPr>
        <b/>
        <sz val="7"/>
        <rFont val="宋体"/>
        <charset val="134"/>
      </rPr>
      <t>电子摇摆功能</t>
    </r>
    <r>
      <rPr>
        <b/>
        <sz val="7"/>
        <rFont val="Arial"/>
        <charset val="134"/>
      </rPr>
      <t>,</t>
    </r>
    <r>
      <rPr>
        <b/>
        <sz val="7"/>
        <rFont val="宋体"/>
        <charset val="134"/>
      </rPr>
      <t>三档调节功能</t>
    </r>
    <r>
      <rPr>
        <b/>
        <sz val="7"/>
        <rFont val="Arial"/>
        <charset val="134"/>
      </rPr>
      <t xml:space="preserve"> ,</t>
    </r>
    <r>
      <rPr>
        <b/>
        <sz val="7"/>
        <rFont val="宋体"/>
        <charset val="134"/>
      </rPr>
      <t>缓启功能</t>
    </r>
    <r>
      <rPr>
        <b/>
        <sz val="7"/>
        <rFont val="Arial"/>
        <charset val="134"/>
      </rPr>
      <t>,,</t>
    </r>
    <r>
      <rPr>
        <b/>
        <sz val="7"/>
        <rFont val="宋体"/>
        <charset val="134"/>
      </rPr>
      <t>可手机遥控</t>
    </r>
    <r>
      <rPr>
        <b/>
        <sz val="7"/>
        <rFont val="Arial"/>
        <charset val="134"/>
      </rPr>
      <t>,
Multi-function Bluetooth central control panel (can be connected to the mobile phone), music, early education function, English story, power display,USB port, dynamic music, dazzling lights, electronic swing function, three-speed adjustment function, slow start function, mobile phone remote control,</t>
    </r>
  </si>
  <si>
    <t xml:space="preserve">皮座 Leather seats + 15 RMB                               EVA轮 EVA soft wheel + 55RMB   
手动加速                                                                  
Manual throttle acceleration+20RMB  </t>
  </si>
  <si>
    <r>
      <rPr>
        <sz val="9"/>
        <rFont val="Arial"/>
        <charset val="134"/>
      </rPr>
      <t xml:space="preserve">8816
</t>
    </r>
    <r>
      <rPr>
        <b/>
        <sz val="9"/>
        <color rgb="FFFF0000"/>
        <rFont val="Arial"/>
        <charset val="134"/>
      </rPr>
      <t xml:space="preserve">12V7A*1 </t>
    </r>
    <r>
      <rPr>
        <sz val="9"/>
        <rFont val="宋体"/>
        <charset val="134"/>
      </rPr>
      <t>铅酸电池</t>
    </r>
    <r>
      <rPr>
        <sz val="9"/>
        <rFont val="Arial"/>
        <charset val="134"/>
      </rPr>
      <t xml:space="preserve">
Lead-acid battery 
</t>
    </r>
    <r>
      <rPr>
        <b/>
        <sz val="9"/>
        <color rgb="FFFF0000"/>
        <rFont val="Arial"/>
        <charset val="134"/>
      </rPr>
      <t>12V380*4</t>
    </r>
    <r>
      <rPr>
        <sz val="9"/>
        <rFont val="Arial"/>
        <charset val="134"/>
      </rPr>
      <t xml:space="preserve"> </t>
    </r>
    <r>
      <rPr>
        <sz val="9"/>
        <rFont val="宋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</si>
  <si>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多功能蓝牙中控操作面板（可连手机）</t>
    </r>
    <r>
      <rPr>
        <b/>
        <sz val="7"/>
        <rFont val="Arial"/>
        <charset val="134"/>
      </rPr>
      <t>,</t>
    </r>
    <r>
      <rPr>
        <b/>
        <sz val="7"/>
        <rFont val="宋体"/>
        <charset val="134"/>
      </rPr>
      <t>音乐</t>
    </r>
    <r>
      <rPr>
        <b/>
        <sz val="7"/>
        <rFont val="Arial"/>
        <charset val="134"/>
      </rPr>
      <t>,</t>
    </r>
    <r>
      <rPr>
        <b/>
        <sz val="7"/>
        <rFont val="宋体"/>
        <charset val="134"/>
      </rPr>
      <t>早教功能</t>
    </r>
    <r>
      <rPr>
        <b/>
        <sz val="7"/>
        <rFont val="Arial"/>
        <charset val="134"/>
      </rPr>
      <t>,</t>
    </r>
    <r>
      <rPr>
        <b/>
        <sz val="7"/>
        <rFont val="宋体"/>
        <charset val="134"/>
      </rPr>
      <t>英语故事</t>
    </r>
    <r>
      <rPr>
        <b/>
        <sz val="7"/>
        <rFont val="Arial"/>
        <charset val="134"/>
      </rPr>
      <t>,</t>
    </r>
    <r>
      <rPr>
        <b/>
        <sz val="7"/>
        <rFont val="宋体"/>
        <charset val="134"/>
      </rPr>
      <t>电量显示</t>
    </r>
    <r>
      <rPr>
        <b/>
        <sz val="7"/>
        <rFont val="Arial"/>
        <charset val="134"/>
      </rPr>
      <t>,USB</t>
    </r>
    <r>
      <rPr>
        <b/>
        <sz val="7"/>
        <rFont val="宋体"/>
        <charset val="134"/>
      </rPr>
      <t>插口</t>
    </r>
    <r>
      <rPr>
        <b/>
        <sz val="7"/>
        <rFont val="Arial"/>
        <charset val="134"/>
      </rPr>
      <t>,</t>
    </r>
    <r>
      <rPr>
        <b/>
        <sz val="7"/>
        <rFont val="宋体"/>
        <charset val="134"/>
      </rPr>
      <t>动感音乐</t>
    </r>
    <r>
      <rPr>
        <b/>
        <sz val="7"/>
        <rFont val="Arial"/>
        <charset val="134"/>
      </rPr>
      <t>,</t>
    </r>
    <r>
      <rPr>
        <b/>
        <sz val="7"/>
        <rFont val="宋体"/>
        <charset val="134"/>
      </rPr>
      <t>炫丽灯光</t>
    </r>
    <r>
      <rPr>
        <b/>
        <sz val="7"/>
        <rFont val="Arial"/>
        <charset val="134"/>
      </rPr>
      <t>,</t>
    </r>
    <r>
      <rPr>
        <b/>
        <sz val="7"/>
        <rFont val="宋体"/>
        <charset val="134"/>
      </rPr>
      <t>电子摇摆功能</t>
    </r>
    <r>
      <rPr>
        <b/>
        <sz val="7"/>
        <rFont val="Arial"/>
        <charset val="134"/>
      </rPr>
      <t>,</t>
    </r>
    <r>
      <rPr>
        <b/>
        <sz val="7"/>
        <rFont val="宋体"/>
        <charset val="134"/>
      </rPr>
      <t>三档调节功能</t>
    </r>
    <r>
      <rPr>
        <b/>
        <sz val="7"/>
        <rFont val="Arial"/>
        <charset val="134"/>
      </rPr>
      <t xml:space="preserve"> ,</t>
    </r>
    <r>
      <rPr>
        <b/>
        <sz val="7"/>
        <rFont val="宋体"/>
        <charset val="134"/>
      </rPr>
      <t>缓启功能</t>
    </r>
    <r>
      <rPr>
        <b/>
        <sz val="7"/>
        <rFont val="Arial"/>
        <charset val="134"/>
      </rPr>
      <t>,,</t>
    </r>
    <r>
      <rPr>
        <b/>
        <sz val="7"/>
        <rFont val="宋体"/>
        <charset val="134"/>
      </rPr>
      <t>可手机遥控</t>
    </r>
    <r>
      <rPr>
        <b/>
        <sz val="7"/>
        <rFont val="Arial"/>
        <charset val="134"/>
      </rPr>
      <t>,
Multi-function Bluetooth central control panel (can be connected to the mobile phone), music, early education function, English story, power display,USB port, dynamic music, dazzling lights, electronic swing function, three-speed adjustment function, slow start function, mobile phone remote control,</t>
    </r>
  </si>
  <si>
    <t>SBL
JS</t>
  </si>
  <si>
    <r>
      <rPr>
        <sz val="9"/>
        <rFont val="Arial"/>
        <charset val="134"/>
      </rPr>
      <t xml:space="preserve">MK-01
KT </t>
    </r>
    <r>
      <rPr>
        <sz val="9"/>
        <rFont val="宋体"/>
        <charset val="134"/>
      </rPr>
      <t>猫</t>
    </r>
    <r>
      <rPr>
        <sz val="9"/>
        <rFont val="Arial"/>
        <charset val="134"/>
      </rPr>
      <t xml:space="preserve"> </t>
    </r>
    <r>
      <rPr>
        <sz val="9"/>
        <rFont val="宋体"/>
        <charset val="134"/>
      </rPr>
      <t>小车</t>
    </r>
    <r>
      <rPr>
        <sz val="9"/>
        <rFont val="Arial"/>
        <charset val="134"/>
      </rPr>
      <t xml:space="preserve">
</t>
    </r>
    <r>
      <rPr>
        <b/>
        <sz val="9"/>
        <color rgb="FFFF0000"/>
        <rFont val="Arial"/>
        <charset val="134"/>
      </rPr>
      <t xml:space="preserve">12V4.5A*1 </t>
    </r>
    <r>
      <rPr>
        <sz val="9"/>
        <rFont val="宋体"/>
        <charset val="134"/>
      </rPr>
      <t>铅酸电池</t>
    </r>
    <r>
      <rPr>
        <sz val="9"/>
        <rFont val="Arial"/>
        <charset val="134"/>
      </rPr>
      <t xml:space="preserve">
Lead-acid battery 
</t>
    </r>
    <r>
      <rPr>
        <b/>
        <sz val="9"/>
        <color rgb="FFFF0000"/>
        <rFont val="Arial"/>
        <charset val="134"/>
      </rPr>
      <t xml:space="preserve">12V380*2 </t>
    </r>
    <r>
      <rPr>
        <sz val="9"/>
        <rFont val="宋体"/>
        <charset val="134"/>
      </rPr>
      <t>电机</t>
    </r>
    <r>
      <rPr>
        <sz val="9"/>
        <rFont val="Arial"/>
        <charset val="134"/>
      </rPr>
      <t xml:space="preserve"> motor
</t>
    </r>
  </si>
  <si>
    <t>白
white</t>
  </si>
  <si>
    <t>110*64*55cm</t>
  </si>
  <si>
    <t>12.3KG
16.1KG</t>
  </si>
  <si>
    <r>
      <rPr>
        <b/>
        <sz val="9"/>
        <rFont val="宋体"/>
        <charset val="134"/>
      </rPr>
      <t>蓝牙，音乐，灯光，手机</t>
    </r>
    <r>
      <rPr>
        <b/>
        <sz val="9"/>
        <rFont val="Arial"/>
        <charset val="134"/>
      </rPr>
      <t>APP</t>
    </r>
    <r>
      <rPr>
        <b/>
        <sz val="9"/>
        <rFont val="宋体"/>
        <charset val="134"/>
      </rPr>
      <t>操控，</t>
    </r>
    <r>
      <rPr>
        <b/>
        <sz val="9"/>
        <rFont val="Arial"/>
        <charset val="134"/>
      </rPr>
      <t>USB</t>
    </r>
    <r>
      <rPr>
        <b/>
        <sz val="9"/>
        <rFont val="宋体"/>
        <charset val="134"/>
      </rPr>
      <t>，脚踩油门前进后退，前后摇摆，</t>
    </r>
    <r>
      <rPr>
        <b/>
        <sz val="9"/>
        <rFont val="Arial"/>
        <charset val="134"/>
      </rPr>
      <t>2.4G</t>
    </r>
    <r>
      <rPr>
        <b/>
        <sz val="9"/>
        <rFont val="宋体"/>
        <charset val="134"/>
      </rPr>
      <t>蓝牙遥控。</t>
    </r>
    <r>
      <rPr>
        <b/>
        <sz val="9"/>
        <color rgb="FFFF0000"/>
        <rFont val="Arial"/>
        <charset val="134"/>
      </rPr>
      <t xml:space="preserve">
Bluetooth, music, lights, mobile APP control, USB, foot step on the accelerator forward and backward, rocking back and forth, 2.4G Bluetooth remote control.</t>
    </r>
  </si>
  <si>
    <r>
      <rPr>
        <sz val="9"/>
        <rFont val="Arial"/>
        <charset val="134"/>
      </rPr>
      <t xml:space="preserve">MK-01
KT </t>
    </r>
    <r>
      <rPr>
        <sz val="9"/>
        <rFont val="宋体"/>
        <charset val="134"/>
      </rPr>
      <t>猫</t>
    </r>
    <r>
      <rPr>
        <sz val="9"/>
        <rFont val="Arial"/>
        <charset val="134"/>
      </rPr>
      <t xml:space="preserve"> </t>
    </r>
    <r>
      <rPr>
        <sz val="9"/>
        <rFont val="宋体"/>
        <charset val="134"/>
      </rPr>
      <t>小车</t>
    </r>
    <r>
      <rPr>
        <sz val="9"/>
        <rFont val="Arial"/>
        <charset val="134"/>
      </rPr>
      <t xml:space="preserve">
</t>
    </r>
    <r>
      <rPr>
        <b/>
        <sz val="9"/>
        <color rgb="FFFF0000"/>
        <rFont val="Arial"/>
        <charset val="134"/>
      </rPr>
      <t xml:space="preserve">12V7A*1 </t>
    </r>
    <r>
      <rPr>
        <sz val="9"/>
        <rFont val="宋体"/>
        <charset val="134"/>
      </rPr>
      <t>铅酸电池</t>
    </r>
    <r>
      <rPr>
        <sz val="9"/>
        <rFont val="Arial"/>
        <charset val="134"/>
      </rPr>
      <t xml:space="preserve">
Lead-acid battery 
</t>
    </r>
    <r>
      <rPr>
        <b/>
        <sz val="9"/>
        <color rgb="FFFF0000"/>
        <rFont val="Arial"/>
        <charset val="134"/>
      </rPr>
      <t xml:space="preserve">12V380*2 </t>
    </r>
    <r>
      <rPr>
        <sz val="9"/>
        <rFont val="宋体"/>
        <charset val="134"/>
      </rPr>
      <t>电机</t>
    </r>
    <r>
      <rPr>
        <sz val="9"/>
        <rFont val="Arial"/>
        <charset val="134"/>
      </rPr>
      <t xml:space="preserve"> motor
</t>
    </r>
  </si>
  <si>
    <t>DLX</t>
  </si>
  <si>
    <r>
      <rPr>
        <sz val="9"/>
        <rFont val="Arial"/>
        <charset val="134"/>
      </rPr>
      <t xml:space="preserve">858
</t>
    </r>
    <r>
      <rPr>
        <sz val="9"/>
        <color rgb="FFFF0000"/>
        <rFont val="Arial"/>
        <charset val="134"/>
      </rPr>
      <t>6</t>
    </r>
    <r>
      <rPr>
        <b/>
        <sz val="9"/>
        <color rgb="FFFF0000"/>
        <rFont val="Arial"/>
        <charset val="134"/>
      </rPr>
      <t xml:space="preserve">V4.5A*2 </t>
    </r>
    <r>
      <rPr>
        <sz val="9"/>
        <rFont val="宋体"/>
        <charset val="134"/>
      </rPr>
      <t>铅酸电池</t>
    </r>
    <r>
      <rPr>
        <sz val="9"/>
        <rFont val="Arial"/>
        <charset val="134"/>
      </rPr>
      <t xml:space="preserve">
Lead-acid battery 
</t>
    </r>
    <r>
      <rPr>
        <b/>
        <sz val="9"/>
        <color rgb="FFFF0000"/>
        <rFont val="Arial"/>
        <charset val="134"/>
      </rPr>
      <t xml:space="preserve">12V380*2 </t>
    </r>
    <r>
      <rPr>
        <sz val="9"/>
        <rFont val="宋体"/>
        <charset val="134"/>
      </rPr>
      <t>电机</t>
    </r>
    <r>
      <rPr>
        <sz val="9"/>
        <rFont val="Arial"/>
        <charset val="134"/>
      </rPr>
      <t xml:space="preserve"> motor
</t>
    </r>
  </si>
  <si>
    <r>
      <rPr>
        <sz val="9"/>
        <rFont val="宋体"/>
        <charset val="134"/>
      </rPr>
      <t>红</t>
    </r>
    <r>
      <rPr>
        <sz val="9"/>
        <rFont val="Arial"/>
        <charset val="134"/>
      </rPr>
      <t xml:space="preserve"> red
</t>
    </r>
    <r>
      <rPr>
        <sz val="9"/>
        <rFont val="宋体"/>
        <charset val="134"/>
      </rPr>
      <t>黑</t>
    </r>
    <r>
      <rPr>
        <sz val="9"/>
        <rFont val="Arial"/>
        <charset val="134"/>
      </rPr>
      <t xml:space="preserve">black
</t>
    </r>
    <r>
      <rPr>
        <sz val="9"/>
        <rFont val="宋体"/>
        <charset val="134"/>
      </rPr>
      <t>绿</t>
    </r>
    <r>
      <rPr>
        <sz val="9"/>
        <rFont val="Arial"/>
        <charset val="134"/>
      </rPr>
      <t xml:space="preserve">green
</t>
    </r>
    <r>
      <rPr>
        <sz val="9"/>
        <rFont val="宋体"/>
        <charset val="134"/>
      </rPr>
      <t>卡其色</t>
    </r>
    <r>
      <rPr>
        <sz val="9"/>
        <rFont val="Arial"/>
        <charset val="134"/>
      </rPr>
      <t xml:space="preserve">
Khaki color</t>
    </r>
  </si>
  <si>
    <t>110*62*60CM</t>
  </si>
  <si>
    <t>12KG
14KG</t>
  </si>
  <si>
    <r>
      <rPr>
        <b/>
        <sz val="9"/>
        <rFont val="宋体"/>
        <charset val="134"/>
      </rPr>
      <t>双开门，一对一遥控器，有音乐早教，带蓝牙，</t>
    </r>
    <r>
      <rPr>
        <b/>
        <sz val="9"/>
        <rFont val="Arial"/>
        <charset val="134"/>
      </rPr>
      <t>LED</t>
    </r>
    <r>
      <rPr>
        <b/>
        <sz val="9"/>
        <rFont val="宋体"/>
        <charset val="134"/>
      </rPr>
      <t>灯光，</t>
    </r>
    <r>
      <rPr>
        <b/>
        <sz val="9"/>
        <rFont val="Arial"/>
        <charset val="134"/>
      </rPr>
      <t>USB</t>
    </r>
    <r>
      <rPr>
        <b/>
        <sz val="9"/>
        <rFont val="宋体"/>
        <charset val="134"/>
      </rPr>
      <t>插口。</t>
    </r>
    <r>
      <rPr>
        <b/>
        <sz val="9"/>
        <rFont val="Arial"/>
        <charset val="134"/>
      </rPr>
      <t xml:space="preserve">
</t>
    </r>
    <r>
      <rPr>
        <b/>
        <sz val="9"/>
        <color rgb="FFFF0000"/>
        <rFont val="Arial"/>
        <charset val="134"/>
      </rPr>
      <t>Double doors, one-to-one remote control, music early education, with Bluetooth, LED lighting, USB port</t>
    </r>
  </si>
  <si>
    <t xml:space="preserve">皮座椅Leather seats+15RMB                                                       </t>
  </si>
  <si>
    <r>
      <rPr>
        <sz val="9"/>
        <rFont val="Arial"/>
        <charset val="134"/>
      </rPr>
      <t xml:space="preserve">906
</t>
    </r>
    <r>
      <rPr>
        <b/>
        <sz val="9"/>
        <color rgb="FFFF0000"/>
        <rFont val="Arial"/>
        <charset val="134"/>
      </rPr>
      <t xml:space="preserve">12V7A*1 </t>
    </r>
    <r>
      <rPr>
        <sz val="9"/>
        <rFont val="宋体"/>
        <charset val="134"/>
      </rPr>
      <t>铅酸电池</t>
    </r>
    <r>
      <rPr>
        <sz val="9"/>
        <rFont val="Arial"/>
        <charset val="134"/>
      </rPr>
      <t xml:space="preserve">
Lead-acid battery 
</t>
    </r>
    <r>
      <rPr>
        <b/>
        <sz val="9"/>
        <color rgb="FFFF0000"/>
        <rFont val="Arial"/>
        <charset val="134"/>
      </rPr>
      <t>12V390*4</t>
    </r>
    <r>
      <rPr>
        <sz val="9"/>
        <rFont val="Arial"/>
        <charset val="134"/>
      </rPr>
      <t xml:space="preserve"> </t>
    </r>
    <r>
      <rPr>
        <sz val="9"/>
        <rFont val="宋体"/>
        <charset val="134"/>
      </rPr>
      <t>电机</t>
    </r>
    <r>
      <rPr>
        <sz val="9"/>
        <rFont val="Arial"/>
        <charset val="134"/>
      </rPr>
      <t xml:space="preserve"> motor</t>
    </r>
  </si>
  <si>
    <t>黑色 Black
红色 red
粉色 pink
桔色 Orange</t>
  </si>
  <si>
    <t>115*76*71cm</t>
  </si>
  <si>
    <r>
      <rPr>
        <b/>
        <sz val="9"/>
        <rFont val="宋体"/>
        <charset val="134"/>
      </rPr>
      <t>一键启动，双开门，前后摇摆，多功能蓝牙早教，</t>
    </r>
    <r>
      <rPr>
        <b/>
        <sz val="9"/>
        <rFont val="Arial"/>
        <charset val="134"/>
      </rPr>
      <t>USB,MP3,LED</t>
    </r>
    <r>
      <rPr>
        <b/>
        <sz val="9"/>
        <rFont val="宋体"/>
        <charset val="134"/>
      </rPr>
      <t>灯光，</t>
    </r>
    <r>
      <rPr>
        <b/>
        <sz val="9"/>
        <rFont val="Arial"/>
        <charset val="134"/>
      </rPr>
      <t>2.4G</t>
    </r>
    <r>
      <rPr>
        <b/>
        <sz val="9"/>
        <rFont val="宋体"/>
        <charset val="134"/>
      </rPr>
      <t>蓝牙遥控。</t>
    </r>
    <r>
      <rPr>
        <b/>
        <sz val="9"/>
        <color rgb="FFFF0000"/>
        <rFont val="Arial"/>
        <charset val="134"/>
      </rPr>
      <t xml:space="preserve">
One-click start, double door, rocking back and forth, multi-function Bluetooth early education, USB,MP3,LED light, 2.4G Bluetooth remote control.</t>
    </r>
  </si>
  <si>
    <t xml:space="preserve">皮座 Leather seats + 25 RMB                               EVA轮 EVA soft wheel + 60RMB  </t>
  </si>
  <si>
    <t>XGZ</t>
  </si>
  <si>
    <r>
      <rPr>
        <sz val="9"/>
        <rFont val="Arial"/>
        <charset val="134"/>
      </rPr>
      <t xml:space="preserve">803                                                                                                                                                                                                                         </t>
    </r>
    <r>
      <rPr>
        <b/>
        <sz val="9"/>
        <color rgb="FFFF0000"/>
        <rFont val="Arial"/>
        <charset val="134"/>
      </rPr>
      <t>6V4A*2</t>
    </r>
    <r>
      <rPr>
        <sz val="9"/>
        <rFont val="Arial"/>
        <charset val="134"/>
      </rPr>
      <t xml:space="preserve"> </t>
    </r>
    <r>
      <rPr>
        <sz val="9"/>
        <rFont val="方正粗黑宋简体"/>
        <charset val="134"/>
      </rPr>
      <t>铅酸电池</t>
    </r>
    <r>
      <rPr>
        <sz val="9"/>
        <rFont val="Arial"/>
        <charset val="134"/>
      </rPr>
      <t xml:space="preserve">
Lead-acid battery 
</t>
    </r>
    <r>
      <rPr>
        <b/>
        <sz val="9"/>
        <color rgb="FFFF0000"/>
        <rFont val="Arial"/>
        <charset val="134"/>
      </rPr>
      <t>12V380*2</t>
    </r>
    <r>
      <rPr>
        <sz val="9"/>
        <rFont val="Arial"/>
        <charset val="134"/>
      </rPr>
      <t xml:space="preserve"> </t>
    </r>
    <r>
      <rPr>
        <sz val="9"/>
        <rFont val="方正粗黑宋简体"/>
        <charset val="134"/>
      </rPr>
      <t>电机</t>
    </r>
    <r>
      <rPr>
        <sz val="9"/>
        <rFont val="Arial"/>
        <charset val="134"/>
      </rPr>
      <t xml:space="preserve"> motor</t>
    </r>
  </si>
  <si>
    <t>红、粉、白、
蓝、绿、
Red, pink, white,
Blue, green,</t>
  </si>
  <si>
    <t>110*70*65CM</t>
  </si>
  <si>
    <t>16KG           18.35KG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</si>
  <si>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t>
    </r>
    <r>
      <rPr>
        <b/>
        <sz val="7"/>
        <rFont val="Arial"/>
        <charset val="134"/>
      </rPr>
      <t>,</t>
    </r>
    <r>
      <rPr>
        <b/>
        <sz val="7"/>
        <rFont val="宋体"/>
        <charset val="134"/>
      </rPr>
      <t>摇摆</t>
    </r>
    <r>
      <rPr>
        <b/>
        <sz val="7"/>
        <rFont val="Arial"/>
        <charset val="134"/>
      </rPr>
      <t>,</t>
    </r>
    <r>
      <rPr>
        <b/>
        <sz val="7"/>
        <rFont val="宋体"/>
        <charset val="134"/>
      </rPr>
      <t>车身带</t>
    </r>
    <r>
      <rPr>
        <b/>
        <sz val="7"/>
        <rFont val="Arial"/>
        <charset val="134"/>
      </rPr>
      <t>LED</t>
    </r>
    <r>
      <rPr>
        <b/>
        <sz val="7"/>
        <rFont val="宋体"/>
        <charset val="134"/>
      </rPr>
      <t>闪灯</t>
    </r>
    <r>
      <rPr>
        <b/>
        <sz val="7"/>
        <rFont val="Arial"/>
        <charset val="134"/>
      </rPr>
      <t>,</t>
    </r>
    <r>
      <rPr>
        <b/>
        <sz val="7"/>
        <rFont val="宋体"/>
        <charset val="134"/>
      </rPr>
      <t>早教功能</t>
    </r>
    <r>
      <rPr>
        <b/>
        <sz val="7"/>
        <rFont val="Arial"/>
        <charset val="134"/>
      </rPr>
      <t>,</t>
    </r>
    <r>
      <rPr>
        <b/>
        <sz val="7"/>
        <rFont val="宋体"/>
        <charset val="134"/>
      </rPr>
      <t>前后减震</t>
    </r>
    <r>
      <rPr>
        <b/>
        <sz val="7"/>
        <rFont val="Arial"/>
        <charset val="134"/>
      </rPr>
      <t>,USB</t>
    </r>
    <r>
      <rPr>
        <b/>
        <sz val="7"/>
        <rFont val="宋体"/>
        <charset val="134"/>
      </rPr>
      <t>插口</t>
    </r>
    <r>
      <rPr>
        <b/>
        <sz val="7"/>
        <rFont val="Arial"/>
        <charset val="134"/>
      </rPr>
      <t>,</t>
    </r>
    <r>
      <rPr>
        <b/>
        <sz val="7"/>
        <rFont val="宋体"/>
        <charset val="134"/>
      </rPr>
      <t>音乐</t>
    </r>
    <r>
      <rPr>
        <b/>
        <sz val="7"/>
        <rFont val="Arial"/>
        <charset val="134"/>
      </rPr>
      <t>,</t>
    </r>
    <r>
      <rPr>
        <b/>
        <sz val="7"/>
        <rFont val="宋体"/>
        <charset val="134"/>
      </rPr>
      <t>灯光</t>
    </r>
    <r>
      <rPr>
        <b/>
        <sz val="7"/>
        <rFont val="Arial"/>
        <charset val="134"/>
      </rPr>
      <t>,
Double doors, swing, body with LED flash, early education function, front and rear shock absorption,USB jack, music, lights,</t>
    </r>
  </si>
  <si>
    <t xml:space="preserve">皮座 Leather seats + 15 RMB                               EVA轮 EVA soft wheel + 45RMB   </t>
  </si>
  <si>
    <r>
      <rPr>
        <sz val="9"/>
        <rFont val="Arial"/>
        <charset val="134"/>
      </rPr>
      <t xml:space="preserve">803                                                                                                                                                                                                                         </t>
    </r>
    <r>
      <rPr>
        <b/>
        <sz val="9"/>
        <color rgb="FFFF0000"/>
        <rFont val="Arial"/>
        <charset val="134"/>
      </rPr>
      <t xml:space="preserve">12V7A*1 </t>
    </r>
    <r>
      <rPr>
        <sz val="9"/>
        <rFont val="方正粗黑宋简体"/>
        <charset val="134"/>
      </rPr>
      <t>铅酸电池</t>
    </r>
    <r>
      <rPr>
        <sz val="9"/>
        <rFont val="Arial"/>
        <charset val="134"/>
      </rPr>
      <t xml:space="preserve">
Lead-acid battery 
</t>
    </r>
    <r>
      <rPr>
        <b/>
        <sz val="9"/>
        <color rgb="FFFF0000"/>
        <rFont val="Arial"/>
        <charset val="134"/>
      </rPr>
      <t>12V380*2</t>
    </r>
    <r>
      <rPr>
        <sz val="9"/>
        <rFont val="Arial"/>
        <charset val="134"/>
      </rPr>
      <t xml:space="preserve">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</si>
  <si>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t>
    </r>
    <r>
      <rPr>
        <b/>
        <sz val="7"/>
        <rFont val="Arial"/>
        <charset val="134"/>
      </rPr>
      <t>,</t>
    </r>
    <r>
      <rPr>
        <b/>
        <sz val="7"/>
        <rFont val="宋体"/>
        <charset val="134"/>
      </rPr>
      <t>摇摆</t>
    </r>
    <r>
      <rPr>
        <b/>
        <sz val="7"/>
        <rFont val="Arial"/>
        <charset val="134"/>
      </rPr>
      <t>,</t>
    </r>
    <r>
      <rPr>
        <b/>
        <sz val="7"/>
        <rFont val="宋体"/>
        <charset val="134"/>
      </rPr>
      <t>车身带</t>
    </r>
    <r>
      <rPr>
        <b/>
        <sz val="7"/>
        <rFont val="Arial"/>
        <charset val="134"/>
      </rPr>
      <t>LED</t>
    </r>
    <r>
      <rPr>
        <b/>
        <sz val="7"/>
        <rFont val="宋体"/>
        <charset val="134"/>
      </rPr>
      <t>闪灯</t>
    </r>
    <r>
      <rPr>
        <b/>
        <sz val="7"/>
        <rFont val="Arial"/>
        <charset val="134"/>
      </rPr>
      <t>,</t>
    </r>
    <r>
      <rPr>
        <b/>
        <sz val="7"/>
        <rFont val="宋体"/>
        <charset val="134"/>
      </rPr>
      <t>早教功能</t>
    </r>
    <r>
      <rPr>
        <b/>
        <sz val="7"/>
        <rFont val="Arial"/>
        <charset val="134"/>
      </rPr>
      <t>,</t>
    </r>
    <r>
      <rPr>
        <b/>
        <sz val="7"/>
        <rFont val="宋体"/>
        <charset val="134"/>
      </rPr>
      <t>前后减震</t>
    </r>
    <r>
      <rPr>
        <b/>
        <sz val="7"/>
        <rFont val="Arial"/>
        <charset val="134"/>
      </rPr>
      <t>,USB</t>
    </r>
    <r>
      <rPr>
        <b/>
        <sz val="7"/>
        <rFont val="宋体"/>
        <charset val="134"/>
      </rPr>
      <t>插口</t>
    </r>
    <r>
      <rPr>
        <b/>
        <sz val="7"/>
        <rFont val="Arial"/>
        <charset val="134"/>
      </rPr>
      <t>,</t>
    </r>
    <r>
      <rPr>
        <b/>
        <sz val="7"/>
        <rFont val="宋体"/>
        <charset val="134"/>
      </rPr>
      <t>音乐</t>
    </r>
    <r>
      <rPr>
        <b/>
        <sz val="7"/>
        <rFont val="Arial"/>
        <charset val="134"/>
      </rPr>
      <t>,</t>
    </r>
    <r>
      <rPr>
        <b/>
        <sz val="7"/>
        <rFont val="宋体"/>
        <charset val="134"/>
      </rPr>
      <t>灯光</t>
    </r>
    <r>
      <rPr>
        <b/>
        <sz val="7"/>
        <rFont val="Arial"/>
        <charset val="134"/>
      </rPr>
      <t>,
Double doors, swing, body with LED flash, early education function, front and rear shock absorption,USB jack, music, lights,</t>
    </r>
  </si>
  <si>
    <r>
      <rPr>
        <sz val="9"/>
        <rFont val="Arial"/>
        <charset val="134"/>
      </rPr>
      <t xml:space="preserve">803                                                                                                                                                                                                                         </t>
    </r>
    <r>
      <rPr>
        <b/>
        <sz val="9"/>
        <color rgb="FFFF0000"/>
        <rFont val="Arial"/>
        <charset val="134"/>
      </rPr>
      <t>12V7A*1</t>
    </r>
    <r>
      <rPr>
        <sz val="9"/>
        <rFont val="Arial"/>
        <charset val="134"/>
      </rPr>
      <t xml:space="preserve"> </t>
    </r>
    <r>
      <rPr>
        <sz val="9"/>
        <rFont val="方正粗黑宋简体"/>
        <charset val="134"/>
      </rPr>
      <t>铅酸电池</t>
    </r>
    <r>
      <rPr>
        <sz val="9"/>
        <rFont val="Arial"/>
        <charset val="134"/>
      </rPr>
      <t xml:space="preserve">
Lead-acid battery 
</t>
    </r>
    <r>
      <rPr>
        <b/>
        <sz val="9"/>
        <color rgb="FFFF0000"/>
        <rFont val="Arial"/>
        <charset val="134"/>
      </rPr>
      <t>12V380*4</t>
    </r>
    <r>
      <rPr>
        <sz val="9"/>
        <rFont val="Arial"/>
        <charset val="134"/>
      </rPr>
      <t xml:space="preserve">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</si>
  <si>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t>
    </r>
    <r>
      <rPr>
        <b/>
        <sz val="7"/>
        <rFont val="Arial"/>
        <charset val="134"/>
      </rPr>
      <t>,</t>
    </r>
    <r>
      <rPr>
        <b/>
        <sz val="7"/>
        <rFont val="宋体"/>
        <charset val="134"/>
      </rPr>
      <t>摇摆</t>
    </r>
    <r>
      <rPr>
        <b/>
        <sz val="7"/>
        <rFont val="Arial"/>
        <charset val="134"/>
      </rPr>
      <t>,</t>
    </r>
    <r>
      <rPr>
        <b/>
        <sz val="7"/>
        <rFont val="宋体"/>
        <charset val="134"/>
      </rPr>
      <t>车身带</t>
    </r>
    <r>
      <rPr>
        <b/>
        <sz val="7"/>
        <rFont val="Arial"/>
        <charset val="134"/>
      </rPr>
      <t>LED</t>
    </r>
    <r>
      <rPr>
        <b/>
        <sz val="7"/>
        <rFont val="宋体"/>
        <charset val="134"/>
      </rPr>
      <t>闪灯</t>
    </r>
    <r>
      <rPr>
        <b/>
        <sz val="7"/>
        <rFont val="Arial"/>
        <charset val="134"/>
      </rPr>
      <t>,</t>
    </r>
    <r>
      <rPr>
        <b/>
        <sz val="7"/>
        <rFont val="宋体"/>
        <charset val="134"/>
      </rPr>
      <t>早教功能</t>
    </r>
    <r>
      <rPr>
        <b/>
        <sz val="7"/>
        <rFont val="Arial"/>
        <charset val="134"/>
      </rPr>
      <t>,</t>
    </r>
    <r>
      <rPr>
        <b/>
        <sz val="7"/>
        <rFont val="宋体"/>
        <charset val="134"/>
      </rPr>
      <t>前后减震</t>
    </r>
    <r>
      <rPr>
        <b/>
        <sz val="7"/>
        <rFont val="Arial"/>
        <charset val="134"/>
      </rPr>
      <t>,USB</t>
    </r>
    <r>
      <rPr>
        <b/>
        <sz val="7"/>
        <rFont val="宋体"/>
        <charset val="134"/>
      </rPr>
      <t>插口</t>
    </r>
    <r>
      <rPr>
        <b/>
        <sz val="7"/>
        <rFont val="Arial"/>
        <charset val="134"/>
      </rPr>
      <t>,</t>
    </r>
    <r>
      <rPr>
        <b/>
        <sz val="7"/>
        <rFont val="宋体"/>
        <charset val="134"/>
      </rPr>
      <t>音乐</t>
    </r>
    <r>
      <rPr>
        <b/>
        <sz val="7"/>
        <rFont val="Arial"/>
        <charset val="134"/>
      </rPr>
      <t>,</t>
    </r>
    <r>
      <rPr>
        <b/>
        <sz val="7"/>
        <rFont val="宋体"/>
        <charset val="134"/>
      </rPr>
      <t>灯光</t>
    </r>
    <r>
      <rPr>
        <b/>
        <sz val="7"/>
        <rFont val="Arial"/>
        <charset val="134"/>
      </rPr>
      <t>,
Double doors, swing, body with LED flash, early education function, front and rear shock absorption,USB jack, music, lights,</t>
    </r>
  </si>
  <si>
    <t>AW</t>
  </si>
  <si>
    <r>
      <rPr>
        <sz val="9"/>
        <rFont val="Arial"/>
        <charset val="134"/>
      </rPr>
      <t xml:space="preserve">GT1                                                                                                                                                                                                                         6V4A*2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</si>
  <si>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红,白,
蓝,黑 ,
Red, white,
Blue, black,</t>
  </si>
  <si>
    <t>105*62*65CM</t>
  </si>
  <si>
    <t>11.5KG           13.5KG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</si>
  <si>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灯光</t>
    </r>
    <r>
      <rPr>
        <b/>
        <sz val="7"/>
        <rFont val="Arial"/>
        <charset val="134"/>
      </rPr>
      <t>,</t>
    </r>
    <r>
      <rPr>
        <b/>
        <sz val="7"/>
        <rFont val="宋体"/>
        <charset val="134"/>
      </rPr>
      <t>音乐</t>
    </r>
    <r>
      <rPr>
        <b/>
        <sz val="7"/>
        <rFont val="Arial"/>
        <charset val="134"/>
      </rPr>
      <t>,</t>
    </r>
    <r>
      <rPr>
        <b/>
        <sz val="7"/>
        <rFont val="宋体"/>
        <charset val="134"/>
      </rPr>
      <t>音量调节</t>
    </r>
    <r>
      <rPr>
        <b/>
        <sz val="7"/>
        <rFont val="Arial"/>
        <charset val="134"/>
      </rPr>
      <t>,</t>
    </r>
    <r>
      <rPr>
        <b/>
        <sz val="7"/>
        <rFont val="宋体"/>
        <charset val="134"/>
      </rPr>
      <t>早教</t>
    </r>
    <r>
      <rPr>
        <b/>
        <sz val="7"/>
        <rFont val="Arial"/>
        <charset val="134"/>
      </rPr>
      <t>,</t>
    </r>
    <r>
      <rPr>
        <b/>
        <sz val="7"/>
        <rFont val="宋体"/>
        <charset val="134"/>
      </rPr>
      <t>电量显示</t>
    </r>
    <r>
      <rPr>
        <b/>
        <sz val="7"/>
        <rFont val="Arial"/>
        <charset val="134"/>
      </rPr>
      <t>,</t>
    </r>
    <r>
      <rPr>
        <b/>
        <sz val="7"/>
        <rFont val="宋体"/>
        <charset val="134"/>
      </rPr>
      <t>一键启动</t>
    </r>
    <r>
      <rPr>
        <b/>
        <sz val="7"/>
        <rFont val="Arial"/>
        <charset val="134"/>
      </rPr>
      <t>,</t>
    </r>
    <r>
      <rPr>
        <b/>
        <sz val="7"/>
        <rFont val="宋体"/>
        <charset val="134"/>
      </rPr>
      <t>机盖灯</t>
    </r>
    <r>
      <rPr>
        <b/>
        <sz val="7"/>
        <rFont val="Arial"/>
        <charset val="134"/>
      </rPr>
      <t xml:space="preserve">, </t>
    </r>
    <r>
      <rPr>
        <b/>
        <sz val="7"/>
        <rFont val="宋体"/>
        <charset val="134"/>
      </rPr>
      <t>蓝牙</t>
    </r>
    <r>
      <rPr>
        <b/>
        <sz val="7"/>
        <rFont val="Arial"/>
        <charset val="134"/>
      </rPr>
      <t>,USB,</t>
    </r>
    <r>
      <rPr>
        <b/>
        <sz val="7"/>
        <rFont val="宋体"/>
        <charset val="134"/>
      </rPr>
      <t>平行摇摆</t>
    </r>
    <r>
      <rPr>
        <b/>
        <sz val="7"/>
        <rFont val="Arial"/>
        <charset val="134"/>
      </rPr>
      <t xml:space="preserve">, 2.4G, </t>
    </r>
    <r>
      <rPr>
        <b/>
        <sz val="7"/>
        <rFont val="宋体"/>
        <charset val="134"/>
      </rPr>
      <t>遥控</t>
    </r>
    <r>
      <rPr>
        <b/>
        <sz val="7"/>
        <rFont val="Arial"/>
        <charset val="134"/>
      </rPr>
      <t xml:space="preserve">APP, </t>
    </r>
    <r>
      <rPr>
        <b/>
        <sz val="7"/>
        <rFont val="宋体"/>
        <charset val="134"/>
      </rPr>
      <t>独立悬挂减震</t>
    </r>
    <r>
      <rPr>
        <b/>
        <sz val="7"/>
        <rFont val="Arial"/>
        <charset val="134"/>
      </rPr>
      <t>,
Light, music, volume adjustment, early education, power display, one-button start, cover light, Bluetooth,USB, parallel swing, 2.4G, remote control APP, independent suspension shock absorption,</t>
    </r>
  </si>
  <si>
    <t xml:space="preserve">皮座 Leather seats + 15 RMB                               EVA轮 EVA soft wheel + 45RMB 
挡风玻璃windscreen + 8 RMB     </t>
  </si>
  <si>
    <t>EN71-1-2-3 EN62115</t>
  </si>
  <si>
    <r>
      <rPr>
        <sz val="9"/>
        <rFont val="Arial"/>
        <charset val="134"/>
      </rPr>
      <t xml:space="preserve">GT1                                                                                                                                                                                                                         12V4.5A*1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</si>
  <si>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灯光</t>
    </r>
    <r>
      <rPr>
        <b/>
        <sz val="7"/>
        <rFont val="Arial"/>
        <charset val="134"/>
      </rPr>
      <t>,</t>
    </r>
    <r>
      <rPr>
        <b/>
        <sz val="7"/>
        <rFont val="宋体"/>
        <charset val="134"/>
      </rPr>
      <t>音乐</t>
    </r>
    <r>
      <rPr>
        <b/>
        <sz val="7"/>
        <rFont val="Arial"/>
        <charset val="134"/>
      </rPr>
      <t>,</t>
    </r>
    <r>
      <rPr>
        <b/>
        <sz val="7"/>
        <rFont val="宋体"/>
        <charset val="134"/>
      </rPr>
      <t>音量调节</t>
    </r>
    <r>
      <rPr>
        <b/>
        <sz val="7"/>
        <rFont val="Arial"/>
        <charset val="134"/>
      </rPr>
      <t>,</t>
    </r>
    <r>
      <rPr>
        <b/>
        <sz val="7"/>
        <rFont val="宋体"/>
        <charset val="134"/>
      </rPr>
      <t>早教</t>
    </r>
    <r>
      <rPr>
        <b/>
        <sz val="7"/>
        <rFont val="Arial"/>
        <charset val="134"/>
      </rPr>
      <t>,</t>
    </r>
    <r>
      <rPr>
        <b/>
        <sz val="7"/>
        <rFont val="宋体"/>
        <charset val="134"/>
      </rPr>
      <t>电量显示</t>
    </r>
    <r>
      <rPr>
        <b/>
        <sz val="7"/>
        <rFont val="Arial"/>
        <charset val="134"/>
      </rPr>
      <t>,</t>
    </r>
    <r>
      <rPr>
        <b/>
        <sz val="7"/>
        <rFont val="宋体"/>
        <charset val="134"/>
      </rPr>
      <t>一键启动</t>
    </r>
    <r>
      <rPr>
        <b/>
        <sz val="7"/>
        <rFont val="Arial"/>
        <charset val="134"/>
      </rPr>
      <t>,</t>
    </r>
    <r>
      <rPr>
        <b/>
        <sz val="7"/>
        <rFont val="宋体"/>
        <charset val="134"/>
      </rPr>
      <t>机盖灯</t>
    </r>
    <r>
      <rPr>
        <b/>
        <sz val="7"/>
        <rFont val="Arial"/>
        <charset val="134"/>
      </rPr>
      <t xml:space="preserve">, </t>
    </r>
    <r>
      <rPr>
        <b/>
        <sz val="7"/>
        <rFont val="宋体"/>
        <charset val="134"/>
      </rPr>
      <t>蓝牙</t>
    </r>
    <r>
      <rPr>
        <b/>
        <sz val="7"/>
        <rFont val="Arial"/>
        <charset val="134"/>
      </rPr>
      <t>,USB,</t>
    </r>
    <r>
      <rPr>
        <b/>
        <sz val="7"/>
        <rFont val="宋体"/>
        <charset val="134"/>
      </rPr>
      <t>平行摇摆</t>
    </r>
    <r>
      <rPr>
        <b/>
        <sz val="7"/>
        <rFont val="Arial"/>
        <charset val="134"/>
      </rPr>
      <t xml:space="preserve">, 2.4G, </t>
    </r>
    <r>
      <rPr>
        <b/>
        <sz val="7"/>
        <rFont val="宋体"/>
        <charset val="134"/>
      </rPr>
      <t>遥控</t>
    </r>
    <r>
      <rPr>
        <b/>
        <sz val="7"/>
        <rFont val="Arial"/>
        <charset val="134"/>
      </rPr>
      <t xml:space="preserve">APP, </t>
    </r>
    <r>
      <rPr>
        <b/>
        <sz val="7"/>
        <rFont val="宋体"/>
        <charset val="134"/>
      </rPr>
      <t>独立悬挂减震</t>
    </r>
    <r>
      <rPr>
        <b/>
        <sz val="7"/>
        <rFont val="Arial"/>
        <charset val="134"/>
      </rPr>
      <t>,
Light, music, volume adjustment, early education, power display, one-button start, cover light, Bluetooth,USB, parallel swing, 2.4G, remote control APP, independent suspension shock absorption,</t>
    </r>
  </si>
  <si>
    <r>
      <rPr>
        <sz val="9"/>
        <rFont val="Arial"/>
        <charset val="134"/>
      </rPr>
      <t xml:space="preserve">GT1                                                                                                                                                                                                                         </t>
    </r>
    <r>
      <rPr>
        <sz val="9"/>
        <color rgb="FFFF0000"/>
        <rFont val="Arial"/>
        <charset val="134"/>
      </rPr>
      <t>12V4.5A*1</t>
    </r>
    <r>
      <rPr>
        <sz val="9"/>
        <rFont val="Arial"/>
        <charset val="134"/>
      </rPr>
      <t xml:space="preserve"> </t>
    </r>
    <r>
      <rPr>
        <sz val="9"/>
        <rFont val="方正粗黑宋简体"/>
        <charset val="134"/>
      </rPr>
      <t>铅酸电池</t>
    </r>
    <r>
      <rPr>
        <sz val="9"/>
        <rFont val="Arial"/>
        <charset val="134"/>
      </rPr>
      <t xml:space="preserve">
Lead-acid battery 
</t>
    </r>
    <r>
      <rPr>
        <sz val="9"/>
        <color rgb="FFFF0000"/>
        <rFont val="Arial"/>
        <charset val="134"/>
      </rPr>
      <t>12V380*4</t>
    </r>
    <r>
      <rPr>
        <sz val="9"/>
        <rFont val="Arial"/>
        <charset val="134"/>
      </rPr>
      <t xml:space="preserve"> </t>
    </r>
    <r>
      <rPr>
        <sz val="9"/>
        <rFont val="方正粗黑宋简体"/>
        <charset val="134"/>
      </rPr>
      <t>电机</t>
    </r>
    <r>
      <rPr>
        <sz val="9"/>
        <rFont val="Arial"/>
        <charset val="134"/>
      </rPr>
      <t xml:space="preserve"> motor</t>
    </r>
  </si>
  <si>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灯光</t>
    </r>
    <r>
      <rPr>
        <b/>
        <sz val="7"/>
        <rFont val="Arial"/>
        <charset val="134"/>
      </rPr>
      <t>,</t>
    </r>
    <r>
      <rPr>
        <b/>
        <sz val="7"/>
        <rFont val="宋体"/>
        <charset val="134"/>
      </rPr>
      <t>音乐</t>
    </r>
    <r>
      <rPr>
        <b/>
        <sz val="7"/>
        <rFont val="Arial"/>
        <charset val="134"/>
      </rPr>
      <t>,</t>
    </r>
    <r>
      <rPr>
        <b/>
        <sz val="7"/>
        <rFont val="宋体"/>
        <charset val="134"/>
      </rPr>
      <t>音量调节</t>
    </r>
    <r>
      <rPr>
        <b/>
        <sz val="7"/>
        <rFont val="Arial"/>
        <charset val="134"/>
      </rPr>
      <t>,</t>
    </r>
    <r>
      <rPr>
        <b/>
        <sz val="7"/>
        <rFont val="宋体"/>
        <charset val="134"/>
      </rPr>
      <t>早教</t>
    </r>
    <r>
      <rPr>
        <b/>
        <sz val="7"/>
        <rFont val="Arial"/>
        <charset val="134"/>
      </rPr>
      <t>,</t>
    </r>
    <r>
      <rPr>
        <b/>
        <sz val="7"/>
        <rFont val="宋体"/>
        <charset val="134"/>
      </rPr>
      <t>电量显示</t>
    </r>
    <r>
      <rPr>
        <b/>
        <sz val="7"/>
        <rFont val="Arial"/>
        <charset val="134"/>
      </rPr>
      <t>,</t>
    </r>
    <r>
      <rPr>
        <b/>
        <sz val="7"/>
        <rFont val="宋体"/>
        <charset val="134"/>
      </rPr>
      <t>一键启动</t>
    </r>
    <r>
      <rPr>
        <b/>
        <sz val="7"/>
        <rFont val="Arial"/>
        <charset val="134"/>
      </rPr>
      <t>,</t>
    </r>
    <r>
      <rPr>
        <b/>
        <sz val="7"/>
        <rFont val="宋体"/>
        <charset val="134"/>
      </rPr>
      <t>机盖灯</t>
    </r>
    <r>
      <rPr>
        <b/>
        <sz val="7"/>
        <rFont val="Arial"/>
        <charset val="134"/>
      </rPr>
      <t xml:space="preserve">, </t>
    </r>
    <r>
      <rPr>
        <b/>
        <sz val="7"/>
        <rFont val="宋体"/>
        <charset val="134"/>
      </rPr>
      <t>蓝牙</t>
    </r>
    <r>
      <rPr>
        <b/>
        <sz val="7"/>
        <rFont val="Arial"/>
        <charset val="134"/>
      </rPr>
      <t>,USB,</t>
    </r>
    <r>
      <rPr>
        <b/>
        <sz val="7"/>
        <rFont val="宋体"/>
        <charset val="134"/>
      </rPr>
      <t>平行摇摆</t>
    </r>
    <r>
      <rPr>
        <b/>
        <sz val="7"/>
        <rFont val="Arial"/>
        <charset val="134"/>
      </rPr>
      <t xml:space="preserve">, 2.4G, </t>
    </r>
    <r>
      <rPr>
        <b/>
        <sz val="7"/>
        <rFont val="宋体"/>
        <charset val="134"/>
      </rPr>
      <t>遥控</t>
    </r>
    <r>
      <rPr>
        <b/>
        <sz val="7"/>
        <rFont val="Arial"/>
        <charset val="134"/>
      </rPr>
      <t xml:space="preserve">APP, </t>
    </r>
    <r>
      <rPr>
        <b/>
        <sz val="7"/>
        <rFont val="宋体"/>
        <charset val="134"/>
      </rPr>
      <t>独立悬挂减震</t>
    </r>
    <r>
      <rPr>
        <b/>
        <sz val="7"/>
        <rFont val="Arial"/>
        <charset val="134"/>
      </rPr>
      <t>,
Light, music, volume adjustment, early education, power display, one-button start, cover light, Bluetooth,USB, parallel swing, 2.4G, remote control APP, independent suspension shock absorption,</t>
    </r>
  </si>
  <si>
    <t xml:space="preserve">烤漆红   
烤漆蓝
烤漆黑 
paint red 
paint blue
paint black. </t>
  </si>
  <si>
    <r>
      <rPr>
        <sz val="10"/>
        <rFont val="Arial"/>
        <charset val="134"/>
      </rPr>
      <t xml:space="preserve">6160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</si>
  <si>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红色 red
白色 white
粉色 pink
蓝色. Blue
 黑色  Black</t>
  </si>
  <si>
    <t>85*54*53CM</t>
  </si>
  <si>
    <t>9.6KG   
11.6KG</t>
  </si>
  <si>
    <r>
      <rPr>
        <sz val="10"/>
        <rFont val="Arial"/>
        <charset val="134"/>
      </rPr>
      <t xml:space="preserve">6160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</si>
  <si>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6160        
</t>
    </r>
    <r>
      <rPr>
        <b/>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</si>
  <si>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6160        
</t>
    </r>
    <r>
      <rPr>
        <b/>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推把</t>
    </r>
    <r>
      <rPr>
        <b/>
        <sz val="10"/>
        <color rgb="FFFF0000"/>
        <rFont val="Arial"/>
        <charset val="134"/>
      </rPr>
      <t xml:space="preserve">
Push handle</t>
    </r>
  </si>
  <si>
    <t>烤漆Baking varnish+35RMB
EVA发泡胎EVAfoam tire+40RMB</t>
  </si>
  <si>
    <r>
      <rPr>
        <sz val="10"/>
        <rFont val="Arial"/>
        <charset val="134"/>
      </rPr>
      <t xml:space="preserve">718   
</t>
    </r>
    <r>
      <rPr>
        <sz val="10"/>
        <color rgb="FFFF0000"/>
        <rFont val="Arial"/>
        <charset val="134"/>
      </rPr>
      <t xml:space="preserve">6V7A*1 </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方正粗黑宋简体"/>
        <charset val="134"/>
      </rPr>
      <t>电机</t>
    </r>
    <r>
      <rPr>
        <sz val="10"/>
        <rFont val="Arial"/>
        <charset val="134"/>
      </rPr>
      <t xml:space="preserve"> motor                  </t>
    </r>
  </si>
  <si>
    <r>
      <rPr>
        <sz val="10"/>
        <rFont val="宋体"/>
        <charset val="134"/>
      </rPr>
      <t>红</t>
    </r>
    <r>
      <rPr>
        <sz val="10"/>
        <rFont val="Arial"/>
        <charset val="134"/>
      </rPr>
      <t xml:space="preserve">  Red
</t>
    </r>
    <r>
      <rPr>
        <sz val="10"/>
        <rFont val="宋体"/>
        <charset val="134"/>
      </rPr>
      <t>黄</t>
    </r>
    <r>
      <rPr>
        <sz val="10"/>
        <rFont val="Arial"/>
        <charset val="134"/>
      </rPr>
      <t xml:space="preserve"> yellow
</t>
    </r>
    <r>
      <rPr>
        <sz val="10"/>
        <rFont val="宋体"/>
        <charset val="134"/>
      </rPr>
      <t>绿</t>
    </r>
    <r>
      <rPr>
        <sz val="10"/>
        <rFont val="Arial"/>
        <charset val="134"/>
      </rPr>
      <t xml:space="preserve">  Green
</t>
    </r>
    <r>
      <rPr>
        <sz val="10"/>
        <rFont val="宋体"/>
        <charset val="134"/>
      </rPr>
      <t>粉</t>
    </r>
    <r>
      <rPr>
        <sz val="10"/>
        <rFont val="Arial"/>
        <charset val="134"/>
      </rPr>
      <t xml:space="preserve">   pink
</t>
    </r>
    <r>
      <rPr>
        <sz val="10"/>
        <rFont val="宋体"/>
        <charset val="134"/>
      </rPr>
      <t>米色</t>
    </r>
    <r>
      <rPr>
        <sz val="10"/>
        <rFont val="Arial"/>
        <charset val="134"/>
      </rPr>
      <t xml:space="preserve"> Beige</t>
    </r>
  </si>
  <si>
    <t>100*64*60CM</t>
  </si>
  <si>
    <t>9.5KG   
11.5KG</t>
  </si>
  <si>
    <r>
      <rPr>
        <b/>
        <sz val="9"/>
        <rFont val="宋体"/>
        <charset val="134"/>
      </rPr>
      <t>中型越野车，一键启动，有灯光，音乐，早教，可前进后退，前后摇摆，有</t>
    </r>
    <r>
      <rPr>
        <b/>
        <sz val="9"/>
        <rFont val="Arial"/>
        <charset val="134"/>
      </rPr>
      <t>USB</t>
    </r>
    <r>
      <rPr>
        <b/>
        <sz val="9"/>
        <rFont val="宋体"/>
        <charset val="134"/>
      </rPr>
      <t>接口，可手机</t>
    </r>
    <r>
      <rPr>
        <b/>
        <sz val="9"/>
        <rFont val="Arial"/>
        <charset val="134"/>
      </rPr>
      <t>APP</t>
    </r>
    <r>
      <rPr>
        <b/>
        <sz val="9"/>
        <rFont val="宋体"/>
        <charset val="134"/>
      </rPr>
      <t>遥控。</t>
    </r>
    <r>
      <rPr>
        <b/>
        <sz val="9"/>
        <color rgb="FFFF0000"/>
        <rFont val="Arial"/>
        <charset val="134"/>
      </rPr>
      <t xml:space="preserve">
Midsize off-road vehicle, one-key start, equipped with lights, music, early education functions, capable of moving forward and backward, swaying left and right, with USB interface, and can be controlled via mobile app.</t>
    </r>
  </si>
  <si>
    <r>
      <rPr>
        <sz val="9"/>
        <color rgb="FF0509BB"/>
        <rFont val="方正粗黑宋简体"/>
        <charset val="134"/>
      </rPr>
      <t>皮座椅</t>
    </r>
    <r>
      <rPr>
        <sz val="9"/>
        <color rgb="FF0509BB"/>
        <rFont val="Arial"/>
        <charset val="134"/>
      </rPr>
      <t>Leather seats+18RMB                                            EVA</t>
    </r>
    <r>
      <rPr>
        <sz val="9"/>
        <color rgb="FF0509BB"/>
        <rFont val="方正粗黑宋简体"/>
        <charset val="134"/>
      </rPr>
      <t>发泡胎</t>
    </r>
    <r>
      <rPr>
        <sz val="9"/>
        <color rgb="FF0509BB"/>
        <rFont val="Arial"/>
        <charset val="134"/>
      </rPr>
      <t xml:space="preserve">EVAfoam tire+45RMB  
</t>
    </r>
    <r>
      <rPr>
        <sz val="9"/>
        <color rgb="FF0509BB"/>
        <rFont val="宋体"/>
        <charset val="134"/>
      </rPr>
      <t>烤漆</t>
    </r>
    <r>
      <rPr>
        <sz val="9"/>
        <color rgb="FF0509BB"/>
        <rFont val="方正粗黑宋简体"/>
        <charset val="134"/>
      </rPr>
      <t xml:space="preserve">paint  </t>
    </r>
    <r>
      <rPr>
        <sz val="10"/>
        <color rgb="FF0509BB"/>
        <rFont val="方正粗黑宋简体"/>
        <charset val="134"/>
      </rPr>
      <t>+</t>
    </r>
    <r>
      <rPr>
        <sz val="9"/>
        <color rgb="FF0509BB"/>
        <rFont val="方正粗黑宋简体"/>
        <charset val="134"/>
      </rPr>
      <t>30RMB</t>
    </r>
    <r>
      <rPr>
        <sz val="9"/>
        <color rgb="FF0509BB"/>
        <rFont val="Arial"/>
        <charset val="134"/>
      </rPr>
      <t xml:space="preserve">                                      </t>
    </r>
  </si>
  <si>
    <r>
      <rPr>
        <sz val="10"/>
        <rFont val="Arial"/>
        <charset val="134"/>
      </rPr>
      <t xml:space="preserve">718   
</t>
    </r>
    <r>
      <rPr>
        <sz val="10"/>
        <color rgb="FFFF0000"/>
        <rFont val="Arial"/>
        <charset val="134"/>
      </rPr>
      <t xml:space="preserve">6V7*1 </t>
    </r>
    <r>
      <rPr>
        <sz val="10"/>
        <rFont val="方正粗黑宋简体"/>
        <charset val="134"/>
      </rPr>
      <t>铅酸电池</t>
    </r>
    <r>
      <rPr>
        <sz val="10"/>
        <rFont val="Arial"/>
        <charset val="134"/>
      </rPr>
      <t xml:space="preserve">
 Lead-acid battery
</t>
    </r>
    <r>
      <rPr>
        <sz val="10"/>
        <color rgb="FFFF0000"/>
        <rFont val="Arial"/>
        <charset val="134"/>
      </rPr>
      <t>380*2</t>
    </r>
    <r>
      <rPr>
        <sz val="10"/>
        <rFont val="方正粗黑宋简体"/>
        <charset val="134"/>
      </rPr>
      <t>电机</t>
    </r>
    <r>
      <rPr>
        <sz val="10"/>
        <rFont val="Arial"/>
        <charset val="134"/>
      </rPr>
      <t xml:space="preserve"> motor                  </t>
    </r>
  </si>
  <si>
    <r>
      <rPr>
        <sz val="10"/>
        <rFont val="Arial"/>
        <charset val="134"/>
      </rPr>
      <t xml:space="preserve">718   
</t>
    </r>
    <r>
      <rPr>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380*2</t>
    </r>
    <r>
      <rPr>
        <sz val="10"/>
        <rFont val="方正粗黑宋简体"/>
        <charset val="134"/>
      </rPr>
      <t>电机</t>
    </r>
    <r>
      <rPr>
        <sz val="10"/>
        <rFont val="Arial"/>
        <charset val="134"/>
      </rPr>
      <t xml:space="preserve"> motor                  </t>
    </r>
  </si>
  <si>
    <r>
      <rPr>
        <sz val="10"/>
        <rFont val="Arial"/>
        <charset val="134"/>
      </rPr>
      <t xml:space="preserve">718   
</t>
    </r>
    <r>
      <rPr>
        <sz val="10"/>
        <color rgb="FFFF0000"/>
        <rFont val="Arial"/>
        <charset val="134"/>
      </rPr>
      <t xml:space="preserve">12V4.5A*1 </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方正粗黑宋简体"/>
        <charset val="134"/>
      </rPr>
      <t>电机</t>
    </r>
    <r>
      <rPr>
        <sz val="10"/>
        <rFont val="Arial"/>
        <charset val="134"/>
      </rPr>
      <t xml:space="preserve"> motor                  </t>
    </r>
  </si>
  <si>
    <r>
      <rPr>
        <sz val="10"/>
        <rFont val="Arial"/>
        <charset val="134"/>
      </rPr>
      <t xml:space="preserve">718   
</t>
    </r>
    <r>
      <rPr>
        <sz val="10"/>
        <color rgb="FFFF0000"/>
        <rFont val="Arial"/>
        <charset val="134"/>
      </rPr>
      <t xml:space="preserve">12V4.5A*1 </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方正粗黑宋简体"/>
        <charset val="134"/>
      </rPr>
      <t>电机</t>
    </r>
    <r>
      <rPr>
        <sz val="10"/>
        <rFont val="Arial"/>
        <charset val="134"/>
      </rPr>
      <t xml:space="preserve"> motor                  </t>
    </r>
  </si>
  <si>
    <t>SYB</t>
  </si>
  <si>
    <r>
      <rPr>
        <sz val="9"/>
        <rFont val="Arial"/>
        <charset val="134"/>
      </rPr>
      <t xml:space="preserve">G65      
</t>
    </r>
    <r>
      <rPr>
        <sz val="9"/>
        <color rgb="FFFF0000"/>
        <rFont val="Arial"/>
        <charset val="134"/>
      </rPr>
      <t>6V4.5A*2</t>
    </r>
    <r>
      <rPr>
        <sz val="9"/>
        <rFont val="方正粗黑宋简体"/>
        <charset val="134"/>
      </rPr>
      <t>铅酸电池</t>
    </r>
    <r>
      <rPr>
        <sz val="9"/>
        <rFont val="Arial"/>
        <charset val="134"/>
      </rPr>
      <t xml:space="preserve">
 Lead-acid battery
</t>
    </r>
    <r>
      <rPr>
        <sz val="9"/>
        <color rgb="FFFF0000"/>
        <rFont val="Arial"/>
        <charset val="134"/>
      </rPr>
      <t>380*2</t>
    </r>
    <r>
      <rPr>
        <sz val="9"/>
        <rFont val="方正粗黑宋简体"/>
        <charset val="134"/>
      </rPr>
      <t>电机</t>
    </r>
    <r>
      <rPr>
        <sz val="9"/>
        <rFont val="Arial"/>
        <charset val="134"/>
      </rPr>
      <t xml:space="preserve"> motor                  </t>
    </r>
  </si>
  <si>
    <t>白色,红色,灰色 
蓝色,绿色,粉色，
white,red,
gray,blue,
green,pink,</t>
  </si>
  <si>
    <t>115*75*68CM</t>
  </si>
  <si>
    <t>16.5KG   
19.5KG</t>
  </si>
  <si>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宋体"/>
        <charset val="134"/>
      </rPr>
      <t>四驱</t>
    </r>
    <r>
      <rPr>
        <sz val="7"/>
        <rFont val="Arial"/>
        <charset val="134"/>
      </rPr>
      <t>12V7</t>
    </r>
    <r>
      <rPr>
        <sz val="7"/>
        <rFont val="宋体"/>
        <charset val="134"/>
      </rPr>
      <t>电瓶</t>
    </r>
    <r>
      <rPr>
        <sz val="7"/>
        <rFont val="Arial"/>
        <charset val="134"/>
      </rPr>
      <t>,</t>
    </r>
    <r>
      <rPr>
        <sz val="7"/>
        <rFont val="宋体"/>
        <charset val="134"/>
      </rPr>
      <t>中控音乐版</t>
    </r>
    <r>
      <rPr>
        <sz val="7"/>
        <rFont val="Arial"/>
        <charset val="134"/>
      </rPr>
      <t xml:space="preserve"> ,2.4G</t>
    </r>
    <r>
      <rPr>
        <sz val="7"/>
        <rFont val="宋体"/>
        <charset val="134"/>
      </rPr>
      <t>遥控</t>
    </r>
    <r>
      <rPr>
        <sz val="7"/>
        <rFont val="Arial"/>
        <charset val="134"/>
      </rPr>
      <t>,</t>
    </r>
    <r>
      <rPr>
        <sz val="7"/>
        <rFont val="宋体"/>
        <charset val="134"/>
      </rPr>
      <t>双开门</t>
    </r>
    <r>
      <rPr>
        <sz val="7"/>
        <rFont val="Arial"/>
        <charset val="134"/>
      </rPr>
      <t>,USB</t>
    </r>
    <r>
      <rPr>
        <sz val="7"/>
        <rFont val="宋体"/>
        <charset val="134"/>
      </rPr>
      <t>插口</t>
    </r>
    <r>
      <rPr>
        <sz val="7"/>
        <rFont val="Arial"/>
        <charset val="134"/>
      </rPr>
      <t>,
Four-wheel drive 12V7 battery, central control music version,2.4G remote control, double doors,USB port,</t>
    </r>
  </si>
  <si>
    <r>
      <rPr>
        <sz val="9"/>
        <color rgb="FF0509BB"/>
        <rFont val="方正粗黑宋简体"/>
        <charset val="134"/>
      </rPr>
      <t>皮座椅</t>
    </r>
    <r>
      <rPr>
        <sz val="9"/>
        <color rgb="FF0509BB"/>
        <rFont val="Arial"/>
        <charset val="134"/>
      </rPr>
      <t>Leather seats+15RMB                                            EVA</t>
    </r>
    <r>
      <rPr>
        <sz val="9"/>
        <color rgb="FF0509BB"/>
        <rFont val="方正粗黑宋简体"/>
        <charset val="134"/>
      </rPr>
      <t>发泡胎</t>
    </r>
    <r>
      <rPr>
        <sz val="9"/>
        <color rgb="FF0509BB"/>
        <rFont val="Arial"/>
        <charset val="134"/>
      </rPr>
      <t xml:space="preserve">EVAfoam tire+85RMB                                        </t>
    </r>
  </si>
  <si>
    <r>
      <rPr>
        <sz val="9"/>
        <rFont val="Arial"/>
        <charset val="134"/>
      </rPr>
      <t xml:space="preserve">G65      
</t>
    </r>
    <r>
      <rPr>
        <sz val="9"/>
        <color rgb="FFFF0000"/>
        <rFont val="Arial"/>
        <charset val="134"/>
      </rPr>
      <t>12V7*1</t>
    </r>
    <r>
      <rPr>
        <sz val="9"/>
        <rFont val="方正粗黑宋简体"/>
        <charset val="134"/>
      </rPr>
      <t>铅酸电池</t>
    </r>
    <r>
      <rPr>
        <sz val="9"/>
        <rFont val="Arial"/>
        <charset val="134"/>
      </rPr>
      <t xml:space="preserve">
 Lead-acid battery
</t>
    </r>
    <r>
      <rPr>
        <sz val="9"/>
        <color rgb="FFFF0000"/>
        <rFont val="Arial"/>
        <charset val="134"/>
      </rPr>
      <t>12V380*4</t>
    </r>
    <r>
      <rPr>
        <sz val="9"/>
        <rFont val="方正粗黑宋简体"/>
        <charset val="134"/>
      </rPr>
      <t>电机</t>
    </r>
    <r>
      <rPr>
        <sz val="9"/>
        <rFont val="Arial"/>
        <charset val="134"/>
      </rPr>
      <t xml:space="preserve"> motor                  </t>
    </r>
  </si>
  <si>
    <r>
      <rPr>
        <sz val="9"/>
        <rFont val="Arial"/>
        <charset val="134"/>
      </rPr>
      <t>G65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</si>
  <si>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9"/>
        <rFont val="Arial"/>
        <charset val="134"/>
      </rPr>
      <t xml:space="preserve">G65 F     
</t>
    </r>
    <r>
      <rPr>
        <sz val="9"/>
        <color rgb="FFFF0000"/>
        <rFont val="Arial"/>
        <charset val="134"/>
      </rPr>
      <t>6V4.5A*2</t>
    </r>
    <r>
      <rPr>
        <sz val="9"/>
        <rFont val="方正粗黑宋简体"/>
        <charset val="134"/>
      </rPr>
      <t>铅酸电池</t>
    </r>
    <r>
      <rPr>
        <sz val="9"/>
        <rFont val="Arial"/>
        <charset val="134"/>
      </rPr>
      <t xml:space="preserve">
 Lead-acid battery
</t>
    </r>
    <r>
      <rPr>
        <sz val="9"/>
        <color rgb="FFFF0000"/>
        <rFont val="Arial"/>
        <charset val="134"/>
      </rPr>
      <t>380*2</t>
    </r>
    <r>
      <rPr>
        <sz val="9"/>
        <rFont val="方正粗黑宋简体"/>
        <charset val="134"/>
      </rPr>
      <t>电机</t>
    </r>
    <r>
      <rPr>
        <sz val="9"/>
        <rFont val="Arial"/>
        <charset val="134"/>
      </rPr>
      <t xml:space="preserve"> motor                  </t>
    </r>
  </si>
  <si>
    <r>
      <rPr>
        <sz val="9"/>
        <rFont val="Arial"/>
        <charset val="134"/>
      </rPr>
      <t xml:space="preserve">G65 F     
</t>
    </r>
    <r>
      <rPr>
        <sz val="9"/>
        <color rgb="FFFF0000"/>
        <rFont val="Arial"/>
        <charset val="134"/>
      </rPr>
      <t>12V7*1</t>
    </r>
    <r>
      <rPr>
        <sz val="9"/>
        <rFont val="方正粗黑宋简体"/>
        <charset val="134"/>
      </rPr>
      <t>铅酸电池</t>
    </r>
    <r>
      <rPr>
        <sz val="9"/>
        <rFont val="Arial"/>
        <charset val="134"/>
      </rPr>
      <t xml:space="preserve">
 Lead-acid battery
</t>
    </r>
    <r>
      <rPr>
        <sz val="9"/>
        <color rgb="FFFF0000"/>
        <rFont val="Arial"/>
        <charset val="134"/>
      </rPr>
      <t>12V380*4</t>
    </r>
    <r>
      <rPr>
        <sz val="9"/>
        <rFont val="方正粗黑宋简体"/>
        <charset val="134"/>
      </rPr>
      <t>电机</t>
    </r>
    <r>
      <rPr>
        <sz val="9"/>
        <rFont val="Arial"/>
        <charset val="134"/>
      </rPr>
      <t xml:space="preserve"> motor                  </t>
    </r>
  </si>
  <si>
    <t>SBL</t>
  </si>
  <si>
    <r>
      <rPr>
        <sz val="10"/>
        <rFont val="Arial"/>
        <charset val="134"/>
      </rPr>
      <t xml:space="preserve">24B-WL
</t>
    </r>
    <r>
      <rPr>
        <b/>
        <sz val="10"/>
        <color rgb="FFFF0000"/>
        <rFont val="Arial"/>
        <charset val="134"/>
      </rPr>
      <t>12V4.5A*1</t>
    </r>
    <r>
      <rPr>
        <sz val="10"/>
        <rFont val="宋体"/>
        <charset val="134"/>
      </rPr>
      <t>铅酸电池</t>
    </r>
    <r>
      <rPr>
        <sz val="10"/>
        <rFont val="Arial"/>
        <charset val="134"/>
      </rPr>
      <t xml:space="preserve">
Lead-acid battery
</t>
    </r>
    <r>
      <rPr>
        <b/>
        <sz val="10"/>
        <color rgb="FFFF0000"/>
        <rFont val="Arial"/>
        <charset val="134"/>
      </rPr>
      <t>380*2</t>
    </r>
    <r>
      <rPr>
        <b/>
        <sz val="10"/>
        <rFont val="Arial"/>
        <charset val="134"/>
      </rPr>
      <t xml:space="preserve"> </t>
    </r>
    <r>
      <rPr>
        <sz val="10"/>
        <rFont val="Arial"/>
        <charset val="134"/>
      </rPr>
      <t xml:space="preserve"> </t>
    </r>
    <r>
      <rPr>
        <sz val="10"/>
        <rFont val="宋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爆闪警灯</t>
    </r>
    <r>
      <rPr>
        <sz val="10"/>
        <rFont val="Arial"/>
        <charset val="134"/>
      </rPr>
      <t xml:space="preserve">
</t>
    </r>
    <r>
      <rPr>
        <sz val="10"/>
        <color rgb="FFFF0000"/>
        <rFont val="Arial"/>
        <charset val="134"/>
      </rPr>
      <t>+ Front windshield flashing color lights
+ Flashing warning lights</t>
    </r>
  </si>
  <si>
    <t>黑色 black
蓝色 blue
红色 red
白色 white</t>
  </si>
  <si>
    <t>119*74*80CM</t>
  </si>
  <si>
    <t>16.5KG   
19.6KG</t>
  </si>
  <si>
    <r>
      <rPr>
        <b/>
        <sz val="10"/>
        <color theme="1"/>
        <rFont val="宋体"/>
        <charset val="134"/>
      </rPr>
      <t>手机</t>
    </r>
    <r>
      <rPr>
        <b/>
        <sz val="10"/>
        <color theme="1"/>
        <rFont val="Arial"/>
        <charset val="134"/>
      </rPr>
      <t>APP,</t>
    </r>
    <r>
      <rPr>
        <b/>
        <sz val="10"/>
        <color theme="1"/>
        <rFont val="宋体"/>
        <charset val="134"/>
      </rPr>
      <t>可遥控，前后摇摆，前挡风闪光彩灯</t>
    </r>
    <r>
      <rPr>
        <b/>
        <sz val="10"/>
        <color theme="1"/>
        <rFont val="Arial"/>
        <charset val="134"/>
      </rPr>
      <t>+</t>
    </r>
    <r>
      <rPr>
        <b/>
        <sz val="10"/>
        <color theme="1"/>
        <rFont val="宋体"/>
        <charset val="134"/>
      </rPr>
      <t>爆闪警灯</t>
    </r>
    <r>
      <rPr>
        <b/>
        <sz val="10"/>
        <color theme="1"/>
        <rFont val="Arial"/>
        <charset val="134"/>
      </rPr>
      <t>USB,MP3</t>
    </r>
    <r>
      <rPr>
        <b/>
        <sz val="10"/>
        <color theme="1"/>
        <rFont val="宋体"/>
        <charset val="134"/>
      </rPr>
      <t>插孔灯光，音乐，蓝牙，四轮避震。</t>
    </r>
    <r>
      <rPr>
        <b/>
        <sz val="10"/>
        <color theme="1"/>
        <rFont val="Arial"/>
        <charset val="134"/>
      </rPr>
      <t xml:space="preserve">
</t>
    </r>
    <r>
      <rPr>
        <b/>
        <sz val="10"/>
        <color rgb="FFFF0000"/>
        <rFont val="Arial"/>
        <charset val="134"/>
      </rPr>
      <t>Mobile APP, remote control, forward and backward swing, front windshield flashing color lights + flashing warning lights, USB,MP3 jack, lights, music, Bluetooth, four-wheel shock absorption.</t>
    </r>
  </si>
  <si>
    <t>12v7电瓶battery+15元
皮座椅+15元 
EVA发泡胎
EVAfoam tire+45RMB
四驱+20元
烤漆+30元</t>
  </si>
  <si>
    <r>
      <rPr>
        <sz val="10"/>
        <rFont val="Arial"/>
        <charset val="134"/>
      </rPr>
      <t xml:space="preserve">24F-WL
</t>
    </r>
    <r>
      <rPr>
        <b/>
        <sz val="10"/>
        <color rgb="FFFF0000"/>
        <rFont val="Arial"/>
        <charset val="134"/>
      </rPr>
      <t>12V4.5A*1</t>
    </r>
    <r>
      <rPr>
        <sz val="10"/>
        <rFont val="宋体"/>
        <charset val="134"/>
      </rPr>
      <t>铅酸电池</t>
    </r>
    <r>
      <rPr>
        <sz val="10"/>
        <rFont val="Arial"/>
        <charset val="134"/>
      </rPr>
      <t xml:space="preserve">
Lead-acid battery
</t>
    </r>
    <r>
      <rPr>
        <b/>
        <sz val="10"/>
        <color rgb="FFFF0000"/>
        <rFont val="Arial"/>
        <charset val="134"/>
      </rPr>
      <t>380*2</t>
    </r>
    <r>
      <rPr>
        <b/>
        <sz val="10"/>
        <rFont val="Arial"/>
        <charset val="134"/>
      </rPr>
      <t xml:space="preserve"> </t>
    </r>
    <r>
      <rPr>
        <sz val="10"/>
        <rFont val="Arial"/>
        <charset val="134"/>
      </rPr>
      <t xml:space="preserve"> </t>
    </r>
    <r>
      <rPr>
        <sz val="10"/>
        <rFont val="宋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爆闪警灯</t>
    </r>
    <r>
      <rPr>
        <sz val="10"/>
        <rFont val="Arial"/>
        <charset val="134"/>
      </rPr>
      <t xml:space="preserve">
</t>
    </r>
    <r>
      <rPr>
        <sz val="10"/>
        <color rgb="FFFF0000"/>
        <rFont val="Arial"/>
        <charset val="134"/>
      </rPr>
      <t>+ Front windshield flashing color lights
+ Flashing warning lights</t>
    </r>
  </si>
  <si>
    <r>
      <rPr>
        <sz val="10"/>
        <rFont val="Arial"/>
        <charset val="134"/>
      </rPr>
      <t xml:space="preserve">24P-WL
</t>
    </r>
    <r>
      <rPr>
        <b/>
        <sz val="10"/>
        <color rgb="FFFF0000"/>
        <rFont val="Arial"/>
        <charset val="134"/>
      </rPr>
      <t>12V4.5A*1</t>
    </r>
    <r>
      <rPr>
        <sz val="10"/>
        <rFont val="宋体"/>
        <charset val="134"/>
      </rPr>
      <t>铅酸电池</t>
    </r>
    <r>
      <rPr>
        <sz val="10"/>
        <rFont val="Arial"/>
        <charset val="134"/>
      </rPr>
      <t xml:space="preserve">
Lead-acid battery
</t>
    </r>
    <r>
      <rPr>
        <b/>
        <sz val="10"/>
        <color rgb="FFFF0000"/>
        <rFont val="Arial"/>
        <charset val="134"/>
      </rPr>
      <t>380*2</t>
    </r>
    <r>
      <rPr>
        <b/>
        <sz val="10"/>
        <rFont val="Arial"/>
        <charset val="134"/>
      </rPr>
      <t xml:space="preserve"> </t>
    </r>
    <r>
      <rPr>
        <sz val="10"/>
        <rFont val="Arial"/>
        <charset val="134"/>
      </rPr>
      <t xml:space="preserve"> </t>
    </r>
    <r>
      <rPr>
        <sz val="10"/>
        <rFont val="宋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爆闪警灯</t>
    </r>
    <r>
      <rPr>
        <sz val="10"/>
        <rFont val="Arial"/>
        <charset val="134"/>
      </rPr>
      <t xml:space="preserve">
</t>
    </r>
    <r>
      <rPr>
        <sz val="10"/>
        <color rgb="FFFF0000"/>
        <rFont val="Arial"/>
        <charset val="134"/>
      </rPr>
      <t>+ Front windshield flashing color lights
+ Flashing warning lights</t>
    </r>
  </si>
  <si>
    <r>
      <rPr>
        <sz val="10"/>
        <rFont val="Arial"/>
        <charset val="134"/>
      </rPr>
      <t xml:space="preserve">24C-WL
</t>
    </r>
    <r>
      <rPr>
        <b/>
        <sz val="10"/>
        <color rgb="FFFF0000"/>
        <rFont val="Arial"/>
        <charset val="134"/>
      </rPr>
      <t>12V4.5A*1</t>
    </r>
    <r>
      <rPr>
        <sz val="10"/>
        <rFont val="宋体"/>
        <charset val="134"/>
      </rPr>
      <t>铅酸电池</t>
    </r>
    <r>
      <rPr>
        <sz val="10"/>
        <rFont val="Arial"/>
        <charset val="134"/>
      </rPr>
      <t xml:space="preserve">
Lead-acid battery
</t>
    </r>
    <r>
      <rPr>
        <b/>
        <sz val="10"/>
        <color rgb="FFFF0000"/>
        <rFont val="Arial"/>
        <charset val="134"/>
      </rPr>
      <t>380*2</t>
    </r>
    <r>
      <rPr>
        <b/>
        <sz val="10"/>
        <rFont val="Arial"/>
        <charset val="134"/>
      </rPr>
      <t xml:space="preserve"> </t>
    </r>
    <r>
      <rPr>
        <sz val="10"/>
        <rFont val="Arial"/>
        <charset val="134"/>
      </rPr>
      <t xml:space="preserve"> </t>
    </r>
    <r>
      <rPr>
        <sz val="10"/>
        <rFont val="宋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爆闪警灯</t>
    </r>
    <r>
      <rPr>
        <sz val="10"/>
        <rFont val="Arial"/>
        <charset val="134"/>
      </rPr>
      <t xml:space="preserve">
</t>
    </r>
    <r>
      <rPr>
        <sz val="10"/>
        <color rgb="FFFF0000"/>
        <rFont val="Arial"/>
        <charset val="134"/>
      </rPr>
      <t>+ Front windshield flashing color lights
+ Flashing warning lights</t>
    </r>
  </si>
  <si>
    <r>
      <rPr>
        <sz val="10"/>
        <rFont val="Arial"/>
        <charset val="134"/>
      </rPr>
      <t xml:space="preserve">24G-WL
</t>
    </r>
    <r>
      <rPr>
        <b/>
        <sz val="10"/>
        <color rgb="FFFF0000"/>
        <rFont val="Arial"/>
        <charset val="134"/>
      </rPr>
      <t>12V4.5A*1</t>
    </r>
    <r>
      <rPr>
        <sz val="10"/>
        <rFont val="宋体"/>
        <charset val="134"/>
      </rPr>
      <t>铅酸电池</t>
    </r>
    <r>
      <rPr>
        <sz val="10"/>
        <rFont val="Arial"/>
        <charset val="134"/>
      </rPr>
      <t xml:space="preserve">
Lead-acid battery
</t>
    </r>
    <r>
      <rPr>
        <b/>
        <sz val="10"/>
        <color rgb="FFFF0000"/>
        <rFont val="Arial"/>
        <charset val="134"/>
      </rPr>
      <t>380*2</t>
    </r>
    <r>
      <rPr>
        <b/>
        <sz val="10"/>
        <rFont val="Arial"/>
        <charset val="134"/>
      </rPr>
      <t xml:space="preserve"> </t>
    </r>
    <r>
      <rPr>
        <sz val="10"/>
        <rFont val="Arial"/>
        <charset val="134"/>
      </rPr>
      <t xml:space="preserve"> </t>
    </r>
    <r>
      <rPr>
        <sz val="10"/>
        <rFont val="宋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爆闪警灯</t>
    </r>
    <r>
      <rPr>
        <sz val="10"/>
        <rFont val="Arial"/>
        <charset val="134"/>
      </rPr>
      <t xml:space="preserve">
</t>
    </r>
    <r>
      <rPr>
        <sz val="10"/>
        <color rgb="FFFF0000"/>
        <rFont val="Arial"/>
        <charset val="134"/>
      </rPr>
      <t>+ Front windshield flashing color lights
+ Flashing warning lights</t>
    </r>
  </si>
  <si>
    <r>
      <rPr>
        <sz val="10"/>
        <rFont val="Arial"/>
        <charset val="134"/>
      </rPr>
      <t xml:space="preserve">P-1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前挡风带灯</t>
    </r>
    <r>
      <rPr>
        <sz val="10"/>
        <rFont val="Arial"/>
        <charset val="134"/>
      </rPr>
      <t xml:space="preserve">
</t>
    </r>
    <r>
      <rPr>
        <b/>
        <sz val="10"/>
        <color rgb="FFFF0000"/>
        <rFont val="Arial"/>
        <charset val="134"/>
      </rPr>
      <t>The front windshield has a light.</t>
    </r>
  </si>
  <si>
    <t>黑色 black
蓝色 blue
红色 red
白色 white
粉色 pink
灰色  Gray</t>
  </si>
  <si>
    <t>119*68*58CM</t>
  </si>
  <si>
    <t>14.3KG   
17.3KG</t>
  </si>
  <si>
    <r>
      <rPr>
        <b/>
        <sz val="10"/>
        <color theme="1"/>
        <rFont val="宋体"/>
        <charset val="134"/>
      </rPr>
      <t>双开门，手机</t>
    </r>
    <r>
      <rPr>
        <b/>
        <sz val="10"/>
        <color theme="1"/>
        <rFont val="Arial"/>
        <charset val="134"/>
      </rPr>
      <t>APP,</t>
    </r>
    <r>
      <rPr>
        <b/>
        <sz val="10"/>
        <color theme="1"/>
        <rFont val="宋体"/>
        <charset val="134"/>
      </rPr>
      <t>可遥控，前后摇摆，前挡风闪光彩灯，</t>
    </r>
    <r>
      <rPr>
        <b/>
        <sz val="10"/>
        <color theme="1"/>
        <rFont val="Arial"/>
        <charset val="134"/>
      </rPr>
      <t>USB,MP3</t>
    </r>
    <r>
      <rPr>
        <b/>
        <sz val="10"/>
        <color theme="1"/>
        <rFont val="宋体"/>
        <charset val="134"/>
      </rPr>
      <t>插孔灯光，音乐，蓝牙，四轮避震。</t>
    </r>
    <r>
      <rPr>
        <b/>
        <sz val="10"/>
        <color theme="1"/>
        <rFont val="Arial"/>
        <charset val="134"/>
      </rPr>
      <t xml:space="preserve">
</t>
    </r>
    <r>
      <rPr>
        <b/>
        <sz val="10"/>
        <color rgb="FFFF0000"/>
        <rFont val="Arial"/>
        <charset val="134"/>
      </rPr>
      <t>Double doors, mobile APP, remote control, front and back swing, front windshield flashing color lights, USB,MP3 jack, lights, music, Bluetooth, four-wheel shock absorption.</t>
    </r>
  </si>
  <si>
    <t>12v7电瓶battery+15RMB  
皮座椅
Leather seats+15RMB  
EVA发泡胎
EVAfoam tire+40RMB
烤漆Baking varnish+25RMB
四驱 +20元</t>
  </si>
  <si>
    <r>
      <rPr>
        <sz val="10"/>
        <rFont val="Arial"/>
        <charset val="134"/>
      </rPr>
      <t xml:space="preserve">P-2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前挡风带灯</t>
    </r>
    <r>
      <rPr>
        <sz val="10"/>
        <rFont val="Arial"/>
        <charset val="134"/>
      </rPr>
      <t xml:space="preserve">
</t>
    </r>
    <r>
      <rPr>
        <b/>
        <sz val="10"/>
        <color rgb="FFFF0000"/>
        <rFont val="Arial"/>
        <charset val="134"/>
      </rPr>
      <t>The front windshield has a light.</t>
    </r>
  </si>
  <si>
    <r>
      <rPr>
        <sz val="10"/>
        <rFont val="Arial"/>
        <charset val="134"/>
      </rPr>
      <t xml:space="preserve">P-3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前挡风带灯</t>
    </r>
    <r>
      <rPr>
        <sz val="10"/>
        <rFont val="Arial"/>
        <charset val="134"/>
      </rPr>
      <t xml:space="preserve">
</t>
    </r>
    <r>
      <rPr>
        <b/>
        <sz val="10"/>
        <color rgb="FFFF0000"/>
        <rFont val="Arial"/>
        <charset val="134"/>
      </rPr>
      <t>The front windshield has a light.</t>
    </r>
  </si>
  <si>
    <r>
      <rPr>
        <sz val="10"/>
        <rFont val="Arial"/>
        <charset val="134"/>
      </rPr>
      <t xml:space="preserve">P-4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前挡风带灯</t>
    </r>
    <r>
      <rPr>
        <sz val="10"/>
        <rFont val="Arial"/>
        <charset val="134"/>
      </rPr>
      <t xml:space="preserve">
</t>
    </r>
    <r>
      <rPr>
        <b/>
        <sz val="10"/>
        <color rgb="FFFF0000"/>
        <rFont val="Arial"/>
        <charset val="134"/>
      </rPr>
      <t>The front windshield has a light.</t>
    </r>
  </si>
  <si>
    <r>
      <rPr>
        <sz val="10"/>
        <rFont val="Arial"/>
        <charset val="134"/>
      </rPr>
      <t xml:space="preserve">P-5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前挡风、前杠</t>
    </r>
    <r>
      <rPr>
        <sz val="10"/>
        <rFont val="Arial"/>
        <charset val="134"/>
      </rPr>
      <t xml:space="preserve"> </t>
    </r>
    <r>
      <rPr>
        <sz val="10"/>
        <rFont val="宋体"/>
        <charset val="134"/>
      </rPr>
      <t>带警灯</t>
    </r>
    <r>
      <rPr>
        <sz val="10"/>
        <rFont val="Arial"/>
        <charset val="134"/>
      </rPr>
      <t xml:space="preserve">
</t>
    </r>
    <r>
      <rPr>
        <b/>
        <sz val="10"/>
        <color rgb="FFFF0000"/>
        <rFont val="Arial"/>
        <charset val="134"/>
      </rPr>
      <t>Front windshield, front bumper with warning lights</t>
    </r>
  </si>
  <si>
    <t xml:space="preserve">
黑车白门 
Black cars with white doors
白车黑门
 white cars with Black doors</t>
  </si>
  <si>
    <r>
      <rPr>
        <b/>
        <sz val="10"/>
        <color theme="1"/>
        <rFont val="宋体"/>
        <charset val="134"/>
      </rPr>
      <t>双开门，手机</t>
    </r>
    <r>
      <rPr>
        <b/>
        <sz val="10"/>
        <color theme="1"/>
        <rFont val="Arial"/>
        <charset val="134"/>
      </rPr>
      <t>APP,</t>
    </r>
    <r>
      <rPr>
        <b/>
        <sz val="10"/>
        <color theme="1"/>
        <rFont val="宋体"/>
        <charset val="134"/>
      </rPr>
      <t>可遥控，前后摇摆，前挡风、前杠红蓝闪光警灯，</t>
    </r>
    <r>
      <rPr>
        <b/>
        <sz val="10"/>
        <color theme="1"/>
        <rFont val="Arial"/>
        <charset val="134"/>
      </rPr>
      <t>USB,MP3</t>
    </r>
    <r>
      <rPr>
        <b/>
        <sz val="10"/>
        <color theme="1"/>
        <rFont val="宋体"/>
        <charset val="134"/>
      </rPr>
      <t>插孔灯光，音乐，蓝牙，四轮避震。</t>
    </r>
    <r>
      <rPr>
        <b/>
        <sz val="10"/>
        <color theme="1"/>
        <rFont val="Arial"/>
        <charset val="134"/>
      </rPr>
      <t xml:space="preserve">
</t>
    </r>
    <r>
      <rPr>
        <b/>
        <sz val="10"/>
        <color rgb="FFFF0000"/>
        <rFont val="Arial"/>
        <charset val="134"/>
      </rPr>
      <t>Double doors, mobile app, remote control, swaying back and forth, front windshield, front bumper red and blue flashing warning lights, USB, MP3 jack lights, music, Bluetooth, four-wheel shock absorbers.</t>
    </r>
  </si>
  <si>
    <r>
      <rPr>
        <sz val="10"/>
        <rFont val="Arial"/>
        <charset val="134"/>
      </rPr>
      <t xml:space="preserve">24B-JZ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爆闪警灯</t>
    </r>
    <r>
      <rPr>
        <sz val="10"/>
        <rFont val="Arial"/>
        <charset val="134"/>
      </rPr>
      <t xml:space="preserve">
</t>
    </r>
    <r>
      <rPr>
        <sz val="10"/>
        <color rgb="FFFF0000"/>
        <rFont val="Arial"/>
        <charset val="134"/>
      </rPr>
      <t>+ Front windshield flashing color lights
+ Flashing warning lights</t>
    </r>
  </si>
  <si>
    <r>
      <rPr>
        <b/>
        <sz val="10"/>
        <color theme="1"/>
        <rFont val="宋体"/>
        <charset val="134"/>
      </rPr>
      <t>双开门，手机</t>
    </r>
    <r>
      <rPr>
        <b/>
        <sz val="10"/>
        <color theme="1"/>
        <rFont val="Arial"/>
        <charset val="134"/>
      </rPr>
      <t>APP</t>
    </r>
    <r>
      <rPr>
        <b/>
        <sz val="10"/>
        <color theme="1"/>
        <rFont val="宋体"/>
        <charset val="134"/>
      </rPr>
      <t>，多功能蓝牙中控操作面板，可遥控，前后摇摆，</t>
    </r>
    <r>
      <rPr>
        <b/>
        <sz val="10"/>
        <color theme="1"/>
        <rFont val="Arial"/>
        <charset val="134"/>
      </rPr>
      <t>USB,MP3</t>
    </r>
    <r>
      <rPr>
        <b/>
        <sz val="10"/>
        <color theme="1"/>
        <rFont val="宋体"/>
        <charset val="134"/>
      </rPr>
      <t>插孔灯光，音乐，四轮避震</t>
    </r>
    <r>
      <rPr>
        <b/>
        <sz val="10"/>
        <color theme="1"/>
        <rFont val="Arial"/>
        <charset val="134"/>
      </rPr>
      <t xml:space="preserve">
</t>
    </r>
    <r>
      <rPr>
        <b/>
        <sz val="10"/>
        <color rgb="FFFF0000"/>
        <rFont val="Arial"/>
        <charset val="134"/>
      </rPr>
      <t>Double doors, mobile APP, multi-functional Bluetooth central control operation panel, remote control, front and back swing, USB,MP3 jack, lights, music, four-wheel shock absorption</t>
    </r>
  </si>
  <si>
    <r>
      <rPr>
        <sz val="10"/>
        <rFont val="Arial"/>
        <charset val="134"/>
      </rPr>
      <t xml:space="preserve">24F-JZ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爆闪警灯</t>
    </r>
    <r>
      <rPr>
        <sz val="10"/>
        <rFont val="Arial"/>
        <charset val="134"/>
      </rPr>
      <t xml:space="preserve">
</t>
    </r>
    <r>
      <rPr>
        <sz val="10"/>
        <color rgb="FFFF0000"/>
        <rFont val="Arial"/>
        <charset val="134"/>
      </rPr>
      <t>+ Front windshield flashing color lights
+ Flashing warning lights</t>
    </r>
  </si>
  <si>
    <r>
      <rPr>
        <sz val="10"/>
        <rFont val="Arial"/>
        <charset val="134"/>
      </rPr>
      <t xml:space="preserve">24C-JZ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后架子带灯</t>
    </r>
    <r>
      <rPr>
        <sz val="10"/>
        <rFont val="Arial"/>
        <charset val="134"/>
      </rPr>
      <t xml:space="preserve">
</t>
    </r>
    <r>
      <rPr>
        <sz val="10"/>
        <color rgb="FFFF0000"/>
        <rFont val="Arial"/>
        <charset val="134"/>
      </rPr>
      <t>+ Front windshield flashing color lights</t>
    </r>
    <r>
      <rPr>
        <sz val="10"/>
        <rFont val="Arial"/>
        <charset val="134"/>
      </rPr>
      <t xml:space="preserve">
</t>
    </r>
    <r>
      <rPr>
        <sz val="10"/>
        <color rgb="FFFF0000"/>
        <rFont val="Arial"/>
        <charset val="134"/>
      </rPr>
      <t>+Rear frame with lights</t>
    </r>
  </si>
  <si>
    <r>
      <rPr>
        <sz val="10"/>
        <rFont val="Arial"/>
        <charset val="134"/>
      </rPr>
      <t xml:space="preserve">24G-JZ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后架子带灯</t>
    </r>
    <r>
      <rPr>
        <sz val="10"/>
        <rFont val="Arial"/>
        <charset val="134"/>
      </rPr>
      <t xml:space="preserve">
</t>
    </r>
    <r>
      <rPr>
        <sz val="10"/>
        <color rgb="FFFF0000"/>
        <rFont val="Arial"/>
        <charset val="134"/>
      </rPr>
      <t>+ Front windshield flashing color lights</t>
    </r>
    <r>
      <rPr>
        <sz val="10"/>
        <rFont val="Arial"/>
        <charset val="134"/>
      </rPr>
      <t xml:space="preserve">
</t>
    </r>
    <r>
      <rPr>
        <sz val="10"/>
        <color rgb="FFFF0000"/>
        <rFont val="Arial"/>
        <charset val="134"/>
      </rPr>
      <t>+Rear frame with lights</t>
    </r>
  </si>
  <si>
    <r>
      <rPr>
        <sz val="10"/>
        <rFont val="Arial"/>
        <charset val="134"/>
      </rPr>
      <t xml:space="preserve">24P-JZ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前挡风闪光彩灯</t>
    </r>
    <r>
      <rPr>
        <sz val="10"/>
        <rFont val="Arial"/>
        <charset val="134"/>
      </rPr>
      <t xml:space="preserve">
+</t>
    </r>
    <r>
      <rPr>
        <sz val="10"/>
        <rFont val="宋体"/>
        <charset val="134"/>
      </rPr>
      <t>后架子带灯</t>
    </r>
    <r>
      <rPr>
        <sz val="10"/>
        <rFont val="Arial"/>
        <charset val="134"/>
      </rPr>
      <t xml:space="preserve">
</t>
    </r>
    <r>
      <rPr>
        <sz val="10"/>
        <color rgb="FFFF0000"/>
        <rFont val="Arial"/>
        <charset val="134"/>
      </rPr>
      <t>+ Front windshield flashing color lights</t>
    </r>
    <r>
      <rPr>
        <sz val="10"/>
        <rFont val="Arial"/>
        <charset val="134"/>
      </rPr>
      <t xml:space="preserve">
</t>
    </r>
    <r>
      <rPr>
        <sz val="10"/>
        <color rgb="FFFF0000"/>
        <rFont val="Arial"/>
        <charset val="134"/>
      </rPr>
      <t>+Rear frame with lights</t>
    </r>
  </si>
  <si>
    <r>
      <rPr>
        <sz val="10"/>
        <rFont val="Arial"/>
        <charset val="134"/>
      </rPr>
      <t xml:space="preserve">21-M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</si>
  <si>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蓝色 blue
红色 red
白色 white</t>
  </si>
  <si>
    <t>115*72*76CM</t>
  </si>
  <si>
    <r>
      <rPr>
        <b/>
        <sz val="10"/>
        <color theme="1"/>
        <rFont val="宋体"/>
        <charset val="134"/>
      </rPr>
      <t>双开门，手机</t>
    </r>
    <r>
      <rPr>
        <b/>
        <sz val="10"/>
        <color theme="1"/>
        <rFont val="Arial"/>
        <charset val="134"/>
      </rPr>
      <t>APP,</t>
    </r>
    <r>
      <rPr>
        <b/>
        <sz val="10"/>
        <color theme="1"/>
        <rFont val="宋体"/>
        <charset val="134"/>
      </rPr>
      <t>可遥控，前后摇摆，</t>
    </r>
    <r>
      <rPr>
        <b/>
        <sz val="10"/>
        <color theme="1"/>
        <rFont val="Arial"/>
        <charset val="134"/>
      </rPr>
      <t>USB,MP3</t>
    </r>
    <r>
      <rPr>
        <b/>
        <sz val="10"/>
        <color theme="1"/>
        <rFont val="宋体"/>
        <charset val="134"/>
      </rPr>
      <t>插孔灯光，音乐，蓝牙，四轮避震</t>
    </r>
    <r>
      <rPr>
        <b/>
        <sz val="10"/>
        <color theme="1"/>
        <rFont val="Arial"/>
        <charset val="134"/>
      </rPr>
      <t xml:space="preserve">
</t>
    </r>
    <r>
      <rPr>
        <b/>
        <sz val="10"/>
        <color rgb="FFFF0000"/>
        <rFont val="Arial"/>
        <charset val="134"/>
      </rPr>
      <t>Double doors, mobile APP, remote control, front and back swing, USB,MP3 jack, lights, music, Bluetooth, four-wheel shock absorption</t>
    </r>
  </si>
  <si>
    <t>12v7电瓶battery+15RMB  
皮座椅
Leather seats+15RMB  
EVA发泡胎
EVAfoam tire+50RMB
烤漆Baking varnish+25RMB</t>
  </si>
  <si>
    <r>
      <rPr>
        <sz val="10"/>
        <rFont val="Arial"/>
        <charset val="134"/>
      </rPr>
      <t xml:space="preserve">21-J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</si>
  <si>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21-B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</si>
  <si>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21-106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</si>
  <si>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21-107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</si>
  <si>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21-108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</si>
  <si>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蓝色 blue
红色 red
灰色 Grey</t>
  </si>
  <si>
    <r>
      <rPr>
        <sz val="10"/>
        <rFont val="Arial"/>
        <charset val="134"/>
      </rPr>
      <t xml:space="preserve">21-RUN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</si>
  <si>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21-STB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全车带灯（如图）</t>
    </r>
    <r>
      <rPr>
        <sz val="10"/>
        <rFont val="Arial"/>
        <charset val="134"/>
      </rPr>
      <t xml:space="preserve">
</t>
    </r>
    <r>
      <rPr>
        <sz val="10"/>
        <color rgb="FFFF0000"/>
        <rFont val="Arial"/>
        <charset val="134"/>
      </rPr>
      <t>The entire vehicle is equipped with lights (as shown in the picture)</t>
    </r>
  </si>
  <si>
    <r>
      <rPr>
        <sz val="10"/>
        <rFont val="Arial"/>
        <charset val="134"/>
      </rPr>
      <t xml:space="preserve">U500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前面机盖带彩灯</t>
    </r>
    <r>
      <rPr>
        <sz val="10"/>
        <rFont val="Arial"/>
        <charset val="134"/>
      </rPr>
      <t xml:space="preserve">
</t>
    </r>
    <r>
      <rPr>
        <sz val="10"/>
        <color rgb="FFFF0000"/>
        <rFont val="Arial"/>
        <charset val="134"/>
      </rPr>
      <t>The front hood is equipped with colored lights.</t>
    </r>
    <r>
      <rPr>
        <sz val="10"/>
        <rFont val="Arial"/>
        <charset val="134"/>
      </rPr>
      <t xml:space="preserve">
</t>
    </r>
  </si>
  <si>
    <r>
      <rPr>
        <sz val="10"/>
        <rFont val="Arial"/>
        <charset val="134"/>
      </rPr>
      <t xml:space="preserve">U600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前面机盖带彩灯</t>
    </r>
    <r>
      <rPr>
        <sz val="10"/>
        <rFont val="Arial"/>
        <charset val="134"/>
      </rPr>
      <t xml:space="preserve">
</t>
    </r>
    <r>
      <rPr>
        <sz val="10"/>
        <color rgb="FFFF0000"/>
        <rFont val="Arial"/>
        <charset val="134"/>
      </rPr>
      <t>The front hood is equipped with colored lights.</t>
    </r>
    <r>
      <rPr>
        <sz val="10"/>
        <rFont val="Arial"/>
        <charset val="134"/>
      </rPr>
      <t xml:space="preserve">
</t>
    </r>
  </si>
  <si>
    <r>
      <rPr>
        <sz val="10"/>
        <rFont val="Arial"/>
        <charset val="134"/>
      </rPr>
      <t xml:space="preserve">U700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b/>
        <sz val="10"/>
        <rFont val="Arial"/>
        <charset val="134"/>
      </rPr>
      <t xml:space="preserve"> </t>
    </r>
    <r>
      <rPr>
        <sz val="10"/>
        <rFont val="方正粗黑宋简体"/>
        <charset val="134"/>
      </rPr>
      <t>电机</t>
    </r>
    <r>
      <rPr>
        <sz val="10"/>
        <rFont val="Arial"/>
        <charset val="134"/>
      </rPr>
      <t xml:space="preserve"> motor </t>
    </r>
  </si>
  <si>
    <t>YBK
LY</t>
  </si>
  <si>
    <r>
      <rPr>
        <sz val="9"/>
        <rFont val="Arial"/>
        <charset val="134"/>
      </rPr>
      <t xml:space="preserve">YKL-688       
</t>
    </r>
    <r>
      <rPr>
        <sz val="9"/>
        <color rgb="FFFF0000"/>
        <rFont val="Arial"/>
        <charset val="134"/>
      </rPr>
      <t>6V4.5*2</t>
    </r>
    <r>
      <rPr>
        <sz val="9"/>
        <rFont val="方正粗黑宋简体"/>
        <charset val="134"/>
      </rPr>
      <t>铅酸电池</t>
    </r>
    <r>
      <rPr>
        <sz val="9"/>
        <rFont val="Arial"/>
        <charset val="134"/>
      </rPr>
      <t xml:space="preserve">
 Lead-acid battery
</t>
    </r>
    <r>
      <rPr>
        <sz val="9"/>
        <color rgb="FFFF0000"/>
        <rFont val="Arial"/>
        <charset val="134"/>
      </rPr>
      <t>380*2</t>
    </r>
    <r>
      <rPr>
        <sz val="9"/>
        <rFont val="方正粗黑宋简体"/>
        <charset val="134"/>
      </rPr>
      <t>电机</t>
    </r>
    <r>
      <rPr>
        <sz val="9"/>
        <rFont val="Arial"/>
        <charset val="134"/>
      </rPr>
      <t xml:space="preserve"> motor                  </t>
    </r>
  </si>
  <si>
    <r>
      <rPr>
        <b/>
        <sz val="10"/>
        <rFont val="宋体"/>
        <charset val="134"/>
      </rPr>
      <t>红色</t>
    </r>
    <r>
      <rPr>
        <b/>
        <sz val="10"/>
        <rFont val="Arial"/>
        <charset val="134"/>
      </rPr>
      <t xml:space="preserve"> red
</t>
    </r>
    <r>
      <rPr>
        <b/>
        <sz val="10"/>
        <rFont val="宋体"/>
        <charset val="134"/>
      </rPr>
      <t>白色</t>
    </r>
    <r>
      <rPr>
        <b/>
        <sz val="10"/>
        <rFont val="Arial"/>
        <charset val="134"/>
      </rPr>
      <t xml:space="preserve"> white
</t>
    </r>
    <r>
      <rPr>
        <b/>
        <sz val="10"/>
        <rFont val="宋体"/>
        <charset val="134"/>
      </rPr>
      <t>蓝色</t>
    </r>
    <r>
      <rPr>
        <b/>
        <sz val="10"/>
        <rFont val="Arial"/>
        <charset val="134"/>
      </rPr>
      <t xml:space="preserve"> blue
</t>
    </r>
    <r>
      <rPr>
        <b/>
        <sz val="10"/>
        <rFont val="宋体"/>
        <charset val="134"/>
      </rPr>
      <t>黑色</t>
    </r>
    <r>
      <rPr>
        <b/>
        <sz val="10"/>
        <rFont val="Arial"/>
        <charset val="134"/>
      </rPr>
      <t xml:space="preserve"> black</t>
    </r>
  </si>
  <si>
    <t>116*69*70CM</t>
  </si>
  <si>
    <r>
      <rPr>
        <sz val="7"/>
        <color rgb="FFFF0000"/>
        <rFont val="Arial"/>
        <charset val="134"/>
      </rPr>
      <t>(6V4.5A*2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双开门，一键启动，多功能</t>
    </r>
    <r>
      <rPr>
        <sz val="7"/>
        <rFont val="Arial"/>
        <charset val="134"/>
      </rPr>
      <t>2.4g</t>
    </r>
    <r>
      <rPr>
        <sz val="7"/>
        <rFont val="方正粗黑宋简体"/>
        <charset val="134"/>
      </rPr>
      <t>一对一蓝牙遥控器，电源显示，平行摇摆功能，早教功能，英语故事，</t>
    </r>
    <r>
      <rPr>
        <sz val="7"/>
        <rFont val="Arial"/>
        <charset val="134"/>
      </rPr>
      <t xml:space="preserve"> LED</t>
    </r>
    <r>
      <rPr>
        <sz val="7"/>
        <rFont val="方正粗黑宋简体"/>
        <charset val="134"/>
      </rPr>
      <t>大灯，</t>
    </r>
    <r>
      <rPr>
        <sz val="7"/>
        <rFont val="Arial"/>
        <charset val="134"/>
      </rPr>
      <t>USB</t>
    </r>
    <r>
      <rPr>
        <sz val="7"/>
        <rFont val="方正粗黑宋简体"/>
        <charset val="134"/>
      </rPr>
      <t>，</t>
    </r>
    <r>
      <rPr>
        <sz val="7"/>
        <rFont val="Arial"/>
        <charset val="134"/>
      </rPr>
      <t>MP3</t>
    </r>
    <r>
      <rPr>
        <sz val="7"/>
        <rFont val="方正粗黑宋简体"/>
        <charset val="134"/>
      </rPr>
      <t>，四轮减震器，</t>
    </r>
    <r>
      <rPr>
        <sz val="7"/>
        <rFont val="Arial"/>
        <charset val="134"/>
      </rPr>
      <t xml:space="preserve">
Double door, one-button start, multi-function 2.4g one-to-one Bluetooth remote control, power display, parallel swing function, early education function, English story, LED headlights, USB, MP3, four-wheel shock absorber,</t>
    </r>
  </si>
  <si>
    <r>
      <rPr>
        <sz val="9"/>
        <color rgb="FF0509BB"/>
        <rFont val="方正粗黑宋简体"/>
        <charset val="134"/>
      </rPr>
      <t>皮座椅</t>
    </r>
    <r>
      <rPr>
        <sz val="9"/>
        <color rgb="FF0509BB"/>
        <rFont val="Arial"/>
        <charset val="134"/>
      </rPr>
      <t>Leather seats+25RMB                                            EVA</t>
    </r>
    <r>
      <rPr>
        <sz val="9"/>
        <color rgb="FF0509BB"/>
        <rFont val="方正粗黑宋简体"/>
        <charset val="134"/>
      </rPr>
      <t>发泡胎</t>
    </r>
    <r>
      <rPr>
        <sz val="9"/>
        <color rgb="FF0509BB"/>
        <rFont val="Arial"/>
        <charset val="134"/>
      </rPr>
      <t xml:space="preserve">EVAfoam tire+60RMB                                        </t>
    </r>
  </si>
  <si>
    <r>
      <rPr>
        <sz val="9"/>
        <rFont val="Arial"/>
        <charset val="134"/>
      </rPr>
      <t>YKL-688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</si>
  <si>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双开门，一键启动，多功能</t>
    </r>
    <r>
      <rPr>
        <sz val="7"/>
        <rFont val="Arial"/>
        <charset val="134"/>
      </rPr>
      <t>2.4g</t>
    </r>
    <r>
      <rPr>
        <sz val="7"/>
        <rFont val="方正粗黑宋简体"/>
        <charset val="134"/>
      </rPr>
      <t>一对一蓝牙遥控器，电源显示，平行摇摆功能，早教功能，英语故事，</t>
    </r>
    <r>
      <rPr>
        <sz val="7"/>
        <rFont val="Arial"/>
        <charset val="134"/>
      </rPr>
      <t xml:space="preserve"> LED</t>
    </r>
    <r>
      <rPr>
        <sz val="7"/>
        <rFont val="方正粗黑宋简体"/>
        <charset val="134"/>
      </rPr>
      <t>大灯，</t>
    </r>
    <r>
      <rPr>
        <sz val="7"/>
        <rFont val="Arial"/>
        <charset val="134"/>
      </rPr>
      <t>USB</t>
    </r>
    <r>
      <rPr>
        <sz val="7"/>
        <rFont val="方正粗黑宋简体"/>
        <charset val="134"/>
      </rPr>
      <t>，</t>
    </r>
    <r>
      <rPr>
        <sz val="7"/>
        <rFont val="Arial"/>
        <charset val="134"/>
      </rPr>
      <t>MP3</t>
    </r>
    <r>
      <rPr>
        <sz val="7"/>
        <rFont val="方正粗黑宋简体"/>
        <charset val="134"/>
      </rPr>
      <t>，四轮减震器，</t>
    </r>
    <r>
      <rPr>
        <sz val="7"/>
        <rFont val="Arial"/>
        <charset val="134"/>
      </rPr>
      <t xml:space="preserve">
Double door, one-button start, multi-function 2.4g one-to-one Bluetooth remote control, power display, parallel swing function, early education function, English story, LED headlights, USB, MP3, four-wheel shock absorber,</t>
    </r>
  </si>
  <si>
    <r>
      <rPr>
        <sz val="9"/>
        <rFont val="Arial"/>
        <charset val="134"/>
      </rPr>
      <t>YKL-688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</si>
  <si>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10"/>
        <rFont val="Arial"/>
        <charset val="134"/>
      </rPr>
      <t xml:space="preserve">YKL-999         
</t>
    </r>
    <r>
      <rPr>
        <sz val="10"/>
        <color rgb="FFFF0000"/>
        <rFont val="Arial"/>
        <charset val="134"/>
      </rPr>
      <t>12V7*1</t>
    </r>
    <r>
      <rPr>
        <sz val="10"/>
        <rFont val="方正粗黑宋简体"/>
        <charset val="134"/>
      </rPr>
      <t>铅酸电池</t>
    </r>
    <r>
      <rPr>
        <sz val="10"/>
        <rFont val="Arial"/>
        <charset val="134"/>
      </rPr>
      <t xml:space="preserve">
 Lead-acid battery
</t>
    </r>
    <r>
      <rPr>
        <sz val="10"/>
        <color rgb="FFFF0000"/>
        <rFont val="Arial"/>
        <charset val="134"/>
      </rPr>
      <t>12V380*2</t>
    </r>
    <r>
      <rPr>
        <sz val="10"/>
        <rFont val="方正粗黑宋简体"/>
        <charset val="134"/>
      </rPr>
      <t>电机</t>
    </r>
    <r>
      <rPr>
        <sz val="10"/>
        <rFont val="Arial"/>
        <charset val="134"/>
      </rPr>
      <t xml:space="preserve"> motor                  </t>
    </r>
  </si>
  <si>
    <r>
      <rPr>
        <sz val="9"/>
        <rFont val="宋体"/>
        <charset val="134"/>
      </rPr>
      <t>双开门，一键启动，多功能</t>
    </r>
    <r>
      <rPr>
        <sz val="9"/>
        <rFont val="Arial"/>
        <charset val="134"/>
      </rPr>
      <t>2.4g</t>
    </r>
    <r>
      <rPr>
        <sz val="9"/>
        <rFont val="宋体"/>
        <charset val="134"/>
      </rPr>
      <t>一对一蓝牙遥控器，电源显示，平行摇摆功能，早教功能，英语故事，</t>
    </r>
    <r>
      <rPr>
        <sz val="9"/>
        <rFont val="Arial"/>
        <charset val="134"/>
      </rPr>
      <t xml:space="preserve"> LED</t>
    </r>
    <r>
      <rPr>
        <sz val="9"/>
        <rFont val="宋体"/>
        <charset val="134"/>
      </rPr>
      <t>大灯，</t>
    </r>
    <r>
      <rPr>
        <sz val="9"/>
        <rFont val="Arial"/>
        <charset val="134"/>
      </rPr>
      <t>USB</t>
    </r>
    <r>
      <rPr>
        <sz val="9"/>
        <rFont val="宋体"/>
        <charset val="134"/>
      </rPr>
      <t>，</t>
    </r>
    <r>
      <rPr>
        <sz val="9"/>
        <rFont val="Arial"/>
        <charset val="134"/>
      </rPr>
      <t>MP3</t>
    </r>
    <r>
      <rPr>
        <sz val="9"/>
        <rFont val="宋体"/>
        <charset val="134"/>
      </rPr>
      <t>，四轮减震器，</t>
    </r>
    <r>
      <rPr>
        <sz val="9"/>
        <rFont val="Arial"/>
        <charset val="134"/>
      </rPr>
      <t xml:space="preserve">
Double door, one-button start, multi-function 2.4g one-to-one Bluetooth remote control, power display, parallel swing function, early education function, English story, LED headlights, USB, MP3, four-wheel shock absorber,</t>
    </r>
  </si>
  <si>
    <r>
      <rPr>
        <sz val="9"/>
        <rFont val="Arial"/>
        <charset val="134"/>
      </rPr>
      <t xml:space="preserve">YKL-999         
</t>
    </r>
    <r>
      <rPr>
        <b/>
        <sz val="9"/>
        <color rgb="FFFF0000"/>
        <rFont val="Arial"/>
        <charset val="134"/>
      </rPr>
      <t>12V7*1</t>
    </r>
    <r>
      <rPr>
        <sz val="9"/>
        <rFont val="方正粗黑宋简体"/>
        <charset val="134"/>
      </rPr>
      <t>铅酸电池</t>
    </r>
    <r>
      <rPr>
        <sz val="9"/>
        <rFont val="Arial"/>
        <charset val="134"/>
      </rPr>
      <t xml:space="preserve">
 Lead-acid battery
</t>
    </r>
    <r>
      <rPr>
        <b/>
        <sz val="9"/>
        <color rgb="FFFF0000"/>
        <rFont val="Arial"/>
        <charset val="134"/>
      </rPr>
      <t>12V380*4</t>
    </r>
    <r>
      <rPr>
        <sz val="9"/>
        <rFont val="方正粗黑宋简体"/>
        <charset val="134"/>
      </rPr>
      <t>电机</t>
    </r>
    <r>
      <rPr>
        <sz val="9"/>
        <rFont val="Arial"/>
        <charset val="134"/>
      </rPr>
      <t xml:space="preserve"> motor                  </t>
    </r>
  </si>
  <si>
    <r>
      <rPr>
        <sz val="9"/>
        <rFont val="Arial"/>
        <charset val="134"/>
      </rPr>
      <t>YKL-666         
12V7*1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</si>
  <si>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7"/>
        <rFont val="宋体"/>
        <charset val="134"/>
      </rPr>
      <t>双开门，一键启动，多功能</t>
    </r>
    <r>
      <rPr>
        <sz val="7"/>
        <rFont val="Arial"/>
        <charset val="134"/>
      </rPr>
      <t>2.4g</t>
    </r>
    <r>
      <rPr>
        <sz val="7"/>
        <rFont val="宋体"/>
        <charset val="134"/>
      </rPr>
      <t>一对一蓝牙遥控器，电源显示，平行摇摆功能，早教功能，英语故事，</t>
    </r>
    <r>
      <rPr>
        <sz val="7"/>
        <rFont val="Arial"/>
        <charset val="134"/>
      </rPr>
      <t xml:space="preserve"> LED</t>
    </r>
    <r>
      <rPr>
        <sz val="7"/>
        <rFont val="宋体"/>
        <charset val="134"/>
      </rPr>
      <t>大灯，</t>
    </r>
    <r>
      <rPr>
        <sz val="7"/>
        <rFont val="Arial"/>
        <charset val="134"/>
      </rPr>
      <t>USB</t>
    </r>
    <r>
      <rPr>
        <sz val="7"/>
        <rFont val="宋体"/>
        <charset val="134"/>
      </rPr>
      <t>，</t>
    </r>
    <r>
      <rPr>
        <sz val="7"/>
        <rFont val="Arial"/>
        <charset val="134"/>
      </rPr>
      <t>MP3</t>
    </r>
    <r>
      <rPr>
        <sz val="7"/>
        <rFont val="宋体"/>
        <charset val="134"/>
      </rPr>
      <t>，四轮减震器，</t>
    </r>
    <r>
      <rPr>
        <sz val="7"/>
        <rFont val="Arial"/>
        <charset val="134"/>
      </rPr>
      <t xml:space="preserve">
Double door, one-button start, multi-function 2.4g one-to-one Bluetooth remote control, power display, parallel swing function, early education function, English story, LED headlights, USB, MP3, four-wheel shock absorber,</t>
    </r>
  </si>
  <si>
    <r>
      <rPr>
        <sz val="9"/>
        <rFont val="Arial"/>
        <charset val="134"/>
      </rPr>
      <t>YKL-666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</si>
  <si>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t>JM</t>
  </si>
  <si>
    <r>
      <rPr>
        <sz val="10"/>
        <rFont val="Arial"/>
        <charset val="134"/>
      </rPr>
      <t xml:space="preserve">7188A                                                                                                                                                                                                                          </t>
    </r>
    <r>
      <rPr>
        <b/>
        <sz val="10"/>
        <color rgb="FFFF0000"/>
        <rFont val="Arial"/>
        <charset val="134"/>
      </rPr>
      <t>12V4.5A*1</t>
    </r>
    <r>
      <rPr>
        <sz val="10"/>
        <color rgb="FFFF000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12V380*2</t>
    </r>
    <r>
      <rPr>
        <sz val="10"/>
        <color rgb="FFFF0000"/>
        <rFont val="Arial"/>
        <charset val="134"/>
      </rPr>
      <t xml:space="preserve"> </t>
    </r>
    <r>
      <rPr>
        <sz val="10"/>
        <rFont val="方正粗黑宋简体"/>
        <charset val="134"/>
      </rPr>
      <t>电机</t>
    </r>
    <r>
      <rPr>
        <sz val="10"/>
        <rFont val="Arial"/>
        <charset val="134"/>
      </rPr>
      <t xml:space="preserve"> motor</t>
    </r>
  </si>
  <si>
    <r>
      <rPr>
        <b/>
        <sz val="10"/>
        <rFont val="宋体"/>
        <charset val="134"/>
      </rPr>
      <t>红</t>
    </r>
    <r>
      <rPr>
        <b/>
        <sz val="10"/>
        <rFont val="Arial"/>
        <charset val="134"/>
      </rPr>
      <t xml:space="preserve"> red
</t>
    </r>
    <r>
      <rPr>
        <b/>
        <sz val="10"/>
        <rFont val="宋体"/>
        <charset val="134"/>
      </rPr>
      <t>白</t>
    </r>
    <r>
      <rPr>
        <b/>
        <sz val="10"/>
        <rFont val="Arial"/>
        <charset val="134"/>
      </rPr>
      <t xml:space="preserve"> white
</t>
    </r>
    <r>
      <rPr>
        <b/>
        <sz val="10"/>
        <rFont val="宋体"/>
        <charset val="134"/>
      </rPr>
      <t>灰</t>
    </r>
    <r>
      <rPr>
        <b/>
        <sz val="10"/>
        <rFont val="Arial"/>
        <charset val="134"/>
      </rPr>
      <t xml:space="preserve"> Grey
</t>
    </r>
    <r>
      <rPr>
        <b/>
        <sz val="10"/>
        <rFont val="宋体"/>
        <charset val="134"/>
      </rPr>
      <t>粉</t>
    </r>
    <r>
      <rPr>
        <b/>
        <sz val="10"/>
        <rFont val="Arial"/>
        <charset val="134"/>
      </rPr>
      <t xml:space="preserve"> pink</t>
    </r>
  </si>
  <si>
    <t>118*68*66CM</t>
  </si>
  <si>
    <t>20KG           24KG</t>
  </si>
  <si>
    <r>
      <rPr>
        <b/>
        <sz val="10"/>
        <rFont val="宋体"/>
        <charset val="134"/>
      </rPr>
      <t>采用</t>
    </r>
    <r>
      <rPr>
        <b/>
        <sz val="10"/>
        <rFont val="Arial"/>
        <charset val="134"/>
      </rPr>
      <t>12V</t>
    </r>
    <r>
      <rPr>
        <b/>
        <sz val="10"/>
        <rFont val="宋体"/>
        <charset val="134"/>
      </rPr>
      <t>电池，双电机，前后摇摆，手机遥控，早教系统，整车炫彩灯光，双开门，</t>
    </r>
    <r>
      <rPr>
        <b/>
        <sz val="10"/>
        <rFont val="Arial"/>
        <charset val="134"/>
      </rPr>
      <t xml:space="preserve"> </t>
    </r>
    <r>
      <rPr>
        <b/>
        <sz val="10"/>
        <rFont val="宋体"/>
        <charset val="134"/>
      </rPr>
      <t>一键启动，电量显示，四轮避震</t>
    </r>
    <r>
      <rPr>
        <b/>
        <sz val="10"/>
        <rFont val="Arial"/>
        <charset val="134"/>
      </rPr>
      <t xml:space="preserve"> </t>
    </r>
    <r>
      <rPr>
        <b/>
        <sz val="10"/>
        <rFont val="宋体"/>
        <charset val="134"/>
      </rPr>
      <t>。</t>
    </r>
    <r>
      <rPr>
        <b/>
        <sz val="10"/>
        <color rgb="FFFF0000"/>
        <rFont val="Arial"/>
        <charset val="134"/>
      </rPr>
      <t xml:space="preserve">
It adopts a 12V battery, dual motors, front and rear swing, mobile phone remote control, early education system, dazzling lights throughout the vehicle, double doors, one-button start, battery level display, and four-wheel shock absorption.</t>
    </r>
  </si>
  <si>
    <r>
      <rPr>
        <b/>
        <sz val="9"/>
        <color rgb="FFFF0000"/>
        <rFont val="宋体"/>
        <charset val="134"/>
      </rPr>
      <t>皮座</t>
    </r>
    <r>
      <rPr>
        <b/>
        <sz val="9"/>
        <color rgb="FFFF0000"/>
        <rFont val="Arial"/>
        <charset val="134"/>
      </rPr>
      <t xml:space="preserve"> Leather seats + 20 RMB                               EVA</t>
    </r>
    <r>
      <rPr>
        <b/>
        <sz val="9"/>
        <color rgb="FFFF0000"/>
        <rFont val="宋体"/>
        <charset val="134"/>
      </rPr>
      <t>轮</t>
    </r>
    <r>
      <rPr>
        <b/>
        <sz val="9"/>
        <color rgb="FFFF0000"/>
        <rFont val="Arial"/>
        <charset val="134"/>
      </rPr>
      <t xml:space="preserve"> EVA soft wheel +70RMB
</t>
    </r>
    <r>
      <rPr>
        <b/>
        <sz val="9"/>
        <color rgb="FFFF0000"/>
        <rFont val="宋体"/>
        <charset val="134"/>
      </rPr>
      <t>发光轮</t>
    </r>
    <r>
      <rPr>
        <b/>
        <sz val="9"/>
        <color rgb="FFFF0000"/>
        <rFont val="Arial"/>
        <charset val="134"/>
      </rPr>
      <t xml:space="preserve"> Luminous wheel+ 30 RMB
</t>
    </r>
    <r>
      <rPr>
        <b/>
        <sz val="9"/>
        <color rgb="FFFF0000"/>
        <rFont val="宋体"/>
        <charset val="134"/>
      </rPr>
      <t>两种车头</t>
    </r>
    <r>
      <rPr>
        <b/>
        <sz val="9"/>
        <color rgb="FFFF0000"/>
        <rFont val="Arial"/>
        <charset val="134"/>
      </rPr>
      <t xml:space="preserve"> </t>
    </r>
    <r>
      <rPr>
        <b/>
        <sz val="9"/>
        <color rgb="FFFF0000"/>
        <rFont val="宋体"/>
        <charset val="134"/>
      </rPr>
      <t>可以换</t>
    </r>
    <r>
      <rPr>
        <b/>
        <sz val="9"/>
        <color rgb="FFFF0000"/>
        <rFont val="Arial"/>
        <charset val="134"/>
      </rPr>
      <t xml:space="preserve">     </t>
    </r>
  </si>
  <si>
    <t>CE/GCC/EN71/IEC62115/
ROHS/3C</t>
  </si>
  <si>
    <r>
      <rPr>
        <sz val="10"/>
        <rFont val="Arial"/>
        <charset val="134"/>
      </rPr>
      <t xml:space="preserve">7188A                                                                                                                                                                                                                          </t>
    </r>
    <r>
      <rPr>
        <b/>
        <sz val="10"/>
        <color rgb="FFFF0000"/>
        <rFont val="Arial"/>
        <charset val="134"/>
      </rPr>
      <t>12V7A*1</t>
    </r>
    <r>
      <rPr>
        <sz val="10"/>
        <color rgb="FFFF000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12V380*4</t>
    </r>
    <r>
      <rPr>
        <sz val="10"/>
        <color rgb="FFFF0000"/>
        <rFont val="Arial"/>
        <charset val="134"/>
      </rPr>
      <t xml:space="preserve"> </t>
    </r>
    <r>
      <rPr>
        <sz val="10"/>
        <rFont val="方正粗黑宋简体"/>
        <charset val="134"/>
      </rPr>
      <t>电机</t>
    </r>
    <r>
      <rPr>
        <sz val="10"/>
        <rFont val="Arial"/>
        <charset val="134"/>
      </rPr>
      <t xml:space="preserve"> motor</t>
    </r>
  </si>
  <si>
    <t>19KG           23KG</t>
  </si>
  <si>
    <r>
      <rPr>
        <b/>
        <sz val="10"/>
        <rFont val="宋体"/>
        <charset val="134"/>
      </rPr>
      <t>采用</t>
    </r>
    <r>
      <rPr>
        <b/>
        <sz val="10"/>
        <rFont val="Arial"/>
        <charset val="134"/>
      </rPr>
      <t>12V</t>
    </r>
    <r>
      <rPr>
        <b/>
        <sz val="10"/>
        <rFont val="宋体"/>
        <charset val="134"/>
      </rPr>
      <t>电池，四个电机，前后摇摆，手机遥控，早教系统，整车炫彩灯光，双开门，</t>
    </r>
    <r>
      <rPr>
        <b/>
        <sz val="10"/>
        <rFont val="Arial"/>
        <charset val="134"/>
      </rPr>
      <t xml:space="preserve"> </t>
    </r>
    <r>
      <rPr>
        <b/>
        <sz val="10"/>
        <rFont val="宋体"/>
        <charset val="134"/>
      </rPr>
      <t>一键启动，电量显示，四轮避震</t>
    </r>
    <r>
      <rPr>
        <b/>
        <sz val="10"/>
        <rFont val="Arial"/>
        <charset val="134"/>
      </rPr>
      <t xml:space="preserve"> </t>
    </r>
    <r>
      <rPr>
        <b/>
        <sz val="10"/>
        <rFont val="宋体"/>
        <charset val="134"/>
      </rPr>
      <t>。</t>
    </r>
    <r>
      <rPr>
        <b/>
        <sz val="10"/>
        <color rgb="FFFF0000"/>
        <rFont val="Arial"/>
        <charset val="134"/>
      </rPr>
      <t xml:space="preserve">
It adopts a 12V battery, dual motors, front and rear swing, mobile phone remote control, early education system, dazzling lights throughout the vehicle, double doors, one-button start, battery level display, and four-wheel shock absorption.</t>
    </r>
  </si>
  <si>
    <r>
      <rPr>
        <sz val="10"/>
        <rFont val="Arial"/>
        <charset val="134"/>
      </rPr>
      <t xml:space="preserve">7188A                                                                                                                                                                                                                          </t>
    </r>
    <r>
      <rPr>
        <b/>
        <sz val="10"/>
        <color rgb="FFFF0000"/>
        <rFont val="Arial"/>
        <charset val="134"/>
      </rPr>
      <t>12V7A*1</t>
    </r>
    <r>
      <rPr>
        <sz val="10"/>
        <color rgb="FFFF000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12V380*4</t>
    </r>
    <r>
      <rPr>
        <sz val="10"/>
        <color rgb="FFFF000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sz val="10"/>
        <color rgb="FFFF0000"/>
        <rFont val="Arial"/>
        <charset val="134"/>
      </rPr>
      <t>+ paint</t>
    </r>
  </si>
  <si>
    <r>
      <rPr>
        <b/>
        <sz val="10"/>
        <rFont val="宋体"/>
        <charset val="134"/>
      </rPr>
      <t>烤漆红</t>
    </r>
    <r>
      <rPr>
        <b/>
        <sz val="10"/>
        <rFont val="Arial"/>
        <charset val="134"/>
      </rPr>
      <t xml:space="preserve">                          Paint red  
 </t>
    </r>
    <r>
      <rPr>
        <b/>
        <sz val="10"/>
        <rFont val="宋体"/>
        <charset val="134"/>
      </rPr>
      <t>烤漆黑</t>
    </r>
    <r>
      <rPr>
        <b/>
        <sz val="10"/>
        <rFont val="Arial"/>
        <charset val="134"/>
      </rPr>
      <t xml:space="preserve">
Paint Black </t>
    </r>
  </si>
  <si>
    <t>18.5KG           21KG</t>
  </si>
  <si>
    <r>
      <rPr>
        <sz val="10"/>
        <rFont val="Arial"/>
        <charset val="134"/>
      </rPr>
      <t xml:space="preserve">2188A                                                                                                                                                                                                                             </t>
    </r>
    <r>
      <rPr>
        <b/>
        <sz val="10"/>
        <color rgb="FFFF0000"/>
        <rFont val="Arial"/>
        <charset val="134"/>
      </rPr>
      <t>12V4.5A*1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t>
    </r>
  </si>
  <si>
    <t xml:space="preserve"> 红,灰,白,黑，
Red,  gray, white,Black,</t>
  </si>
  <si>
    <t>118*71*81CM</t>
  </si>
  <si>
    <t>17KG           20KG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</si>
  <si>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手机遥控</t>
    </r>
    <r>
      <rPr>
        <b/>
        <sz val="7"/>
        <rFont val="Arial"/>
        <charset val="134"/>
      </rPr>
      <t>,</t>
    </r>
    <r>
      <rPr>
        <b/>
        <sz val="7"/>
        <rFont val="宋体"/>
        <charset val="134"/>
      </rPr>
      <t>一键启动</t>
    </r>
    <r>
      <rPr>
        <b/>
        <sz val="7"/>
        <rFont val="Arial"/>
        <charset val="134"/>
      </rPr>
      <t>,2,4g</t>
    </r>
    <r>
      <rPr>
        <b/>
        <sz val="7"/>
        <rFont val="宋体"/>
        <charset val="134"/>
      </rPr>
      <t>一对一遥控</t>
    </r>
    <r>
      <rPr>
        <b/>
        <sz val="7"/>
        <rFont val="Arial"/>
        <charset val="134"/>
      </rPr>
      <t>,</t>
    </r>
    <r>
      <rPr>
        <b/>
        <sz val="7"/>
        <rFont val="宋体"/>
        <charset val="134"/>
      </rPr>
      <t>电量显示</t>
    </r>
    <r>
      <rPr>
        <b/>
        <sz val="7"/>
        <rFont val="Arial"/>
        <charset val="134"/>
      </rPr>
      <t>,</t>
    </r>
    <r>
      <rPr>
        <b/>
        <sz val="7"/>
        <rFont val="宋体"/>
        <charset val="134"/>
      </rPr>
      <t>前后摇摆功能</t>
    </r>
    <r>
      <rPr>
        <b/>
        <sz val="7"/>
        <rFont val="Arial"/>
        <charset val="134"/>
      </rPr>
      <t>,</t>
    </r>
    <r>
      <rPr>
        <b/>
        <sz val="7"/>
        <rFont val="宋体"/>
        <charset val="134"/>
      </rPr>
      <t>早教功能</t>
    </r>
    <r>
      <rPr>
        <b/>
        <sz val="7"/>
        <rFont val="Arial"/>
        <charset val="134"/>
      </rPr>
      <t>,</t>
    </r>
    <r>
      <rPr>
        <b/>
        <sz val="7"/>
        <rFont val="宋体"/>
        <charset val="134"/>
      </rPr>
      <t>英语故事</t>
    </r>
    <r>
      <rPr>
        <b/>
        <sz val="7"/>
        <rFont val="Arial"/>
        <charset val="134"/>
      </rPr>
      <t>,</t>
    </r>
    <r>
      <rPr>
        <b/>
        <sz val="7"/>
        <rFont val="宋体"/>
        <charset val="134"/>
      </rPr>
      <t>炫彩灯光</t>
    </r>
    <r>
      <rPr>
        <b/>
        <sz val="7"/>
        <rFont val="Arial"/>
        <charset val="134"/>
      </rPr>
      <t>,USB</t>
    </r>
    <r>
      <rPr>
        <b/>
        <sz val="7"/>
        <rFont val="宋体"/>
        <charset val="134"/>
      </rPr>
      <t>插口</t>
    </r>
    <r>
      <rPr>
        <b/>
        <sz val="7"/>
        <rFont val="Arial"/>
        <charset val="134"/>
      </rPr>
      <t>,MP3</t>
    </r>
    <r>
      <rPr>
        <b/>
        <sz val="7"/>
        <rFont val="宋体"/>
        <charset val="134"/>
      </rPr>
      <t>插口</t>
    </r>
    <r>
      <rPr>
        <b/>
        <sz val="7"/>
        <rFont val="Arial"/>
        <charset val="134"/>
      </rPr>
      <t>,</t>
    </r>
    <r>
      <rPr>
        <b/>
        <sz val="7"/>
        <rFont val="宋体"/>
        <charset val="134"/>
      </rPr>
      <t>四轮避震</t>
    </r>
    <r>
      <rPr>
        <b/>
        <sz val="7"/>
        <rFont val="Arial"/>
        <charset val="134"/>
      </rPr>
      <t>,</t>
    </r>
    <r>
      <rPr>
        <b/>
        <sz val="7"/>
        <rFont val="宋体"/>
        <charset val="134"/>
      </rPr>
      <t>双开门</t>
    </r>
    <r>
      <rPr>
        <b/>
        <sz val="7"/>
        <rFont val="Arial"/>
        <charset val="134"/>
      </rPr>
      <t>,
Mobile remote control + one button start +2, 4G one to one remote control + power display + rocking function + early education function + English story + bright light +USB jack +MP3 jack + four wheel shock absorber + double door</t>
    </r>
  </si>
  <si>
    <t xml:space="preserve">皮座 Leather seats + 20 RMB                               EVA轮 EVA soft wheel +70RMB    </t>
  </si>
  <si>
    <r>
      <rPr>
        <sz val="9"/>
        <rFont val="Arial"/>
        <charset val="134"/>
      </rPr>
      <t xml:space="preserve">2188A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</si>
  <si>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手机遥控</t>
    </r>
    <r>
      <rPr>
        <b/>
        <sz val="7"/>
        <rFont val="Arial"/>
        <charset val="134"/>
      </rPr>
      <t>,</t>
    </r>
    <r>
      <rPr>
        <b/>
        <sz val="7"/>
        <rFont val="宋体"/>
        <charset val="134"/>
      </rPr>
      <t>一键启动</t>
    </r>
    <r>
      <rPr>
        <b/>
        <sz val="7"/>
        <rFont val="Arial"/>
        <charset val="134"/>
      </rPr>
      <t>,2,4g</t>
    </r>
    <r>
      <rPr>
        <b/>
        <sz val="7"/>
        <rFont val="宋体"/>
        <charset val="134"/>
      </rPr>
      <t>一对一遥控</t>
    </r>
    <r>
      <rPr>
        <b/>
        <sz val="7"/>
        <rFont val="Arial"/>
        <charset val="134"/>
      </rPr>
      <t>,</t>
    </r>
    <r>
      <rPr>
        <b/>
        <sz val="7"/>
        <rFont val="宋体"/>
        <charset val="134"/>
      </rPr>
      <t>电量显示</t>
    </r>
    <r>
      <rPr>
        <b/>
        <sz val="7"/>
        <rFont val="Arial"/>
        <charset val="134"/>
      </rPr>
      <t>,</t>
    </r>
    <r>
      <rPr>
        <b/>
        <sz val="7"/>
        <rFont val="宋体"/>
        <charset val="134"/>
      </rPr>
      <t>前后摇摆功能</t>
    </r>
    <r>
      <rPr>
        <b/>
        <sz val="7"/>
        <rFont val="Arial"/>
        <charset val="134"/>
      </rPr>
      <t>,</t>
    </r>
    <r>
      <rPr>
        <b/>
        <sz val="7"/>
        <rFont val="宋体"/>
        <charset val="134"/>
      </rPr>
      <t>早教功能</t>
    </r>
    <r>
      <rPr>
        <b/>
        <sz val="7"/>
        <rFont val="Arial"/>
        <charset val="134"/>
      </rPr>
      <t>,</t>
    </r>
    <r>
      <rPr>
        <b/>
        <sz val="7"/>
        <rFont val="宋体"/>
        <charset val="134"/>
      </rPr>
      <t>英语故事</t>
    </r>
    <r>
      <rPr>
        <b/>
        <sz val="7"/>
        <rFont val="Arial"/>
        <charset val="134"/>
      </rPr>
      <t>,</t>
    </r>
    <r>
      <rPr>
        <b/>
        <sz val="7"/>
        <rFont val="宋体"/>
        <charset val="134"/>
      </rPr>
      <t>炫彩灯光</t>
    </r>
    <r>
      <rPr>
        <b/>
        <sz val="7"/>
        <rFont val="Arial"/>
        <charset val="134"/>
      </rPr>
      <t>,USB</t>
    </r>
    <r>
      <rPr>
        <b/>
        <sz val="7"/>
        <rFont val="宋体"/>
        <charset val="134"/>
      </rPr>
      <t>插口</t>
    </r>
    <r>
      <rPr>
        <b/>
        <sz val="7"/>
        <rFont val="Arial"/>
        <charset val="134"/>
      </rPr>
      <t>,MP3</t>
    </r>
    <r>
      <rPr>
        <b/>
        <sz val="7"/>
        <rFont val="宋体"/>
        <charset val="134"/>
      </rPr>
      <t>插口</t>
    </r>
    <r>
      <rPr>
        <b/>
        <sz val="7"/>
        <rFont val="Arial"/>
        <charset val="134"/>
      </rPr>
      <t>,</t>
    </r>
    <r>
      <rPr>
        <b/>
        <sz val="7"/>
        <rFont val="宋体"/>
        <charset val="134"/>
      </rPr>
      <t>四轮避震</t>
    </r>
    <r>
      <rPr>
        <b/>
        <sz val="7"/>
        <rFont val="Arial"/>
        <charset val="134"/>
      </rPr>
      <t>,</t>
    </r>
    <r>
      <rPr>
        <b/>
        <sz val="7"/>
        <rFont val="宋体"/>
        <charset val="134"/>
      </rPr>
      <t>双开门</t>
    </r>
    <r>
      <rPr>
        <b/>
        <sz val="7"/>
        <rFont val="Arial"/>
        <charset val="134"/>
      </rPr>
      <t>,
Mobile remote control + one button start +2, 4G one to one remote control + power display + rocking function + early education function + English story + bright light +USB jack +MP3 jack + four wheel shock absorber + double door</t>
    </r>
  </si>
  <si>
    <r>
      <rPr>
        <sz val="9"/>
        <rFont val="Arial"/>
        <charset val="134"/>
      </rPr>
      <t xml:space="preserve">2188A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宋体"/>
        <charset val="134"/>
      </rPr>
      <t>烤漆</t>
    </r>
    <r>
      <rPr>
        <sz val="9"/>
        <rFont val="Arial"/>
        <charset val="134"/>
      </rPr>
      <t xml:space="preserve"> paint</t>
    </r>
  </si>
  <si>
    <r>
      <rPr>
        <sz val="9"/>
        <rFont val="Arial"/>
        <charset val="134"/>
      </rPr>
      <t xml:space="preserve">2188A                                                                                                                                                                                                                             6V4A*2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</si>
  <si>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HF</t>
  </si>
  <si>
    <r>
      <rPr>
        <sz val="9"/>
        <rFont val="Arial"/>
        <charset val="134"/>
      </rPr>
      <t xml:space="preserve">901                                                                                                                                                                                                                                           12V4.5A*1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</si>
  <si>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 红,黄,粉,
Red, yellow, pink,</t>
  </si>
  <si>
    <t xml:space="preserve">120*75*78CM 
</t>
  </si>
  <si>
    <r>
      <rPr>
        <b/>
        <sz val="9"/>
        <rFont val="Arial"/>
        <charset val="134"/>
      </rPr>
      <t xml:space="preserve">17.8KG </t>
    </r>
    <r>
      <rPr>
        <b/>
        <sz val="9"/>
        <rFont val="宋体"/>
        <charset val="134"/>
      </rPr>
      <t xml:space="preserve">
</t>
    </r>
    <r>
      <rPr>
        <b/>
        <sz val="9"/>
        <rFont val="Arial"/>
        <charset val="134"/>
      </rPr>
      <t xml:space="preserve">21KG 
</t>
    </r>
  </si>
  <si>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全新</t>
    </r>
    <r>
      <rPr>
        <b/>
        <sz val="7"/>
        <rFont val="Arial"/>
        <charset val="134"/>
      </rPr>
      <t>UTV</t>
    </r>
    <r>
      <rPr>
        <b/>
        <sz val="7"/>
        <rFont val="宋体"/>
        <charset val="134"/>
      </rPr>
      <t>越野车，双驱和四轮驱动，带音乐灯光，一键启动，一对一遥控，蓝牙，平行摇摆，</t>
    </r>
    <r>
      <rPr>
        <b/>
        <sz val="7"/>
        <rFont val="Arial"/>
        <charset val="134"/>
      </rPr>
      <t>USB</t>
    </r>
    <r>
      <rPr>
        <b/>
        <sz val="7"/>
        <rFont val="宋体"/>
        <charset val="134"/>
      </rPr>
      <t>接口，越野探照灯，底盘护甲</t>
    </r>
    <r>
      <rPr>
        <b/>
        <sz val="7"/>
        <rFont val="Arial"/>
        <charset val="134"/>
      </rPr>
      <t>.
New UTV SUV, dual and four-wheel drive, with music lighting, one-button start, one-to-one remote control, Bluetooth, parallel swing, USB port, off-road searchlight, chassis armor.</t>
    </r>
  </si>
  <si>
    <t xml:space="preserve">皮座 Leather seats + 20 RMB                               EVA轮 EVA soft wheel +55RMB 
挡风板灯光 Windshield light+8RMB </t>
  </si>
  <si>
    <r>
      <rPr>
        <sz val="9"/>
        <rFont val="Arial"/>
        <charset val="134"/>
      </rPr>
      <t xml:space="preserve">901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</si>
  <si>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全新</t>
    </r>
    <r>
      <rPr>
        <b/>
        <sz val="7"/>
        <rFont val="Arial"/>
        <charset val="134"/>
      </rPr>
      <t>UTV</t>
    </r>
    <r>
      <rPr>
        <b/>
        <sz val="7"/>
        <rFont val="宋体"/>
        <charset val="134"/>
      </rPr>
      <t>越野车，双驱和四轮驱动，带音乐灯光，一键启动，一对一遥控，蓝牙，平行摇摆，</t>
    </r>
    <r>
      <rPr>
        <b/>
        <sz val="7"/>
        <rFont val="Arial"/>
        <charset val="134"/>
      </rPr>
      <t>USB</t>
    </r>
    <r>
      <rPr>
        <b/>
        <sz val="7"/>
        <rFont val="宋体"/>
        <charset val="134"/>
      </rPr>
      <t>接口，越野探照灯，底盘护甲</t>
    </r>
    <r>
      <rPr>
        <b/>
        <sz val="7"/>
        <rFont val="Arial"/>
        <charset val="134"/>
      </rPr>
      <t>.
New UTV SUV, dual and four-wheel drive, with music lighting, one-button start, one-to-one remote control, Bluetooth, parallel swing, USB port, off-road searchlight, chassis armor.</t>
    </r>
  </si>
  <si>
    <r>
      <rPr>
        <sz val="9"/>
        <rFont val="Arial"/>
        <charset val="134"/>
      </rPr>
      <t xml:space="preserve">901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宋体"/>
        <charset val="134"/>
      </rPr>
      <t>烤漆</t>
    </r>
    <r>
      <rPr>
        <sz val="9"/>
        <rFont val="Arial"/>
        <charset val="134"/>
      </rPr>
      <t xml:space="preserve">
paint</t>
    </r>
  </si>
  <si>
    <t>烤漆颜色： 
黑,红,蓝,
paint Black, 
paint red, 
paint blue,</t>
  </si>
  <si>
    <r>
      <rPr>
        <sz val="9"/>
        <rFont val="Arial"/>
        <charset val="134"/>
      </rPr>
      <t xml:space="preserve">902                                                                                                                                                                                                                                           12V4.5A*1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</si>
  <si>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 红,黄,白,
Red, yellow, white,</t>
  </si>
  <si>
    <t xml:space="preserve">皮座 Leather seats + 20 RMB                               EVA轮 EVA soft wheel +55RMB </t>
  </si>
  <si>
    <r>
      <rPr>
        <sz val="9"/>
        <rFont val="Arial"/>
        <charset val="134"/>
      </rPr>
      <t xml:space="preserve">902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</si>
  <si>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 xml:space="preserve">902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</si>
  <si>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 xml:space="preserve">902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宋体"/>
        <charset val="134"/>
      </rPr>
      <t>烤漆</t>
    </r>
    <r>
      <rPr>
        <sz val="9"/>
        <rFont val="Arial"/>
        <charset val="134"/>
      </rPr>
      <t xml:space="preserve">
paint</t>
    </r>
  </si>
  <si>
    <t>BDQ</t>
  </si>
  <si>
    <r>
      <rPr>
        <sz val="9"/>
        <rFont val="Arial"/>
        <charset val="134"/>
      </rPr>
      <t xml:space="preserve">1208                                                                                                                                                                                                                                            12V4A*1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</si>
  <si>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 红,黑,白,
Red,Black, white,</t>
  </si>
  <si>
    <t>96*59*57CM</t>
  </si>
  <si>
    <t>11KG           12.5KG</t>
  </si>
  <si>
    <r>
      <rPr>
        <b/>
        <sz val="7"/>
        <color rgb="FFFF0000"/>
        <rFont val="Arial"/>
        <charset val="134"/>
      </rPr>
      <t>(12V4A*1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早教功能，音乐，音量可调节，电量显示，蓝牙功能，</t>
    </r>
    <r>
      <rPr>
        <b/>
        <sz val="7"/>
        <rFont val="Arial"/>
        <charset val="134"/>
      </rPr>
      <t>USB</t>
    </r>
    <r>
      <rPr>
        <b/>
        <sz val="7"/>
        <rFont val="宋体"/>
        <charset val="134"/>
      </rPr>
      <t>插口，</t>
    </r>
    <r>
      <rPr>
        <b/>
        <sz val="7"/>
        <rFont val="Arial"/>
        <charset val="134"/>
      </rPr>
      <t>Mp3</t>
    </r>
    <r>
      <rPr>
        <b/>
        <sz val="7"/>
        <rFont val="宋体"/>
        <charset val="134"/>
      </rPr>
      <t>插口，话筒插口，前后摇摆，四轮避震，酷炫灯光，带遥控</t>
    </r>
    <r>
      <rPr>
        <b/>
        <sz val="7"/>
        <rFont val="Arial"/>
        <charset val="134"/>
      </rPr>
      <t xml:space="preserve">
Early education function, music, volume adjustable, power display, Bluetooth function, USB jack, Mp3 jack, microphone jack, rocking back and forth, four-wheel shock absorber, cool light, with remote control</t>
    </r>
  </si>
  <si>
    <t xml:space="preserve">皮座 Leather seats + 20 RMB                               EVA轮 EVA soft wheel +45RMB  </t>
  </si>
  <si>
    <t>MK</t>
  </si>
  <si>
    <r>
      <rPr>
        <sz val="9"/>
        <rFont val="Arial"/>
        <charset val="134"/>
      </rPr>
      <t xml:space="preserve">001                                                                                                                                                                                                                                            6V4A*2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</si>
  <si>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 红,粉,灰,白,
Red, pink, gray, white,</t>
  </si>
  <si>
    <t>110*68*70CM</t>
  </si>
  <si>
    <t>15.5KG           18KG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</si>
  <si>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乔治巴顿全地形装甲车，</t>
    </r>
    <r>
      <rPr>
        <b/>
        <sz val="7"/>
        <rFont val="Arial"/>
        <charset val="134"/>
      </rPr>
      <t xml:space="preserve"> </t>
    </r>
    <r>
      <rPr>
        <b/>
        <sz val="7"/>
        <rFont val="宋体"/>
        <charset val="134"/>
      </rPr>
      <t>动感音乐，整车炫彩灯光，遥控，音乐，歌曲，早教，</t>
    </r>
    <r>
      <rPr>
        <b/>
        <sz val="7"/>
        <rFont val="Arial"/>
        <charset val="134"/>
      </rPr>
      <t>USB</t>
    </r>
    <r>
      <rPr>
        <b/>
        <sz val="7"/>
        <rFont val="宋体"/>
        <charset val="134"/>
      </rPr>
      <t>，蓝牙模式，可手机遥控，四轮减震，一键启动，仿真备胎</t>
    </r>
    <r>
      <rPr>
        <b/>
        <sz val="7"/>
        <rFont val="Arial"/>
        <charset val="134"/>
      </rPr>
      <t xml:space="preserve">
George Patton all-terrain armored vehicle, dynamic music, vehicle bright lights, remote control, music, songs, early education, USB, Bluetooth mode, mobile remote control, four-wheel shock, one-click start, simulation spare tire</t>
    </r>
  </si>
  <si>
    <t xml:space="preserve">皮座 Leather seats + 20 RMB                               EVA轮 EVA soft wheel +60RMB  </t>
  </si>
  <si>
    <r>
      <rPr>
        <sz val="9"/>
        <rFont val="Arial"/>
        <charset val="134"/>
      </rPr>
      <t xml:space="preserve">001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</si>
  <si>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乔治巴顿全地形装甲车，</t>
    </r>
    <r>
      <rPr>
        <b/>
        <sz val="7"/>
        <rFont val="Arial"/>
        <charset val="134"/>
      </rPr>
      <t xml:space="preserve"> </t>
    </r>
    <r>
      <rPr>
        <b/>
        <sz val="7"/>
        <rFont val="宋体"/>
        <charset val="134"/>
      </rPr>
      <t>动感音乐，整车炫彩灯光，遥控，音乐，歌曲，早教，</t>
    </r>
    <r>
      <rPr>
        <b/>
        <sz val="7"/>
        <rFont val="Arial"/>
        <charset val="134"/>
      </rPr>
      <t>USB</t>
    </r>
    <r>
      <rPr>
        <b/>
        <sz val="7"/>
        <rFont val="宋体"/>
        <charset val="134"/>
      </rPr>
      <t>，蓝牙模式，可手机遥控，四轮减震，一键启动，仿真备胎</t>
    </r>
    <r>
      <rPr>
        <b/>
        <sz val="7"/>
        <rFont val="Arial"/>
        <charset val="134"/>
      </rPr>
      <t xml:space="preserve">
George Patton all-terrain armored vehicle, dynamic music, vehicle bright lights, remote control, music, songs, early education, USB, Bluetooth mode, mobile remote control, four-wheel shock, one-click start, simulation spare tire</t>
    </r>
  </si>
  <si>
    <t>BSE</t>
  </si>
  <si>
    <r>
      <rPr>
        <sz val="10"/>
        <rFont val="Arial"/>
        <charset val="134"/>
      </rPr>
      <t xml:space="preserve">601
</t>
    </r>
    <r>
      <rPr>
        <sz val="10"/>
        <color rgb="FFFF0000"/>
        <rFont val="Arial"/>
        <charset val="134"/>
      </rPr>
      <t>12</t>
    </r>
    <r>
      <rPr>
        <b/>
        <sz val="10"/>
        <color rgb="FFFF0000"/>
        <rFont val="Arial"/>
        <charset val="134"/>
      </rPr>
      <t xml:space="preserve">V4.5A*1 </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</si>
  <si>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粉色 pink
灰色  Gray
红色  Red
 黑色  Black</t>
  </si>
  <si>
    <t>103*80*50CM</t>
  </si>
  <si>
    <t>遥控+手机App+前后摇摆+车身炫酷灯光+音乐+早教+USB+AUX+蓝牙
Remote control + mobile App+ front and back swing + cool car body lights + music + early education +USB+AUX+ Bluetooth</t>
  </si>
  <si>
    <t xml:space="preserve">  烤漆Baking varnish+30RMB  EVA发泡胎EVAfoam tire+40RMB
皮座椅Leather seats+15RMB</t>
  </si>
  <si>
    <r>
      <rPr>
        <sz val="10"/>
        <rFont val="Arial"/>
        <charset val="134"/>
      </rPr>
      <t xml:space="preserve">601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皮座椅</t>
    </r>
    <r>
      <rPr>
        <b/>
        <sz val="10"/>
        <color rgb="FFFF0000"/>
        <rFont val="Arial"/>
        <charset val="134"/>
      </rPr>
      <t>Leather seats</t>
    </r>
  </si>
  <si>
    <r>
      <rPr>
        <sz val="10"/>
        <rFont val="Arial"/>
        <charset val="134"/>
      </rPr>
      <t xml:space="preserve">601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风挡带灯光</t>
    </r>
    <r>
      <rPr>
        <b/>
        <sz val="10"/>
        <color rgb="FFFF0000"/>
        <rFont val="Arial"/>
        <charset val="134"/>
      </rPr>
      <t xml:space="preserve">
The windshield is equipped with lights</t>
    </r>
  </si>
  <si>
    <r>
      <rPr>
        <sz val="10"/>
        <rFont val="Arial"/>
        <charset val="134"/>
      </rPr>
      <t xml:space="preserve">601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皮座椅</t>
    </r>
    <r>
      <rPr>
        <b/>
        <sz val="10"/>
        <color rgb="FFFF0000"/>
        <rFont val="Arial"/>
        <charset val="134"/>
      </rPr>
      <t xml:space="preserve">Leather seats
</t>
    </r>
    <r>
      <rPr>
        <b/>
        <sz val="10"/>
        <color rgb="FFFF0000"/>
        <rFont val="宋体"/>
        <charset val="134"/>
      </rPr>
      <t>风挡带灯光</t>
    </r>
    <r>
      <rPr>
        <b/>
        <sz val="10"/>
        <color rgb="FFFF0000"/>
        <rFont val="Arial"/>
        <charset val="134"/>
      </rPr>
      <t xml:space="preserve">
The windshield is equipped with lights</t>
    </r>
  </si>
  <si>
    <t>BDL</t>
  </si>
  <si>
    <r>
      <rPr>
        <sz val="9"/>
        <rFont val="Arial"/>
        <charset val="134"/>
      </rPr>
      <t xml:space="preserve">E300                                                                                                                                                                                                                                                6V7A*1 </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t>
    </r>
  </si>
  <si>
    <t xml:space="preserve"> 黑红，白粉，      
白绿，黑黄，
Black red, white pink,
White green, black yellow,</t>
  </si>
  <si>
    <t>88X54X40CM</t>
  </si>
  <si>
    <t>13KG           14KG</t>
  </si>
  <si>
    <r>
      <rPr>
        <b/>
        <sz val="7"/>
        <color rgb="FFFF0000"/>
        <rFont val="Arial"/>
        <charset val="134"/>
      </rPr>
      <t>(6V7A*1</t>
    </r>
    <r>
      <rPr>
        <b/>
        <sz val="7"/>
        <color rgb="FFFF0000"/>
        <rFont val="宋体"/>
        <charset val="134"/>
      </rPr>
      <t>铅酸电池</t>
    </r>
    <r>
      <rPr>
        <b/>
        <sz val="7"/>
        <color rgb="FFFF0000"/>
        <rFont val="Arial"/>
        <charset val="134"/>
      </rPr>
      <t xml:space="preserve">Lead-acid battery + 6V380*1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t>
    </r>
    <r>
      <rPr>
        <b/>
        <sz val="7"/>
        <rFont val="Arial"/>
        <charset val="134"/>
      </rPr>
      <t>6v7</t>
    </r>
    <r>
      <rPr>
        <b/>
        <sz val="7"/>
        <rFont val="宋体"/>
        <charset val="134"/>
      </rPr>
      <t>，单驱</t>
    </r>
    <r>
      <rPr>
        <b/>
        <sz val="7"/>
        <rFont val="Arial"/>
        <charset val="134"/>
      </rPr>
      <t>380</t>
    </r>
    <r>
      <rPr>
        <b/>
        <sz val="7"/>
        <rFont val="宋体"/>
        <charset val="134"/>
      </rPr>
      <t>电机</t>
    </r>
    <r>
      <rPr>
        <b/>
        <sz val="7"/>
        <rFont val="Arial"/>
        <charset val="134"/>
      </rPr>
      <t xml:space="preserve"> </t>
    </r>
    <r>
      <rPr>
        <b/>
        <sz val="7"/>
        <rFont val="宋体"/>
        <charset val="134"/>
      </rPr>
      <t>双开高门</t>
    </r>
    <r>
      <rPr>
        <b/>
        <sz val="7"/>
        <rFont val="Arial"/>
        <charset val="134"/>
      </rPr>
      <t xml:space="preserve">. </t>
    </r>
    <r>
      <rPr>
        <b/>
        <sz val="7"/>
        <rFont val="宋体"/>
        <charset val="134"/>
      </rPr>
      <t>音乐</t>
    </r>
    <r>
      <rPr>
        <b/>
        <sz val="7"/>
        <rFont val="Arial"/>
        <charset val="134"/>
      </rPr>
      <t xml:space="preserve"> </t>
    </r>
    <r>
      <rPr>
        <b/>
        <sz val="7"/>
        <rFont val="宋体"/>
        <charset val="134"/>
      </rPr>
      <t>早教</t>
    </r>
    <r>
      <rPr>
        <b/>
        <sz val="7"/>
        <rFont val="Arial"/>
        <charset val="134"/>
      </rPr>
      <t xml:space="preserve">  </t>
    </r>
    <r>
      <rPr>
        <b/>
        <sz val="7"/>
        <rFont val="宋体"/>
        <charset val="134"/>
      </rPr>
      <t>蓝牙</t>
    </r>
    <r>
      <rPr>
        <b/>
        <sz val="7"/>
        <rFont val="Arial"/>
        <charset val="134"/>
      </rPr>
      <t xml:space="preserve">  </t>
    </r>
    <r>
      <rPr>
        <b/>
        <sz val="7"/>
        <rFont val="宋体"/>
        <charset val="134"/>
      </rPr>
      <t>摇摆</t>
    </r>
    <r>
      <rPr>
        <b/>
        <sz val="7"/>
        <rFont val="Arial"/>
        <charset val="134"/>
      </rPr>
      <t xml:space="preserve"> </t>
    </r>
    <r>
      <rPr>
        <b/>
        <sz val="7"/>
        <rFont val="宋体"/>
        <charset val="134"/>
      </rPr>
      <t>遥控</t>
    </r>
    <r>
      <rPr>
        <b/>
        <sz val="7"/>
        <rFont val="Arial"/>
        <charset val="134"/>
      </rPr>
      <t xml:space="preserve">
Battery 6v7, single drive 380 motor double open high door. Music early education Bluetooth swing remote control</t>
    </r>
  </si>
  <si>
    <r>
      <rPr>
        <sz val="9"/>
        <rFont val="Arial"/>
        <charset val="134"/>
      </rPr>
      <t xml:space="preserve">E300                                                                                                                                                                                                                                                12V4.5A*1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</si>
  <si>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13.5KG           14.5KG</t>
  </si>
  <si>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t>
    </r>
    <r>
      <rPr>
        <b/>
        <sz val="7"/>
        <rFont val="Arial"/>
        <charset val="134"/>
      </rPr>
      <t>12V4.5</t>
    </r>
    <r>
      <rPr>
        <b/>
        <sz val="7"/>
        <rFont val="宋体"/>
        <charset val="134"/>
      </rPr>
      <t>双驱</t>
    </r>
    <r>
      <rPr>
        <b/>
        <sz val="7"/>
        <rFont val="Arial"/>
        <charset val="134"/>
      </rPr>
      <t>,380</t>
    </r>
    <r>
      <rPr>
        <b/>
        <sz val="7"/>
        <rFont val="宋体"/>
        <charset val="134"/>
      </rPr>
      <t>电机</t>
    </r>
    <r>
      <rPr>
        <b/>
        <sz val="7"/>
        <rFont val="Arial"/>
        <charset val="134"/>
      </rPr>
      <t xml:space="preserve"> </t>
    </r>
    <r>
      <rPr>
        <b/>
        <sz val="7"/>
        <rFont val="宋体"/>
        <charset val="134"/>
      </rPr>
      <t>双驱，双开高门</t>
    </r>
    <r>
      <rPr>
        <b/>
        <sz val="7"/>
        <rFont val="Arial"/>
        <charset val="134"/>
      </rPr>
      <t xml:space="preserve">. </t>
    </r>
    <r>
      <rPr>
        <b/>
        <sz val="7"/>
        <rFont val="宋体"/>
        <charset val="134"/>
      </rPr>
      <t>音乐</t>
    </r>
    <r>
      <rPr>
        <b/>
        <sz val="7"/>
        <rFont val="Arial"/>
        <charset val="134"/>
      </rPr>
      <t xml:space="preserve"> </t>
    </r>
    <r>
      <rPr>
        <b/>
        <sz val="7"/>
        <rFont val="宋体"/>
        <charset val="134"/>
      </rPr>
      <t>早教</t>
    </r>
    <r>
      <rPr>
        <b/>
        <sz val="7"/>
        <rFont val="Arial"/>
        <charset val="134"/>
      </rPr>
      <t xml:space="preserve">  </t>
    </r>
    <r>
      <rPr>
        <b/>
        <sz val="7"/>
        <rFont val="宋体"/>
        <charset val="134"/>
      </rPr>
      <t>蓝牙</t>
    </r>
    <r>
      <rPr>
        <b/>
        <sz val="7"/>
        <rFont val="Arial"/>
        <charset val="134"/>
      </rPr>
      <t xml:space="preserve">   </t>
    </r>
    <r>
      <rPr>
        <b/>
        <sz val="7"/>
        <rFont val="宋体"/>
        <charset val="134"/>
      </rPr>
      <t>遥控</t>
    </r>
    <r>
      <rPr>
        <b/>
        <sz val="7"/>
        <rFont val="Arial"/>
        <charset val="134"/>
      </rPr>
      <t xml:space="preserve"> </t>
    </r>
    <r>
      <rPr>
        <b/>
        <sz val="7"/>
        <rFont val="宋体"/>
        <charset val="134"/>
      </rPr>
      <t>，推把</t>
    </r>
    <r>
      <rPr>
        <b/>
        <sz val="7"/>
        <rFont val="Arial"/>
        <charset val="134"/>
      </rPr>
      <t xml:space="preserve">
Battery 12V4.5 double drive,380 motor double drive, double open high door. Music early education Bluetooth remote control, push handle</t>
    </r>
  </si>
  <si>
    <r>
      <rPr>
        <sz val="9"/>
        <rFont val="Arial"/>
        <charset val="134"/>
      </rPr>
      <t xml:space="preserve">699
</t>
    </r>
    <r>
      <rPr>
        <sz val="9"/>
        <rFont val="宋体"/>
        <charset val="134"/>
      </rPr>
      <t>小卡丁</t>
    </r>
    <r>
      <rPr>
        <sz val="9"/>
        <rFont val="Arial"/>
        <charset val="134"/>
      </rPr>
      <t xml:space="preserve">                                                                                                                                                                                                                                                         6V7A*1 </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t>
    </r>
  </si>
  <si>
    <t>黑色,红色,       
白色,黄色,
Black, red,
White, yellow,</t>
  </si>
  <si>
    <t>95X58X35CM</t>
  </si>
  <si>
    <t>10KG           11KG</t>
  </si>
  <si>
    <r>
      <rPr>
        <b/>
        <sz val="7"/>
        <color rgb="FFFF0000"/>
        <rFont val="Arial"/>
        <charset val="134"/>
      </rPr>
      <t>(6V7A*1</t>
    </r>
    <r>
      <rPr>
        <b/>
        <sz val="7"/>
        <color rgb="FFFF0000"/>
        <rFont val="宋体"/>
        <charset val="134"/>
      </rPr>
      <t>铅酸电池</t>
    </r>
    <r>
      <rPr>
        <b/>
        <sz val="7"/>
        <color rgb="FFFF0000"/>
        <rFont val="Arial"/>
        <charset val="134"/>
      </rPr>
      <t xml:space="preserve">Lead-acid battery + 6V380*2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t>
    </r>
    <r>
      <rPr>
        <b/>
        <sz val="7"/>
        <rFont val="Arial"/>
        <charset val="134"/>
      </rPr>
      <t>6v7H,</t>
    </r>
    <r>
      <rPr>
        <b/>
        <sz val="7"/>
        <rFont val="宋体"/>
        <charset val="134"/>
      </rPr>
      <t>马达两个</t>
    </r>
    <r>
      <rPr>
        <b/>
        <sz val="7"/>
        <rFont val="Arial"/>
        <charset val="134"/>
      </rPr>
      <t>,</t>
    </r>
    <r>
      <rPr>
        <b/>
        <sz val="7"/>
        <rFont val="宋体"/>
        <charset val="134"/>
      </rPr>
      <t>灯光</t>
    </r>
    <r>
      <rPr>
        <b/>
        <sz val="7"/>
        <rFont val="Arial"/>
        <charset val="134"/>
      </rPr>
      <t>,</t>
    </r>
    <r>
      <rPr>
        <b/>
        <sz val="7"/>
        <rFont val="宋体"/>
        <charset val="134"/>
      </rPr>
      <t>音乐</t>
    </r>
    <r>
      <rPr>
        <b/>
        <sz val="7"/>
        <rFont val="Arial"/>
        <charset val="134"/>
      </rPr>
      <t>,</t>
    </r>
    <r>
      <rPr>
        <b/>
        <sz val="7"/>
        <rFont val="宋体"/>
        <charset val="134"/>
      </rPr>
      <t>一键启动</t>
    </r>
    <r>
      <rPr>
        <b/>
        <sz val="7"/>
        <rFont val="Arial"/>
        <charset val="134"/>
      </rPr>
      <t>,MP3</t>
    </r>
    <r>
      <rPr>
        <b/>
        <sz val="7"/>
        <rFont val="宋体"/>
        <charset val="134"/>
      </rPr>
      <t>播放器</t>
    </r>
    <r>
      <rPr>
        <b/>
        <sz val="7"/>
        <rFont val="Arial"/>
        <charset val="134"/>
      </rPr>
      <t>(MP3/USB</t>
    </r>
    <r>
      <rPr>
        <b/>
        <sz val="7"/>
        <rFont val="宋体"/>
        <charset val="134"/>
      </rPr>
      <t>插口</t>
    </r>
    <r>
      <rPr>
        <b/>
        <sz val="7"/>
        <rFont val="Arial"/>
        <charset val="134"/>
      </rPr>
      <t>/</t>
    </r>
    <r>
      <rPr>
        <b/>
        <sz val="7"/>
        <rFont val="宋体"/>
        <charset val="134"/>
      </rPr>
      <t>蓝牙</t>
    </r>
    <r>
      <rPr>
        <b/>
        <sz val="7"/>
        <rFont val="Arial"/>
        <charset val="134"/>
      </rPr>
      <t>/</t>
    </r>
    <r>
      <rPr>
        <b/>
        <sz val="7"/>
        <rFont val="宋体"/>
        <charset val="134"/>
      </rPr>
      <t>音量调节</t>
    </r>
    <r>
      <rPr>
        <b/>
        <sz val="7"/>
        <rFont val="Arial"/>
        <charset val="134"/>
      </rPr>
      <t>/</t>
    </r>
    <r>
      <rPr>
        <b/>
        <sz val="7"/>
        <rFont val="宋体"/>
        <charset val="134"/>
      </rPr>
      <t>早教</t>
    </r>
    <r>
      <rPr>
        <b/>
        <sz val="7"/>
        <rFont val="Arial"/>
        <charset val="134"/>
      </rPr>
      <t>/</t>
    </r>
    <r>
      <rPr>
        <b/>
        <sz val="7"/>
        <rFont val="宋体"/>
        <charset val="134"/>
      </rPr>
      <t>故事</t>
    </r>
    <r>
      <rPr>
        <b/>
        <sz val="7"/>
        <rFont val="Arial"/>
        <charset val="134"/>
      </rPr>
      <t>),</t>
    </r>
    <r>
      <rPr>
        <b/>
        <sz val="7"/>
        <rFont val="宋体"/>
        <charset val="134"/>
      </rPr>
      <t>电量显示</t>
    </r>
    <r>
      <rPr>
        <b/>
        <sz val="7"/>
        <rFont val="Arial"/>
        <charset val="134"/>
      </rPr>
      <t>,</t>
    </r>
    <r>
      <rPr>
        <b/>
        <sz val="7"/>
        <rFont val="宋体"/>
        <charset val="134"/>
      </rPr>
      <t>脚踩油门，遥控</t>
    </r>
    <r>
      <rPr>
        <b/>
        <sz val="7"/>
        <rFont val="Arial"/>
        <charset val="134"/>
      </rPr>
      <t xml:space="preserve">
Battery 6v7H, two motors, lights, music, one-click start,MP3 player (MP3/USB jack/Bluetooth/volume adjustment/early education/story), power display, foot on the accelerator, remote control</t>
    </r>
  </si>
  <si>
    <r>
      <rPr>
        <sz val="9"/>
        <rFont val="Arial"/>
        <charset val="134"/>
      </rPr>
      <t xml:space="preserve">699
</t>
    </r>
    <r>
      <rPr>
        <sz val="9"/>
        <rFont val="宋体"/>
        <charset val="134"/>
      </rPr>
      <t>小卡丁</t>
    </r>
    <r>
      <rPr>
        <sz val="9"/>
        <rFont val="Arial"/>
        <charset val="134"/>
      </rPr>
      <t xml:space="preserve">                                                                                                                                                                                                                                                         12V7A*1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</si>
  <si>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t>
    </r>
    <r>
      <rPr>
        <b/>
        <sz val="7"/>
        <rFont val="Arial"/>
        <charset val="134"/>
      </rPr>
      <t>6v7H,</t>
    </r>
    <r>
      <rPr>
        <b/>
        <sz val="7"/>
        <rFont val="宋体"/>
        <charset val="134"/>
      </rPr>
      <t>马达两个</t>
    </r>
    <r>
      <rPr>
        <b/>
        <sz val="7"/>
        <rFont val="Arial"/>
        <charset val="134"/>
      </rPr>
      <t>,</t>
    </r>
    <r>
      <rPr>
        <b/>
        <sz val="7"/>
        <rFont val="宋体"/>
        <charset val="134"/>
      </rPr>
      <t>灯光</t>
    </r>
    <r>
      <rPr>
        <b/>
        <sz val="7"/>
        <rFont val="Arial"/>
        <charset val="134"/>
      </rPr>
      <t>,</t>
    </r>
    <r>
      <rPr>
        <b/>
        <sz val="7"/>
        <rFont val="宋体"/>
        <charset val="134"/>
      </rPr>
      <t>音乐</t>
    </r>
    <r>
      <rPr>
        <b/>
        <sz val="7"/>
        <rFont val="Arial"/>
        <charset val="134"/>
      </rPr>
      <t>,</t>
    </r>
    <r>
      <rPr>
        <b/>
        <sz val="7"/>
        <rFont val="宋体"/>
        <charset val="134"/>
      </rPr>
      <t>一键启动</t>
    </r>
    <r>
      <rPr>
        <b/>
        <sz val="7"/>
        <rFont val="Arial"/>
        <charset val="134"/>
      </rPr>
      <t>,MP3</t>
    </r>
    <r>
      <rPr>
        <b/>
        <sz val="7"/>
        <rFont val="宋体"/>
        <charset val="134"/>
      </rPr>
      <t>播放器</t>
    </r>
    <r>
      <rPr>
        <b/>
        <sz val="7"/>
        <rFont val="Arial"/>
        <charset val="134"/>
      </rPr>
      <t>(MP3/USB</t>
    </r>
    <r>
      <rPr>
        <b/>
        <sz val="7"/>
        <rFont val="宋体"/>
        <charset val="134"/>
      </rPr>
      <t>插口</t>
    </r>
    <r>
      <rPr>
        <b/>
        <sz val="7"/>
        <rFont val="Arial"/>
        <charset val="134"/>
      </rPr>
      <t>/</t>
    </r>
    <r>
      <rPr>
        <b/>
        <sz val="7"/>
        <rFont val="宋体"/>
        <charset val="134"/>
      </rPr>
      <t>蓝牙</t>
    </r>
    <r>
      <rPr>
        <b/>
        <sz val="7"/>
        <rFont val="Arial"/>
        <charset val="134"/>
      </rPr>
      <t>/</t>
    </r>
    <r>
      <rPr>
        <b/>
        <sz val="7"/>
        <rFont val="宋体"/>
        <charset val="134"/>
      </rPr>
      <t>音量调节</t>
    </r>
    <r>
      <rPr>
        <b/>
        <sz val="7"/>
        <rFont val="Arial"/>
        <charset val="134"/>
      </rPr>
      <t>/</t>
    </r>
    <r>
      <rPr>
        <b/>
        <sz val="7"/>
        <rFont val="宋体"/>
        <charset val="134"/>
      </rPr>
      <t>早教</t>
    </r>
    <r>
      <rPr>
        <b/>
        <sz val="7"/>
        <rFont val="Arial"/>
        <charset val="134"/>
      </rPr>
      <t>/</t>
    </r>
    <r>
      <rPr>
        <b/>
        <sz val="7"/>
        <rFont val="宋体"/>
        <charset val="134"/>
      </rPr>
      <t>故事</t>
    </r>
    <r>
      <rPr>
        <b/>
        <sz val="7"/>
        <rFont val="Arial"/>
        <charset val="134"/>
      </rPr>
      <t>),</t>
    </r>
    <r>
      <rPr>
        <b/>
        <sz val="7"/>
        <rFont val="宋体"/>
        <charset val="134"/>
      </rPr>
      <t>电量显示</t>
    </r>
    <r>
      <rPr>
        <b/>
        <sz val="7"/>
        <rFont val="Arial"/>
        <charset val="134"/>
      </rPr>
      <t>,</t>
    </r>
    <r>
      <rPr>
        <b/>
        <sz val="7"/>
        <rFont val="宋体"/>
        <charset val="134"/>
      </rPr>
      <t>脚踩油门，遥控</t>
    </r>
    <r>
      <rPr>
        <b/>
        <sz val="7"/>
        <rFont val="Arial"/>
        <charset val="134"/>
      </rPr>
      <t xml:space="preserve">
Battery 6v7H, two motors, lights, music, one-click start,MP3 player (MP3/USB jack/Bluetooth/volume adjustment/early education/story), power display, foot on the accelerator, remote control</t>
    </r>
  </si>
  <si>
    <r>
      <rPr>
        <sz val="9"/>
        <rFont val="Arial"/>
        <charset val="134"/>
      </rPr>
      <t xml:space="preserve">5188                                                                                                                                                                                                                                                                 6V7A*1 </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t>
    </r>
  </si>
  <si>
    <t>绿色,黄色,        
红色,橙色,
Green, yellow, 
red, orange,</t>
  </si>
  <si>
    <t>90x63.5x57CM</t>
  </si>
  <si>
    <t>14KG           15KG</t>
  </si>
  <si>
    <r>
      <rPr>
        <b/>
        <sz val="7"/>
        <color rgb="FFFF0000"/>
        <rFont val="Arial"/>
        <charset val="134"/>
      </rPr>
      <t>(6V7A*1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t>
    </r>
    <r>
      <rPr>
        <b/>
        <sz val="7"/>
        <rFont val="Arial"/>
        <charset val="134"/>
      </rPr>
      <t>6v7</t>
    </r>
    <r>
      <rPr>
        <b/>
        <sz val="7"/>
        <rFont val="宋体"/>
        <charset val="134"/>
      </rPr>
      <t>，双驱</t>
    </r>
    <r>
      <rPr>
        <b/>
        <sz val="7"/>
        <rFont val="Arial"/>
        <charset val="134"/>
      </rPr>
      <t xml:space="preserve">380
</t>
    </r>
    <r>
      <rPr>
        <b/>
        <sz val="7"/>
        <rFont val="宋体"/>
        <charset val="134"/>
      </rPr>
      <t>电机</t>
    </r>
    <r>
      <rPr>
        <b/>
        <sz val="7"/>
        <rFont val="Arial"/>
        <charset val="134"/>
      </rPr>
      <t xml:space="preserve"> ,</t>
    </r>
    <r>
      <rPr>
        <b/>
        <sz val="7"/>
        <rFont val="宋体"/>
        <charset val="134"/>
      </rPr>
      <t>灯光，音乐</t>
    </r>
    <r>
      <rPr>
        <b/>
        <sz val="7"/>
        <rFont val="Arial"/>
        <charset val="134"/>
      </rPr>
      <t xml:space="preserve"> </t>
    </r>
    <r>
      <rPr>
        <b/>
        <sz val="7"/>
        <rFont val="宋体"/>
        <charset val="134"/>
      </rPr>
      <t>早教</t>
    </r>
    <r>
      <rPr>
        <b/>
        <sz val="7"/>
        <rFont val="Arial"/>
        <charset val="134"/>
      </rPr>
      <t xml:space="preserve">  </t>
    </r>
    <r>
      <rPr>
        <b/>
        <sz val="7"/>
        <rFont val="宋体"/>
        <charset val="134"/>
      </rPr>
      <t>蓝牙</t>
    </r>
    <r>
      <rPr>
        <b/>
        <sz val="7"/>
        <rFont val="Arial"/>
        <charset val="134"/>
      </rPr>
      <t xml:space="preserve">  </t>
    </r>
    <r>
      <rPr>
        <b/>
        <sz val="7"/>
        <rFont val="宋体"/>
        <charset val="134"/>
      </rPr>
      <t>摇摆</t>
    </r>
    <r>
      <rPr>
        <b/>
        <sz val="7"/>
        <rFont val="Arial"/>
        <charset val="134"/>
      </rPr>
      <t xml:space="preserve"> </t>
    </r>
    <r>
      <rPr>
        <b/>
        <sz val="7"/>
        <rFont val="宋体"/>
        <charset val="134"/>
      </rPr>
      <t>遥控</t>
    </r>
    <r>
      <rPr>
        <b/>
        <sz val="7"/>
        <rFont val="Arial"/>
        <charset val="134"/>
      </rPr>
      <t xml:space="preserve">
Battery 6v7, dual drive 380
Motor, light, music early education Bluetooth swing remote control</t>
    </r>
  </si>
  <si>
    <r>
      <rPr>
        <sz val="9"/>
        <color rgb="FFFF0000"/>
        <rFont val="宋体"/>
        <charset val="134"/>
      </rPr>
      <t>皮座椅</t>
    </r>
    <r>
      <rPr>
        <sz val="9"/>
        <color rgb="FFFF0000"/>
        <rFont val="Arial"/>
        <charset val="134"/>
      </rPr>
      <t>Leather seats+15RMB
EVA</t>
    </r>
    <r>
      <rPr>
        <sz val="9"/>
        <color rgb="FFFF0000"/>
        <rFont val="宋体"/>
        <charset val="134"/>
      </rPr>
      <t>发泡胎</t>
    </r>
    <r>
      <rPr>
        <sz val="9"/>
        <color rgb="FFFF0000"/>
        <rFont val="Arial"/>
        <charset val="134"/>
      </rPr>
      <t xml:space="preserve">EVAfoam tire+45RMB  </t>
    </r>
  </si>
  <si>
    <r>
      <rPr>
        <sz val="9"/>
        <rFont val="Arial"/>
        <charset val="134"/>
      </rPr>
      <t xml:space="preserve">5188                                                                                                                                                                                                                                                                 12V4.5A*1 </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</si>
  <si>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t>
    </r>
    <r>
      <rPr>
        <b/>
        <sz val="7"/>
        <rFont val="Arial"/>
        <charset val="134"/>
      </rPr>
      <t>12v4.5</t>
    </r>
    <r>
      <rPr>
        <b/>
        <sz val="7"/>
        <rFont val="宋体"/>
        <charset val="134"/>
      </rPr>
      <t>，双驱</t>
    </r>
    <r>
      <rPr>
        <b/>
        <sz val="7"/>
        <rFont val="Arial"/>
        <charset val="134"/>
      </rPr>
      <t xml:space="preserve">380
</t>
    </r>
    <r>
      <rPr>
        <b/>
        <sz val="7"/>
        <rFont val="宋体"/>
        <charset val="134"/>
      </rPr>
      <t>电机</t>
    </r>
    <r>
      <rPr>
        <b/>
        <sz val="7"/>
        <rFont val="Arial"/>
        <charset val="134"/>
      </rPr>
      <t xml:space="preserve"> ,</t>
    </r>
    <r>
      <rPr>
        <b/>
        <sz val="7"/>
        <rFont val="宋体"/>
        <charset val="134"/>
      </rPr>
      <t>灯光，音乐</t>
    </r>
    <r>
      <rPr>
        <b/>
        <sz val="7"/>
        <rFont val="Arial"/>
        <charset val="134"/>
      </rPr>
      <t xml:space="preserve"> </t>
    </r>
    <r>
      <rPr>
        <b/>
        <sz val="7"/>
        <rFont val="宋体"/>
        <charset val="134"/>
      </rPr>
      <t>早教</t>
    </r>
    <r>
      <rPr>
        <b/>
        <sz val="7"/>
        <rFont val="Arial"/>
        <charset val="134"/>
      </rPr>
      <t xml:space="preserve">  </t>
    </r>
    <r>
      <rPr>
        <b/>
        <sz val="7"/>
        <rFont val="宋体"/>
        <charset val="134"/>
      </rPr>
      <t>蓝牙</t>
    </r>
    <r>
      <rPr>
        <b/>
        <sz val="7"/>
        <rFont val="Arial"/>
        <charset val="134"/>
      </rPr>
      <t xml:space="preserve">  </t>
    </r>
    <r>
      <rPr>
        <b/>
        <sz val="7"/>
        <rFont val="宋体"/>
        <charset val="134"/>
      </rPr>
      <t>摇摆</t>
    </r>
    <r>
      <rPr>
        <b/>
        <sz val="7"/>
        <rFont val="Arial"/>
        <charset val="134"/>
      </rPr>
      <t xml:space="preserve"> </t>
    </r>
    <r>
      <rPr>
        <b/>
        <sz val="7"/>
        <rFont val="宋体"/>
        <charset val="134"/>
      </rPr>
      <t>遥控</t>
    </r>
    <r>
      <rPr>
        <b/>
        <sz val="7"/>
        <rFont val="Arial"/>
        <charset val="134"/>
      </rPr>
      <t xml:space="preserve">
Battery 6v7, dual drive 380
Motor, light, music early education Bluetooth swing remote control</t>
    </r>
  </si>
  <si>
    <t>SE</t>
  </si>
  <si>
    <r>
      <rPr>
        <sz val="9"/>
        <rFont val="Arial"/>
        <charset val="134"/>
      </rPr>
      <t>5688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</si>
  <si>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绿，粉，红，蓝，
Green, pink, red, blue,</t>
  </si>
  <si>
    <t>113*62*42CM</t>
  </si>
  <si>
    <t>15.5KG           17.5KG</t>
  </si>
  <si>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t>
    </r>
    <r>
      <rPr>
        <b/>
        <sz val="7"/>
        <rFont val="Arial"/>
        <charset val="134"/>
      </rPr>
      <t>,</t>
    </r>
    <r>
      <rPr>
        <b/>
        <sz val="7"/>
        <rFont val="宋体"/>
        <charset val="134"/>
      </rPr>
      <t>一键启动</t>
    </r>
    <r>
      <rPr>
        <b/>
        <sz val="7"/>
        <rFont val="Arial"/>
        <charset val="134"/>
      </rPr>
      <t>,2.4g</t>
    </r>
    <r>
      <rPr>
        <b/>
        <sz val="7"/>
        <rFont val="宋体"/>
        <charset val="134"/>
      </rPr>
      <t>一对一蓝牙遥控器</t>
    </r>
    <r>
      <rPr>
        <b/>
        <sz val="7"/>
        <rFont val="Arial"/>
        <charset val="134"/>
      </rPr>
      <t>,</t>
    </r>
    <r>
      <rPr>
        <b/>
        <sz val="7"/>
        <rFont val="宋体"/>
        <charset val="134"/>
      </rPr>
      <t>电量显示</t>
    </r>
    <r>
      <rPr>
        <b/>
        <sz val="7"/>
        <rFont val="Arial"/>
        <charset val="134"/>
      </rPr>
      <t>,</t>
    </r>
    <r>
      <rPr>
        <b/>
        <sz val="7"/>
        <rFont val="宋体"/>
        <charset val="134"/>
      </rPr>
      <t>摇摆功能</t>
    </r>
    <r>
      <rPr>
        <b/>
        <sz val="7"/>
        <rFont val="Arial"/>
        <charset val="134"/>
      </rPr>
      <t>,</t>
    </r>
    <r>
      <rPr>
        <b/>
        <sz val="7"/>
        <rFont val="宋体"/>
        <charset val="134"/>
      </rPr>
      <t>早教功能</t>
    </r>
    <r>
      <rPr>
        <b/>
        <sz val="7"/>
        <rFont val="Arial"/>
        <charset val="134"/>
      </rPr>
      <t>,</t>
    </r>
    <r>
      <rPr>
        <b/>
        <sz val="7"/>
        <rFont val="宋体"/>
        <charset val="134"/>
      </rPr>
      <t>英语故事</t>
    </r>
    <r>
      <rPr>
        <b/>
        <sz val="7"/>
        <rFont val="Arial"/>
        <charset val="134"/>
      </rPr>
      <t>,LED</t>
    </r>
    <r>
      <rPr>
        <b/>
        <sz val="7"/>
        <rFont val="宋体"/>
        <charset val="134"/>
      </rPr>
      <t>大灯</t>
    </r>
    <r>
      <rPr>
        <b/>
        <sz val="7"/>
        <rFont val="Arial"/>
        <charset val="134"/>
      </rPr>
      <t>,USB</t>
    </r>
    <r>
      <rPr>
        <b/>
        <sz val="7"/>
        <rFont val="宋体"/>
        <charset val="134"/>
      </rPr>
      <t>插口</t>
    </r>
    <r>
      <rPr>
        <b/>
        <sz val="7"/>
        <rFont val="Arial"/>
        <charset val="134"/>
      </rPr>
      <t>,SD</t>
    </r>
    <r>
      <rPr>
        <b/>
        <sz val="7"/>
        <rFont val="宋体"/>
        <charset val="134"/>
      </rPr>
      <t>卡插口</t>
    </r>
    <r>
      <rPr>
        <b/>
        <sz val="7"/>
        <rFont val="Arial"/>
        <charset val="134"/>
      </rPr>
      <t>,MP3</t>
    </r>
    <r>
      <rPr>
        <b/>
        <sz val="7"/>
        <rFont val="宋体"/>
        <charset val="134"/>
      </rPr>
      <t>插口</t>
    </r>
    <r>
      <rPr>
        <b/>
        <sz val="7"/>
        <rFont val="Arial"/>
        <charset val="134"/>
      </rPr>
      <t>,</t>
    </r>
    <r>
      <rPr>
        <b/>
        <sz val="7"/>
        <rFont val="宋体"/>
        <charset val="134"/>
      </rPr>
      <t>四轮避震</t>
    </r>
    <r>
      <rPr>
        <b/>
        <sz val="7"/>
        <rFont val="Arial"/>
        <charset val="134"/>
      </rPr>
      <t xml:space="preserve">
Double door, one button start,2.4g one to one Bluetooth remote control, power display, swing function, early education function, English story,LED headlights,USB jack,SD card jack,MP3 jack, four wheel shock absorber</t>
    </r>
  </si>
  <si>
    <r>
      <rPr>
        <sz val="9"/>
        <color rgb="FFFF0000"/>
        <rFont val="宋体"/>
        <charset val="134"/>
      </rPr>
      <t>皮座椅</t>
    </r>
    <r>
      <rPr>
        <sz val="9"/>
        <color rgb="FFFF0000"/>
        <rFont val="Arial"/>
        <charset val="134"/>
      </rPr>
      <t>Leather seats+25RMB
EVA</t>
    </r>
    <r>
      <rPr>
        <sz val="9"/>
        <color rgb="FFFF0000"/>
        <rFont val="宋体"/>
        <charset val="134"/>
      </rPr>
      <t>发泡胎</t>
    </r>
    <r>
      <rPr>
        <sz val="9"/>
        <color rgb="FFFF0000"/>
        <rFont val="Arial"/>
        <charset val="134"/>
      </rPr>
      <t xml:space="preserve">EVAfoam tire+70RMB  </t>
    </r>
  </si>
  <si>
    <r>
      <rPr>
        <sz val="9"/>
        <rFont val="Arial"/>
        <charset val="134"/>
      </rPr>
      <t>5688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</si>
  <si>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5688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宋体"/>
        <charset val="134"/>
      </rPr>
      <t>烤漆</t>
    </r>
    <r>
      <rPr>
        <sz val="9"/>
        <rFont val="Arial"/>
        <charset val="134"/>
      </rPr>
      <t xml:space="preserve">
paint</t>
    </r>
  </si>
  <si>
    <t>烤漆红色，
烤漆灰色，
Paint red,
Paint grey,</t>
  </si>
  <si>
    <r>
      <rPr>
        <sz val="9"/>
        <rFont val="Arial"/>
        <charset val="134"/>
      </rPr>
      <t>5688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宋体"/>
        <charset val="134"/>
      </rPr>
      <t>烤漆</t>
    </r>
    <r>
      <rPr>
        <sz val="9"/>
        <rFont val="Arial"/>
        <charset val="134"/>
      </rPr>
      <t xml:space="preserve">
paint</t>
    </r>
  </si>
  <si>
    <t>XZ</t>
  </si>
  <si>
    <r>
      <rPr>
        <sz val="9"/>
        <rFont val="Arial"/>
        <charset val="134"/>
      </rPr>
      <t>1760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</si>
  <si>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红，蓝，桔                       Red, Blue, orange </t>
  </si>
  <si>
    <t>118*60*58CM</t>
  </si>
  <si>
    <t>15KG           16.5KG</t>
  </si>
  <si>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一对一</t>
    </r>
    <r>
      <rPr>
        <b/>
        <sz val="7"/>
        <rFont val="Arial"/>
        <charset val="134"/>
      </rPr>
      <t>2.4G</t>
    </r>
    <r>
      <rPr>
        <b/>
        <sz val="7"/>
        <rFont val="宋体"/>
        <charset val="134"/>
      </rPr>
      <t>蓝牙遥控，手机</t>
    </r>
    <r>
      <rPr>
        <b/>
        <sz val="7"/>
        <rFont val="Arial"/>
        <charset val="134"/>
      </rPr>
      <t>APP</t>
    </r>
    <r>
      <rPr>
        <b/>
        <sz val="7"/>
        <rFont val="宋体"/>
        <charset val="134"/>
      </rPr>
      <t>功能，带摇摆功能，</t>
    </r>
    <r>
      <rPr>
        <b/>
        <sz val="7"/>
        <rFont val="Arial"/>
        <charset val="134"/>
      </rPr>
      <t>LED</t>
    </r>
    <r>
      <rPr>
        <b/>
        <sz val="7"/>
        <rFont val="宋体"/>
        <charset val="134"/>
      </rPr>
      <t>灯光，动感音乐，</t>
    </r>
    <r>
      <rPr>
        <b/>
        <sz val="7"/>
        <rFont val="Arial"/>
        <charset val="134"/>
      </rPr>
      <t>usb</t>
    </r>
    <r>
      <rPr>
        <b/>
        <sz val="7"/>
        <rFont val="宋体"/>
        <charset val="134"/>
      </rPr>
      <t>接口，手机蓝牙，四轮避震，双开门设计，</t>
    </r>
    <r>
      <rPr>
        <b/>
        <sz val="7"/>
        <rFont val="Arial"/>
        <charset val="134"/>
      </rPr>
      <t xml:space="preserve">
One to one 2.4G Bluetooth remote control, mobile APP function, with swing function, LED light, dynamic music, usb interface, mobile phone Bluetooth, four-wheel shock absorber, double door design,</t>
    </r>
  </si>
  <si>
    <r>
      <rPr>
        <sz val="9"/>
        <color rgb="FFFF0000"/>
        <rFont val="宋体"/>
        <charset val="134"/>
      </rPr>
      <t>皮座</t>
    </r>
    <r>
      <rPr>
        <sz val="9"/>
        <color rgb="FFFF0000"/>
        <rFont val="Arial"/>
        <charset val="134"/>
      </rPr>
      <t xml:space="preserve"> Leather seats + 15 RMB                              EVA</t>
    </r>
    <r>
      <rPr>
        <sz val="9"/>
        <color rgb="FFFF0000"/>
        <rFont val="宋体"/>
        <charset val="134"/>
      </rPr>
      <t>轮</t>
    </r>
    <r>
      <rPr>
        <sz val="9"/>
        <color rgb="FFFF0000"/>
        <rFont val="Arial"/>
        <charset val="134"/>
      </rPr>
      <t xml:space="preserve"> EVA soft wheel +50RMB </t>
    </r>
  </si>
  <si>
    <r>
      <rPr>
        <sz val="9"/>
        <rFont val="Arial"/>
        <charset val="134"/>
      </rPr>
      <t>1760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</si>
  <si>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一对一</t>
    </r>
    <r>
      <rPr>
        <b/>
        <sz val="7"/>
        <rFont val="Arial"/>
        <charset val="134"/>
      </rPr>
      <t>2.4G</t>
    </r>
    <r>
      <rPr>
        <b/>
        <sz val="7"/>
        <rFont val="宋体"/>
        <charset val="134"/>
      </rPr>
      <t>蓝牙遥控，手机</t>
    </r>
    <r>
      <rPr>
        <b/>
        <sz val="7"/>
        <rFont val="Arial"/>
        <charset val="134"/>
      </rPr>
      <t>APP</t>
    </r>
    <r>
      <rPr>
        <b/>
        <sz val="7"/>
        <rFont val="宋体"/>
        <charset val="134"/>
      </rPr>
      <t>功能，带摇摆功能，</t>
    </r>
    <r>
      <rPr>
        <b/>
        <sz val="7"/>
        <rFont val="Arial"/>
        <charset val="134"/>
      </rPr>
      <t>LED</t>
    </r>
    <r>
      <rPr>
        <b/>
        <sz val="7"/>
        <rFont val="宋体"/>
        <charset val="134"/>
      </rPr>
      <t>灯光，动感音乐，</t>
    </r>
    <r>
      <rPr>
        <b/>
        <sz val="7"/>
        <rFont val="Arial"/>
        <charset val="134"/>
      </rPr>
      <t>usb</t>
    </r>
    <r>
      <rPr>
        <b/>
        <sz val="7"/>
        <rFont val="宋体"/>
        <charset val="134"/>
      </rPr>
      <t>接口，手机蓝牙，四轮避震，双开门设计，</t>
    </r>
    <r>
      <rPr>
        <b/>
        <sz val="7"/>
        <rFont val="Arial"/>
        <charset val="134"/>
      </rPr>
      <t xml:space="preserve">
One to one 2.4G Bluetooth remote control, mobile APP function, with swing function, LED light, dynamic music, usb interface, mobile phone Bluetooth, four-wheel shock absorber, double door design,</t>
    </r>
  </si>
  <si>
    <r>
      <rPr>
        <sz val="9"/>
        <rFont val="Arial"/>
        <charset val="134"/>
      </rPr>
      <t>1760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</si>
  <si>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1199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</si>
  <si>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红，灰，桔                       Red, gray, orange </t>
  </si>
  <si>
    <t>110*60*58CM</t>
  </si>
  <si>
    <r>
      <rPr>
        <sz val="9"/>
        <rFont val="Arial"/>
        <charset val="134"/>
      </rPr>
      <t>1199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</si>
  <si>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300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</si>
  <si>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白色,红色,黑色,
White, red, black,</t>
  </si>
  <si>
    <t>116*70*60CM</t>
  </si>
  <si>
    <t>19.5KG           22.5KG</t>
  </si>
  <si>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电瓶，音乐，前进后退，手机蓝牙，</t>
    </r>
    <r>
      <rPr>
        <b/>
        <sz val="7"/>
        <rFont val="Arial"/>
        <charset val="134"/>
      </rPr>
      <t>MP3</t>
    </r>
    <r>
      <rPr>
        <b/>
        <sz val="7"/>
        <rFont val="宋体"/>
        <charset val="134"/>
      </rPr>
      <t>插口，</t>
    </r>
    <r>
      <rPr>
        <b/>
        <sz val="7"/>
        <rFont val="Arial"/>
        <charset val="134"/>
      </rPr>
      <t>USB</t>
    </r>
    <r>
      <rPr>
        <b/>
        <sz val="7"/>
        <rFont val="宋体"/>
        <charset val="134"/>
      </rPr>
      <t>接口，</t>
    </r>
    <r>
      <rPr>
        <b/>
        <sz val="7"/>
        <rFont val="Arial"/>
        <charset val="134"/>
      </rPr>
      <t xml:space="preserve">LED </t>
    </r>
    <r>
      <rPr>
        <b/>
        <sz val="7"/>
        <rFont val="宋体"/>
        <charset val="134"/>
      </rPr>
      <t>大灯，前后摇摆功能</t>
    </r>
    <r>
      <rPr>
        <b/>
        <sz val="7"/>
        <rFont val="Arial"/>
        <charset val="134"/>
      </rPr>
      <t xml:space="preserve"> </t>
    </r>
    <r>
      <rPr>
        <b/>
        <sz val="7"/>
        <rFont val="宋体"/>
        <charset val="134"/>
      </rPr>
      <t>多功能遥控器</t>
    </r>
    <r>
      <rPr>
        <b/>
        <sz val="7"/>
        <rFont val="Arial"/>
        <charset val="134"/>
      </rPr>
      <t xml:space="preserve"> </t>
    </r>
    <r>
      <rPr>
        <b/>
        <sz val="7"/>
        <rFont val="宋体"/>
        <charset val="134"/>
      </rPr>
      <t>双开门设计</t>
    </r>
    <r>
      <rPr>
        <b/>
        <sz val="7"/>
        <rFont val="Arial"/>
        <charset val="134"/>
      </rPr>
      <t>,</t>
    </r>
    <r>
      <rPr>
        <b/>
        <sz val="7"/>
        <rFont val="宋体"/>
        <charset val="134"/>
      </rPr>
      <t>上下便捷</t>
    </r>
    <r>
      <rPr>
        <b/>
        <sz val="7"/>
        <rFont val="Arial"/>
        <charset val="134"/>
      </rPr>
      <t>,
Battery, music, forward and backward, mobile phone Bluetooth, MP3 jack, USB interface, LED headlights, rocking function multi-function remote control double door design * easy up and down</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</si>
  <si>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tire+55RMB                                                                        </t>
    </r>
  </si>
  <si>
    <r>
      <rPr>
        <sz val="9"/>
        <rFont val="Arial"/>
        <charset val="134"/>
      </rPr>
      <t>300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</si>
  <si>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电瓶，音乐，前进后退，手机蓝牙，</t>
    </r>
    <r>
      <rPr>
        <b/>
        <sz val="7"/>
        <rFont val="Arial"/>
        <charset val="134"/>
      </rPr>
      <t>MP3</t>
    </r>
    <r>
      <rPr>
        <b/>
        <sz val="7"/>
        <rFont val="宋体"/>
        <charset val="134"/>
      </rPr>
      <t>插口，</t>
    </r>
    <r>
      <rPr>
        <b/>
        <sz val="7"/>
        <rFont val="Arial"/>
        <charset val="134"/>
      </rPr>
      <t>USB</t>
    </r>
    <r>
      <rPr>
        <b/>
        <sz val="7"/>
        <rFont val="宋体"/>
        <charset val="134"/>
      </rPr>
      <t>接口，</t>
    </r>
    <r>
      <rPr>
        <b/>
        <sz val="7"/>
        <rFont val="Arial"/>
        <charset val="134"/>
      </rPr>
      <t xml:space="preserve">LED </t>
    </r>
    <r>
      <rPr>
        <b/>
        <sz val="7"/>
        <rFont val="宋体"/>
        <charset val="134"/>
      </rPr>
      <t>大灯，前后摇摆功能</t>
    </r>
    <r>
      <rPr>
        <b/>
        <sz val="7"/>
        <rFont val="Arial"/>
        <charset val="134"/>
      </rPr>
      <t xml:space="preserve"> </t>
    </r>
    <r>
      <rPr>
        <b/>
        <sz val="7"/>
        <rFont val="宋体"/>
        <charset val="134"/>
      </rPr>
      <t>多功能遥控器</t>
    </r>
    <r>
      <rPr>
        <b/>
        <sz val="7"/>
        <rFont val="Arial"/>
        <charset val="134"/>
      </rPr>
      <t xml:space="preserve"> </t>
    </r>
    <r>
      <rPr>
        <b/>
        <sz val="7"/>
        <rFont val="宋体"/>
        <charset val="134"/>
      </rPr>
      <t>双开门设计</t>
    </r>
    <r>
      <rPr>
        <b/>
        <sz val="7"/>
        <rFont val="Arial"/>
        <charset val="134"/>
      </rPr>
      <t>,</t>
    </r>
    <r>
      <rPr>
        <b/>
        <sz val="7"/>
        <rFont val="宋体"/>
        <charset val="134"/>
      </rPr>
      <t>上下便捷</t>
    </r>
    <r>
      <rPr>
        <b/>
        <sz val="7"/>
        <rFont val="Arial"/>
        <charset val="134"/>
      </rPr>
      <t>,
Battery, music, forward and backward, mobile phone Bluetooth, MP3 jack, USB interface, LED headlights, rocking function multi-function remote control double door design * easy up and down</t>
    </r>
  </si>
  <si>
    <r>
      <rPr>
        <sz val="10"/>
        <rFont val="Arial"/>
        <charset val="134"/>
      </rPr>
      <t xml:space="preserve">570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t>
    </r>
  </si>
  <si>
    <t>116*61*41CM</t>
  </si>
  <si>
    <r>
      <rPr>
        <sz val="10"/>
        <rFont val="Arial"/>
        <charset val="134"/>
      </rPr>
      <t xml:space="preserve">570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t>
    </r>
  </si>
  <si>
    <t>FB</t>
  </si>
  <si>
    <r>
      <rPr>
        <sz val="9"/>
        <rFont val="Arial"/>
        <charset val="134"/>
      </rPr>
      <t>666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</si>
  <si>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蓝，绿，
深粉，浅粉，
Blue, green,
Dark pink, light pink,</t>
  </si>
  <si>
    <t>96*66*56CM</t>
  </si>
  <si>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摇摆，</t>
    </r>
    <r>
      <rPr>
        <b/>
        <sz val="7"/>
        <rFont val="Arial"/>
        <charset val="134"/>
      </rPr>
      <t xml:space="preserve">LED </t>
    </r>
    <r>
      <rPr>
        <b/>
        <sz val="7"/>
        <rFont val="宋体"/>
        <charset val="134"/>
      </rPr>
      <t>大灯，</t>
    </r>
    <r>
      <rPr>
        <b/>
        <sz val="7"/>
        <rFont val="Arial"/>
        <charset val="134"/>
      </rPr>
      <t xml:space="preserve"> </t>
    </r>
    <r>
      <rPr>
        <b/>
        <sz val="7"/>
        <rFont val="宋体"/>
        <charset val="134"/>
      </rPr>
      <t>带缓起，</t>
    </r>
    <r>
      <rPr>
        <b/>
        <sz val="7"/>
        <rFont val="Arial"/>
        <charset val="134"/>
      </rPr>
      <t>2.4G</t>
    </r>
    <r>
      <rPr>
        <b/>
        <sz val="7"/>
        <rFont val="宋体"/>
        <charset val="134"/>
      </rPr>
      <t>一对一遥控器，音乐，故事，早教，</t>
    </r>
    <r>
      <rPr>
        <b/>
        <sz val="7"/>
        <rFont val="Arial"/>
        <charset val="134"/>
      </rPr>
      <t>USB</t>
    </r>
    <r>
      <rPr>
        <b/>
        <sz val="7"/>
        <rFont val="宋体"/>
        <charset val="134"/>
      </rPr>
      <t>接口，</t>
    </r>
    <r>
      <rPr>
        <b/>
        <sz val="7"/>
        <rFont val="Arial"/>
        <charset val="134"/>
      </rPr>
      <t>MP3</t>
    </r>
    <r>
      <rPr>
        <b/>
        <sz val="7"/>
        <rFont val="宋体"/>
        <charset val="134"/>
      </rPr>
      <t>插口，手机蓝牙，</t>
    </r>
    <r>
      <rPr>
        <b/>
        <sz val="7"/>
        <rFont val="Arial"/>
        <charset val="134"/>
      </rPr>
      <t xml:space="preserve">
Dual drive + rocking motor 380*2 *LED headlights * With slow up *2.4G one to one remote control Music story Early education USB port MP3 jack Mobile Bluetooth</t>
    </r>
  </si>
  <si>
    <r>
      <rPr>
        <sz val="9"/>
        <rFont val="Arial"/>
        <charset val="134"/>
      </rPr>
      <t>666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</si>
  <si>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摇摆，</t>
    </r>
    <r>
      <rPr>
        <b/>
        <sz val="7"/>
        <rFont val="Arial"/>
        <charset val="134"/>
      </rPr>
      <t xml:space="preserve">LED </t>
    </r>
    <r>
      <rPr>
        <b/>
        <sz val="7"/>
        <rFont val="宋体"/>
        <charset val="134"/>
      </rPr>
      <t>大灯，</t>
    </r>
    <r>
      <rPr>
        <b/>
        <sz val="7"/>
        <rFont val="Arial"/>
        <charset val="134"/>
      </rPr>
      <t xml:space="preserve"> </t>
    </r>
    <r>
      <rPr>
        <b/>
        <sz val="7"/>
        <rFont val="宋体"/>
        <charset val="134"/>
      </rPr>
      <t>带缓起，</t>
    </r>
    <r>
      <rPr>
        <b/>
        <sz val="7"/>
        <rFont val="Arial"/>
        <charset val="134"/>
      </rPr>
      <t>2.4G</t>
    </r>
    <r>
      <rPr>
        <b/>
        <sz val="7"/>
        <rFont val="宋体"/>
        <charset val="134"/>
      </rPr>
      <t>一对一遥控器，音乐，故事，早教，</t>
    </r>
    <r>
      <rPr>
        <b/>
        <sz val="7"/>
        <rFont val="Arial"/>
        <charset val="134"/>
      </rPr>
      <t>USB</t>
    </r>
    <r>
      <rPr>
        <b/>
        <sz val="7"/>
        <rFont val="宋体"/>
        <charset val="134"/>
      </rPr>
      <t>接口，</t>
    </r>
    <r>
      <rPr>
        <b/>
        <sz val="7"/>
        <rFont val="Arial"/>
        <charset val="134"/>
      </rPr>
      <t>MP3</t>
    </r>
    <r>
      <rPr>
        <b/>
        <sz val="7"/>
        <rFont val="宋体"/>
        <charset val="134"/>
      </rPr>
      <t>插口，手机蓝牙，</t>
    </r>
    <r>
      <rPr>
        <b/>
        <sz val="7"/>
        <rFont val="Arial"/>
        <charset val="134"/>
      </rPr>
      <t xml:space="preserve">
Dual drive + rocking motor 380*2 *LED headlights * With slow up *2.4G one to one remote control Music story Early education USB port MP3 jack Mobile Bluetooth</t>
    </r>
  </si>
  <si>
    <r>
      <rPr>
        <sz val="9"/>
        <rFont val="Arial"/>
        <charset val="134"/>
      </rPr>
      <t>666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宋体"/>
        <charset val="134"/>
      </rPr>
      <t>皮座椅</t>
    </r>
    <r>
      <rPr>
        <sz val="9"/>
        <rFont val="Arial"/>
        <charset val="134"/>
      </rPr>
      <t xml:space="preserve">
Leather seats</t>
    </r>
  </si>
  <si>
    <t>FEY</t>
  </si>
  <si>
    <r>
      <rPr>
        <sz val="9"/>
        <rFont val="Arial"/>
        <charset val="134"/>
      </rPr>
      <t>2023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</si>
  <si>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红  灰   黑                        Red gray black </t>
  </si>
  <si>
    <t>108*68*68CM</t>
  </si>
  <si>
    <t>12.8KG           15KG</t>
  </si>
  <si>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标配：双电双驱，蓝牙遥控，灯光音乐</t>
    </r>
    <r>
      <rPr>
        <b/>
        <sz val="7"/>
        <rFont val="Arial"/>
        <charset val="134"/>
      </rPr>
      <t xml:space="preserve">   USB</t>
    </r>
    <r>
      <rPr>
        <b/>
        <sz val="7"/>
        <rFont val="宋体"/>
        <charset val="134"/>
      </rPr>
      <t>插口</t>
    </r>
    <r>
      <rPr>
        <b/>
        <sz val="7"/>
        <rFont val="Arial"/>
        <charset val="134"/>
      </rPr>
      <t xml:space="preserve">
Standard: dual electric dual drive, Bluetooth remote control, light music USB jack</t>
    </r>
  </si>
  <si>
    <r>
      <rPr>
        <sz val="9"/>
        <rFont val="Arial"/>
        <charset val="134"/>
      </rPr>
      <t>2023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</si>
  <si>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高配：</t>
    </r>
    <r>
      <rPr>
        <b/>
        <sz val="7"/>
        <rFont val="Arial"/>
        <charset val="134"/>
      </rPr>
      <t xml:space="preserve">12.7V </t>
    </r>
    <r>
      <rPr>
        <b/>
        <sz val="7"/>
        <rFont val="宋体"/>
        <charset val="134"/>
      </rPr>
      <t>大电瓶，四轮驱动真皮座椅，蓝牙遥控，灯光音乐，</t>
    </r>
    <r>
      <rPr>
        <b/>
        <sz val="7"/>
        <rFont val="Arial"/>
        <charset val="134"/>
      </rPr>
      <t>USB</t>
    </r>
    <r>
      <rPr>
        <b/>
        <sz val="7"/>
        <rFont val="宋体"/>
        <charset val="134"/>
      </rPr>
      <t>插口</t>
    </r>
    <r>
      <rPr>
        <b/>
        <sz val="7"/>
        <rFont val="Arial"/>
        <charset val="134"/>
      </rPr>
      <t xml:space="preserve">
High features: 12.7V battery, four-wheel drive leather seat, Bluetooth remote control, light music, USB jack</t>
    </r>
  </si>
  <si>
    <t>DLS</t>
  </si>
  <si>
    <r>
      <rPr>
        <sz val="9"/>
        <rFont val="Arial"/>
        <charset val="134"/>
      </rPr>
      <t>X10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</si>
  <si>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黑色/白色
红色/粉色
Black/White
Red/pink</t>
  </si>
  <si>
    <t>100*63*60CM</t>
  </si>
  <si>
    <t>13.3KG           15.7KG</t>
  </si>
  <si>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音乐</t>
    </r>
    <r>
      <rPr>
        <b/>
        <sz val="7"/>
        <rFont val="Arial"/>
        <charset val="134"/>
      </rPr>
      <t xml:space="preserve"> </t>
    </r>
    <r>
      <rPr>
        <b/>
        <sz val="7"/>
        <rFont val="宋体"/>
        <charset val="134"/>
      </rPr>
      <t>，蓝牙，灯光早教</t>
    </r>
    <r>
      <rPr>
        <b/>
        <sz val="7"/>
        <rFont val="Arial"/>
        <charset val="134"/>
      </rPr>
      <t xml:space="preserve">  2.4G</t>
    </r>
    <r>
      <rPr>
        <b/>
        <sz val="7"/>
        <rFont val="宋体"/>
        <charset val="134"/>
      </rPr>
      <t>遥控器，</t>
    </r>
    <r>
      <rPr>
        <b/>
        <sz val="7"/>
        <rFont val="Arial"/>
        <charset val="134"/>
      </rPr>
      <t>3</t>
    </r>
    <r>
      <rPr>
        <b/>
        <sz val="7"/>
        <rFont val="宋体"/>
        <charset val="134"/>
      </rPr>
      <t>档调速</t>
    </r>
    <r>
      <rPr>
        <b/>
        <sz val="7"/>
        <rFont val="Arial"/>
        <charset val="134"/>
      </rPr>
      <t>,</t>
    </r>
    <r>
      <rPr>
        <b/>
        <sz val="7"/>
        <rFont val="宋体"/>
        <charset val="134"/>
      </rPr>
      <t>双驱，缓起缓停</t>
    </r>
    <r>
      <rPr>
        <b/>
        <sz val="7"/>
        <rFont val="Arial"/>
        <charset val="134"/>
      </rPr>
      <t xml:space="preserve"> </t>
    </r>
    <r>
      <rPr>
        <b/>
        <sz val="7"/>
        <rFont val="宋体"/>
        <charset val="134"/>
      </rPr>
      <t>四轮减震</t>
    </r>
    <r>
      <rPr>
        <b/>
        <sz val="7"/>
        <rFont val="Arial"/>
        <charset val="134"/>
      </rPr>
      <t xml:space="preserve"> ,</t>
    </r>
    <r>
      <rPr>
        <b/>
        <sz val="7"/>
        <rFont val="宋体"/>
        <charset val="134"/>
      </rPr>
      <t>两点式安全带</t>
    </r>
    <r>
      <rPr>
        <b/>
        <sz val="7"/>
        <rFont val="Arial"/>
        <charset val="134"/>
      </rPr>
      <t>.
Music, Bluetooth, light early education 2.4G remote control, 3 speed regulation, dual drive, slow start slow stop four-wheel shock absorption, two-point safety belt.</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</si>
  <si>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tire+60RMB                                                                        </t>
    </r>
  </si>
  <si>
    <r>
      <rPr>
        <sz val="9"/>
        <rFont val="Arial"/>
        <charset val="134"/>
      </rPr>
      <t>X10                                                                                                                                                                                                                                                                        12V7A*1</t>
    </r>
    <r>
      <rPr>
        <sz val="9"/>
        <rFont val="方正粗黑宋简体"/>
        <charset val="134"/>
      </rPr>
      <t>铅酸电池</t>
    </r>
    <r>
      <rPr>
        <sz val="9"/>
        <rFont val="Arial"/>
        <charset val="134"/>
      </rPr>
      <t xml:space="preserve">
Lead-acid battery 
12V390*2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</si>
  <si>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+ 12V390*2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音乐</t>
    </r>
    <r>
      <rPr>
        <b/>
        <sz val="7"/>
        <rFont val="Arial"/>
        <charset val="134"/>
      </rPr>
      <t xml:space="preserve"> </t>
    </r>
    <r>
      <rPr>
        <b/>
        <sz val="7"/>
        <rFont val="宋体"/>
        <charset val="134"/>
      </rPr>
      <t>，蓝牙，灯光早教</t>
    </r>
    <r>
      <rPr>
        <b/>
        <sz val="7"/>
        <rFont val="Arial"/>
        <charset val="134"/>
      </rPr>
      <t xml:space="preserve">  2.4G</t>
    </r>
    <r>
      <rPr>
        <b/>
        <sz val="7"/>
        <rFont val="宋体"/>
        <charset val="134"/>
      </rPr>
      <t>遥控器，</t>
    </r>
    <r>
      <rPr>
        <b/>
        <sz val="7"/>
        <rFont val="Arial"/>
        <charset val="134"/>
      </rPr>
      <t>3</t>
    </r>
    <r>
      <rPr>
        <b/>
        <sz val="7"/>
        <rFont val="宋体"/>
        <charset val="134"/>
      </rPr>
      <t>档调速</t>
    </r>
    <r>
      <rPr>
        <b/>
        <sz val="7"/>
        <rFont val="Arial"/>
        <charset val="134"/>
      </rPr>
      <t>,</t>
    </r>
    <r>
      <rPr>
        <b/>
        <sz val="7"/>
        <rFont val="宋体"/>
        <charset val="134"/>
      </rPr>
      <t>双驱，缓起缓停</t>
    </r>
    <r>
      <rPr>
        <b/>
        <sz val="7"/>
        <rFont val="Arial"/>
        <charset val="134"/>
      </rPr>
      <t xml:space="preserve"> </t>
    </r>
    <r>
      <rPr>
        <b/>
        <sz val="7"/>
        <rFont val="宋体"/>
        <charset val="134"/>
      </rPr>
      <t>四轮减震</t>
    </r>
    <r>
      <rPr>
        <b/>
        <sz val="7"/>
        <rFont val="Arial"/>
        <charset val="134"/>
      </rPr>
      <t xml:space="preserve"> ,</t>
    </r>
    <r>
      <rPr>
        <b/>
        <sz val="7"/>
        <rFont val="宋体"/>
        <charset val="134"/>
      </rPr>
      <t>两点式安全带</t>
    </r>
    <r>
      <rPr>
        <b/>
        <sz val="7"/>
        <rFont val="Arial"/>
        <charset val="134"/>
      </rPr>
      <t>.
Music, Bluetooth, light early education 2.4G remote control, 3 speed regulation, dual drive, slow start slow stop four-wheel shock absorption, two-point safety belt.</t>
    </r>
  </si>
  <si>
    <r>
      <rPr>
        <sz val="11"/>
        <rFont val="Arial"/>
        <charset val="134"/>
      </rPr>
      <t xml:space="preserve">9688                                                                                                                                                                                                                                                                          </t>
    </r>
    <r>
      <rPr>
        <sz val="11"/>
        <color rgb="FFFF0000"/>
        <rFont val="Arial"/>
        <charset val="134"/>
      </rPr>
      <t>6V4.5A*2</t>
    </r>
    <r>
      <rPr>
        <sz val="11"/>
        <rFont val="方正粗黑宋简体"/>
        <charset val="134"/>
      </rPr>
      <t>铅酸电池</t>
    </r>
    <r>
      <rPr>
        <sz val="11"/>
        <rFont val="Arial"/>
        <charset val="134"/>
      </rPr>
      <t xml:space="preserve">
Lead-acid battery 
</t>
    </r>
    <r>
      <rPr>
        <sz val="11"/>
        <color rgb="FFFF0000"/>
        <rFont val="Arial"/>
        <charset val="134"/>
      </rPr>
      <t>12V380*2</t>
    </r>
    <r>
      <rPr>
        <sz val="11"/>
        <rFont val="Arial"/>
        <charset val="134"/>
      </rPr>
      <t xml:space="preserve"> </t>
    </r>
    <r>
      <rPr>
        <sz val="11"/>
        <rFont val="方正粗黑宋简体"/>
        <charset val="134"/>
      </rPr>
      <t>电机</t>
    </r>
    <r>
      <rPr>
        <sz val="11"/>
        <rFont val="Arial"/>
        <charset val="134"/>
      </rPr>
      <t xml:space="preserve"> motor</t>
    </r>
  </si>
  <si>
    <t>红色,蓝色,白色,
粉色,灰色,绿色,
Red, blue, white,
Pink, gray, green,</t>
  </si>
  <si>
    <t>13.6KG           18.1KG</t>
  </si>
  <si>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遥控，前后仿真车灯，蓝牙，早教</t>
    </r>
    <r>
      <rPr>
        <b/>
        <sz val="7"/>
        <rFont val="Arial"/>
        <charset val="134"/>
      </rPr>
      <t xml:space="preserve"> </t>
    </r>
    <r>
      <rPr>
        <b/>
        <sz val="7"/>
        <rFont val="宋体"/>
        <charset val="134"/>
      </rPr>
      <t>英语，音乐，故事，</t>
    </r>
    <r>
      <rPr>
        <b/>
        <sz val="7"/>
        <rFont val="Arial"/>
        <charset val="134"/>
      </rPr>
      <t>USB</t>
    </r>
    <r>
      <rPr>
        <b/>
        <sz val="7"/>
        <rFont val="宋体"/>
        <charset val="134"/>
      </rPr>
      <t>，</t>
    </r>
    <r>
      <rPr>
        <b/>
        <sz val="7"/>
        <rFont val="Arial"/>
        <charset val="134"/>
      </rPr>
      <t>MP3</t>
    </r>
    <r>
      <rPr>
        <b/>
        <sz val="7"/>
        <rFont val="宋体"/>
        <charset val="134"/>
      </rPr>
      <t>，防滑轮胎，四轮避震</t>
    </r>
    <r>
      <rPr>
        <b/>
        <sz val="7"/>
        <rFont val="Arial"/>
        <charset val="134"/>
      </rPr>
      <t xml:space="preserve">
 remote control, front and rear simulation lights, Bluetooth, early learning English, music, stories, USB, MP3, skid tires, four-wheel shock absorber</t>
    </r>
  </si>
  <si>
    <r>
      <rPr>
        <sz val="9"/>
        <color rgb="FFFF0000"/>
        <rFont val="方正粗黑宋简体"/>
        <charset val="134"/>
      </rPr>
      <t>皮座椅</t>
    </r>
    <r>
      <rPr>
        <sz val="9"/>
        <color rgb="FFFF0000"/>
        <rFont val="Arial"/>
        <charset val="134"/>
      </rPr>
      <t>Leather seats+10RMB                                            EVA</t>
    </r>
    <r>
      <rPr>
        <sz val="9"/>
        <color rgb="FFFF0000"/>
        <rFont val="方正粗黑宋简体"/>
        <charset val="134"/>
      </rPr>
      <t>发泡胎</t>
    </r>
    <r>
      <rPr>
        <sz val="9"/>
        <color rgb="FFFF0000"/>
        <rFont val="Arial"/>
        <charset val="134"/>
      </rPr>
      <t xml:space="preserve">EVAfoam tire+60RMB                                                                        </t>
    </r>
  </si>
  <si>
    <r>
      <rPr>
        <sz val="9"/>
        <rFont val="Arial"/>
        <charset val="134"/>
      </rPr>
      <t>9688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</si>
  <si>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 xml:space="preserve">9688                                                                                                                                                                                                                                                                          </t>
    </r>
    <r>
      <rPr>
        <sz val="9"/>
        <color rgb="FFFF0000"/>
        <rFont val="Arial"/>
        <charset val="134"/>
      </rPr>
      <t>12V7A*1</t>
    </r>
    <r>
      <rPr>
        <sz val="9"/>
        <rFont val="方正粗黑宋简体"/>
        <charset val="134"/>
      </rPr>
      <t>铅酸电池</t>
    </r>
    <r>
      <rPr>
        <sz val="9"/>
        <rFont val="Arial"/>
        <charset val="134"/>
      </rPr>
      <t xml:space="preserve">
Lead-acid battery 
</t>
    </r>
    <r>
      <rPr>
        <sz val="9"/>
        <color rgb="FFFF0000"/>
        <rFont val="Arial"/>
        <charset val="134"/>
      </rPr>
      <t xml:space="preserve">12V380*2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</si>
  <si>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遥控，前后仿真车灯，蓝牙，早教</t>
    </r>
    <r>
      <rPr>
        <b/>
        <sz val="7"/>
        <rFont val="Arial"/>
        <charset val="134"/>
      </rPr>
      <t xml:space="preserve"> </t>
    </r>
    <r>
      <rPr>
        <b/>
        <sz val="7"/>
        <rFont val="宋体"/>
        <charset val="134"/>
      </rPr>
      <t>英语，音乐，故事，</t>
    </r>
    <r>
      <rPr>
        <b/>
        <sz val="7"/>
        <rFont val="Arial"/>
        <charset val="134"/>
      </rPr>
      <t>USB</t>
    </r>
    <r>
      <rPr>
        <b/>
        <sz val="7"/>
        <rFont val="宋体"/>
        <charset val="134"/>
      </rPr>
      <t>，</t>
    </r>
    <r>
      <rPr>
        <b/>
        <sz val="7"/>
        <rFont val="Arial"/>
        <charset val="134"/>
      </rPr>
      <t>MP3</t>
    </r>
    <r>
      <rPr>
        <b/>
        <sz val="7"/>
        <rFont val="宋体"/>
        <charset val="134"/>
      </rPr>
      <t>，防滑轮胎，四轮避震</t>
    </r>
    <r>
      <rPr>
        <b/>
        <sz val="7"/>
        <rFont val="Arial"/>
        <charset val="134"/>
      </rPr>
      <t xml:space="preserve">
 remote control, front and rear simulation lights, Bluetooth, early learning English, music, stories, USB, MP3, skid tires, four-wheel shock absorber</t>
    </r>
  </si>
  <si>
    <r>
      <rPr>
        <sz val="9"/>
        <rFont val="Arial"/>
        <charset val="134"/>
      </rPr>
      <t>9688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</si>
  <si>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10"/>
        <rFont val="Arial"/>
        <charset val="134"/>
      </rPr>
      <t xml:space="preserve">9688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</si>
  <si>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遥控，前后仿真车灯，蓝牙，早教</t>
    </r>
    <r>
      <rPr>
        <b/>
        <sz val="7"/>
        <rFont val="Arial"/>
        <charset val="134"/>
      </rPr>
      <t xml:space="preserve"> </t>
    </r>
    <r>
      <rPr>
        <b/>
        <sz val="7"/>
        <rFont val="宋体"/>
        <charset val="134"/>
      </rPr>
      <t>英语，音乐，故事，</t>
    </r>
    <r>
      <rPr>
        <b/>
        <sz val="7"/>
        <rFont val="Arial"/>
        <charset val="134"/>
      </rPr>
      <t>USB</t>
    </r>
    <r>
      <rPr>
        <b/>
        <sz val="7"/>
        <rFont val="宋体"/>
        <charset val="134"/>
      </rPr>
      <t>，</t>
    </r>
    <r>
      <rPr>
        <b/>
        <sz val="7"/>
        <rFont val="Arial"/>
        <charset val="134"/>
      </rPr>
      <t>MP3</t>
    </r>
    <r>
      <rPr>
        <b/>
        <sz val="7"/>
        <rFont val="宋体"/>
        <charset val="134"/>
      </rPr>
      <t>，防滑轮胎，四轮避震</t>
    </r>
    <r>
      <rPr>
        <b/>
        <sz val="7"/>
        <rFont val="Arial"/>
        <charset val="134"/>
      </rPr>
      <t xml:space="preserve">
 remote control, front and rear simulation lights, Bluetooth, early learning English, music, stories, USB, MP3, skid tires, four-wheel shock absorber</t>
    </r>
  </si>
  <si>
    <r>
      <rPr>
        <sz val="9"/>
        <rFont val="Arial"/>
        <charset val="134"/>
      </rPr>
      <t>9688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</si>
  <si>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9688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宋体"/>
        <charset val="134"/>
      </rPr>
      <t>烤漆</t>
    </r>
    <r>
      <rPr>
        <sz val="9"/>
        <rFont val="Arial"/>
        <charset val="134"/>
      </rPr>
      <t xml:space="preserve">   paint   </t>
    </r>
  </si>
  <si>
    <t>烤漆红  烤漆蓝 
Baking paint red Baking paint blue</t>
  </si>
  <si>
    <r>
      <rPr>
        <sz val="9"/>
        <rFont val="Arial"/>
        <charset val="134"/>
      </rPr>
      <t>9688B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</si>
  <si>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9688B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</si>
  <si>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9688B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</si>
  <si>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9688B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宋体"/>
        <charset val="134"/>
      </rPr>
      <t>烤漆</t>
    </r>
    <r>
      <rPr>
        <sz val="9"/>
        <rFont val="Arial"/>
        <charset val="134"/>
      </rPr>
      <t xml:space="preserve">   paint   </t>
    </r>
  </si>
  <si>
    <t>烤漆红  
烤漆蓝 
烤漆黑
paint red 
paint blue
paint black</t>
  </si>
  <si>
    <t>KR</t>
  </si>
  <si>
    <r>
      <rPr>
        <sz val="9"/>
        <rFont val="Arial"/>
        <charset val="134"/>
      </rPr>
      <t>9188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</si>
  <si>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红,白,蓝,黄,
Red, white, blue, yellow,</t>
  </si>
  <si>
    <t>120*63*68CM</t>
  </si>
  <si>
    <t>16KG           18.5KG</t>
  </si>
  <si>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电子摇摆，遥控，前后仿真车灯，蓝牙，早教</t>
    </r>
    <r>
      <rPr>
        <b/>
        <sz val="7"/>
        <rFont val="Arial"/>
        <charset val="134"/>
      </rPr>
      <t xml:space="preserve"> </t>
    </r>
    <r>
      <rPr>
        <b/>
        <sz val="7"/>
        <rFont val="宋体"/>
        <charset val="134"/>
      </rPr>
      <t>英语，音乐，故事，</t>
    </r>
    <r>
      <rPr>
        <b/>
        <sz val="7"/>
        <rFont val="Arial"/>
        <charset val="134"/>
      </rPr>
      <t>USB</t>
    </r>
    <r>
      <rPr>
        <b/>
        <sz val="7"/>
        <rFont val="宋体"/>
        <charset val="134"/>
      </rPr>
      <t>，</t>
    </r>
    <r>
      <rPr>
        <b/>
        <sz val="7"/>
        <rFont val="Arial"/>
        <charset val="134"/>
      </rPr>
      <t>MP3</t>
    </r>
    <r>
      <rPr>
        <b/>
        <sz val="7"/>
        <rFont val="宋体"/>
        <charset val="134"/>
      </rPr>
      <t>，防滑轮胎，四轮避震</t>
    </r>
    <r>
      <rPr>
        <b/>
        <sz val="7"/>
        <rFont val="Arial"/>
        <charset val="134"/>
      </rPr>
      <t xml:space="preserve">
Electronic swing, remote control, front and rear simulation lights, Bluetooth, early learning English, music, stories, USB, MP3, skid tires, four-wheel shock absorber</t>
    </r>
  </si>
  <si>
    <r>
      <rPr>
        <sz val="9"/>
        <color rgb="FFFF0000"/>
        <rFont val="方正粗黑宋简体"/>
        <charset val="134"/>
      </rPr>
      <t>全身闪灯加挡风闪灯
Full body flashing lights, windshield flashing lights</t>
    </r>
    <r>
      <rPr>
        <sz val="9"/>
        <color rgb="FFFF0000"/>
        <rFont val="Arial"/>
        <charset val="134"/>
      </rPr>
      <t>+20RMB                                            
EVA</t>
    </r>
    <r>
      <rPr>
        <sz val="9"/>
        <color rgb="FFFF0000"/>
        <rFont val="方正粗黑宋简体"/>
        <charset val="134"/>
      </rPr>
      <t>发泡胎</t>
    </r>
    <r>
      <rPr>
        <sz val="9"/>
        <color rgb="FFFF0000"/>
        <rFont val="Arial"/>
        <charset val="134"/>
      </rPr>
      <t xml:space="preserve">EVAfoam tire+45RMB                                                                              </t>
    </r>
  </si>
  <si>
    <r>
      <rPr>
        <sz val="9"/>
        <rFont val="Arial"/>
        <charset val="134"/>
      </rPr>
      <t>9188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</si>
  <si>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电子摇摆，遥控，前后仿真车灯，蓝牙，早教</t>
    </r>
    <r>
      <rPr>
        <b/>
        <sz val="7"/>
        <rFont val="Arial"/>
        <charset val="134"/>
      </rPr>
      <t xml:space="preserve"> </t>
    </r>
    <r>
      <rPr>
        <b/>
        <sz val="7"/>
        <rFont val="宋体"/>
        <charset val="134"/>
      </rPr>
      <t>英语，音乐，故事，</t>
    </r>
    <r>
      <rPr>
        <b/>
        <sz val="7"/>
        <rFont val="Arial"/>
        <charset val="134"/>
      </rPr>
      <t>USB</t>
    </r>
    <r>
      <rPr>
        <b/>
        <sz val="7"/>
        <rFont val="宋体"/>
        <charset val="134"/>
      </rPr>
      <t>，</t>
    </r>
    <r>
      <rPr>
        <b/>
        <sz val="7"/>
        <rFont val="Arial"/>
        <charset val="134"/>
      </rPr>
      <t>MP3</t>
    </r>
    <r>
      <rPr>
        <b/>
        <sz val="7"/>
        <rFont val="宋体"/>
        <charset val="134"/>
      </rPr>
      <t>，防滑轮胎，四轮避震</t>
    </r>
    <r>
      <rPr>
        <b/>
        <sz val="7"/>
        <rFont val="Arial"/>
        <charset val="134"/>
      </rPr>
      <t xml:space="preserve">
Electronic swing, remote control, front and rear simulation lights, Bluetooth, early learning English, music, stories, USB, MP3, skid tires, four-wheel shock absorber</t>
    </r>
  </si>
  <si>
    <r>
      <rPr>
        <sz val="9"/>
        <rFont val="Arial"/>
        <charset val="134"/>
      </rPr>
      <t>9188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</si>
  <si>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电子摇摆，遥控，前后仿真车灯，蓝牙，早教</t>
    </r>
    <r>
      <rPr>
        <b/>
        <sz val="7"/>
        <rFont val="Arial"/>
        <charset val="134"/>
      </rPr>
      <t xml:space="preserve"> </t>
    </r>
    <r>
      <rPr>
        <b/>
        <sz val="7"/>
        <rFont val="宋体"/>
        <charset val="134"/>
      </rPr>
      <t>英语，音乐，故事，</t>
    </r>
    <r>
      <rPr>
        <b/>
        <sz val="7"/>
        <rFont val="Arial"/>
        <charset val="134"/>
      </rPr>
      <t>USB</t>
    </r>
    <r>
      <rPr>
        <b/>
        <sz val="7"/>
        <rFont val="宋体"/>
        <charset val="134"/>
      </rPr>
      <t>，</t>
    </r>
    <r>
      <rPr>
        <b/>
        <sz val="7"/>
        <rFont val="Arial"/>
        <charset val="134"/>
      </rPr>
      <t>MP3</t>
    </r>
    <r>
      <rPr>
        <b/>
        <sz val="7"/>
        <rFont val="宋体"/>
        <charset val="134"/>
      </rPr>
      <t>，防滑轮胎，四轮避震</t>
    </r>
    <r>
      <rPr>
        <b/>
        <sz val="7"/>
        <rFont val="Arial"/>
        <charset val="134"/>
      </rPr>
      <t xml:space="preserve">
Electronic swing, remote control, front and rear simulation lights, Bluetooth, early learning English, music, stories, USB, MP3, skid tires, four-wheel shock absorber</t>
    </r>
  </si>
  <si>
    <r>
      <rPr>
        <sz val="9"/>
        <rFont val="Arial"/>
        <charset val="134"/>
      </rPr>
      <t>9188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宋体"/>
        <charset val="134"/>
      </rPr>
      <t>全身闪灯加挡风闪灯</t>
    </r>
    <r>
      <rPr>
        <sz val="9"/>
        <rFont val="Arial"/>
        <charset val="134"/>
      </rPr>
      <t xml:space="preserve">
Full body flashing lights, 
windshield flashing lights</t>
    </r>
  </si>
  <si>
    <r>
      <rPr>
        <sz val="9"/>
        <rFont val="Arial"/>
        <charset val="134"/>
      </rPr>
      <t>9188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宋体"/>
        <charset val="134"/>
      </rPr>
      <t>全身闪灯加挡风闪灯</t>
    </r>
    <r>
      <rPr>
        <sz val="9"/>
        <rFont val="Arial"/>
        <charset val="134"/>
      </rPr>
      <t xml:space="preserve">
Full body flashing lights, 
windshield flashing lights</t>
    </r>
  </si>
  <si>
    <r>
      <rPr>
        <sz val="9"/>
        <rFont val="Arial"/>
        <charset val="134"/>
      </rPr>
      <t>9188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宋体"/>
        <charset val="134"/>
      </rPr>
      <t>全身闪灯加挡风闪灯</t>
    </r>
    <r>
      <rPr>
        <sz val="9"/>
        <rFont val="Arial"/>
        <charset val="134"/>
      </rPr>
      <t xml:space="preserve">
Full body flashing lights, 
windshield flashing lights</t>
    </r>
  </si>
  <si>
    <t>QD</t>
  </si>
  <si>
    <r>
      <rPr>
        <sz val="10"/>
        <rFont val="Arial"/>
        <charset val="134"/>
      </rPr>
      <t xml:space="preserve">V300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6V380*1</t>
    </r>
    <r>
      <rPr>
        <sz val="10"/>
        <rFont val="Arial"/>
        <charset val="134"/>
      </rPr>
      <t xml:space="preserve"> </t>
    </r>
    <r>
      <rPr>
        <sz val="10"/>
        <rFont val="方正粗黑宋简体"/>
        <charset val="134"/>
      </rPr>
      <t>电机</t>
    </r>
    <r>
      <rPr>
        <sz val="10"/>
        <rFont val="Arial"/>
        <charset val="134"/>
      </rPr>
      <t xml:space="preserve"> motor</t>
    </r>
  </si>
  <si>
    <t>灰色,红色
Gray, red</t>
  </si>
  <si>
    <t>98*59*61CM</t>
  </si>
  <si>
    <t>10.4KG           12.7KG</t>
  </si>
  <si>
    <r>
      <rPr>
        <b/>
        <sz val="7"/>
        <color rgb="FFFF0000"/>
        <rFont val="Arial"/>
        <charset val="134"/>
      </rPr>
      <t>(6V4.5A*1</t>
    </r>
    <r>
      <rPr>
        <b/>
        <sz val="7"/>
        <color rgb="FFFF0000"/>
        <rFont val="宋体"/>
        <charset val="134"/>
      </rPr>
      <t>铅酸电池</t>
    </r>
    <r>
      <rPr>
        <b/>
        <sz val="7"/>
        <color rgb="FFFF0000"/>
        <rFont val="Arial"/>
        <charset val="134"/>
      </rPr>
      <t xml:space="preserve">Lead-acid battery + 6V380*1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电子摇摆</t>
    </r>
    <r>
      <rPr>
        <b/>
        <sz val="7"/>
        <rFont val="Arial"/>
        <charset val="134"/>
      </rPr>
      <t xml:space="preserve">  </t>
    </r>
    <r>
      <rPr>
        <b/>
        <sz val="7"/>
        <rFont val="宋体"/>
        <charset val="134"/>
      </rPr>
      <t>一对一遥控器</t>
    </r>
    <r>
      <rPr>
        <b/>
        <sz val="7"/>
        <rFont val="Arial"/>
        <charset val="134"/>
      </rPr>
      <t xml:space="preserve"> </t>
    </r>
    <r>
      <rPr>
        <b/>
        <sz val="7"/>
        <rFont val="宋体"/>
        <charset val="134"/>
      </rPr>
      <t>车身炫彩灯光</t>
    </r>
    <r>
      <rPr>
        <b/>
        <sz val="7"/>
        <rFont val="Arial"/>
        <charset val="134"/>
      </rPr>
      <t xml:space="preserve">  </t>
    </r>
    <r>
      <rPr>
        <b/>
        <sz val="7"/>
        <rFont val="宋体"/>
        <charset val="134"/>
      </rPr>
      <t>前后仿真车灯</t>
    </r>
    <r>
      <rPr>
        <b/>
        <sz val="7"/>
        <rFont val="Arial"/>
        <charset val="134"/>
      </rPr>
      <t xml:space="preserve">  </t>
    </r>
    <r>
      <rPr>
        <b/>
        <sz val="7"/>
        <rFont val="宋体"/>
        <charset val="134"/>
      </rPr>
      <t>早教</t>
    </r>
    <r>
      <rPr>
        <b/>
        <sz val="7"/>
        <rFont val="Arial"/>
        <charset val="134"/>
      </rPr>
      <t xml:space="preserve">  </t>
    </r>
    <r>
      <rPr>
        <b/>
        <sz val="7"/>
        <rFont val="宋体"/>
        <charset val="134"/>
      </rPr>
      <t>音乐</t>
    </r>
    <r>
      <rPr>
        <b/>
        <sz val="7"/>
        <rFont val="Arial"/>
        <charset val="134"/>
      </rPr>
      <t xml:space="preserve"> USB  MP3   </t>
    </r>
    <r>
      <rPr>
        <b/>
        <sz val="7"/>
        <rFont val="宋体"/>
        <charset val="134"/>
      </rPr>
      <t>英语故事</t>
    </r>
    <r>
      <rPr>
        <b/>
        <sz val="7"/>
        <rFont val="Arial"/>
        <charset val="134"/>
      </rPr>
      <t xml:space="preserve"> </t>
    </r>
    <r>
      <rPr>
        <b/>
        <sz val="7"/>
        <rFont val="宋体"/>
        <charset val="134"/>
      </rPr>
      <t>音量加减</t>
    </r>
    <r>
      <rPr>
        <b/>
        <sz val="7"/>
        <rFont val="Arial"/>
        <charset val="134"/>
      </rPr>
      <t xml:space="preserve">  </t>
    </r>
    <r>
      <rPr>
        <b/>
        <sz val="7"/>
        <rFont val="宋体"/>
        <charset val="134"/>
      </rPr>
      <t>防滑轮胎</t>
    </r>
    <r>
      <rPr>
        <b/>
        <sz val="7"/>
        <rFont val="Arial"/>
        <charset val="134"/>
      </rPr>
      <t xml:space="preserve"> </t>
    </r>
    <r>
      <rPr>
        <b/>
        <sz val="7"/>
        <rFont val="宋体"/>
        <charset val="134"/>
      </rPr>
      <t>四轮避震</t>
    </r>
    <r>
      <rPr>
        <b/>
        <sz val="7"/>
        <rFont val="Arial"/>
        <charset val="134"/>
      </rPr>
      <t xml:space="preserve"> 
Electronic swing one to one remote control body dazzle lights front and rear simulation car lights early education music USB MP3 English story volume plus or minus non-slip tire four wheel shock absorber</t>
    </r>
  </si>
  <si>
    <r>
      <rPr>
        <sz val="9"/>
        <color rgb="FFFF0000"/>
        <rFont val="方正粗黑宋简体"/>
        <charset val="134"/>
      </rPr>
      <t>皮座椅</t>
    </r>
    <r>
      <rPr>
        <sz val="9"/>
        <color rgb="FFFF0000"/>
        <rFont val="Arial"/>
        <charset val="134"/>
      </rPr>
      <t>Leather seats+15RMB                                            EVA</t>
    </r>
    <r>
      <rPr>
        <sz val="9"/>
        <color rgb="FFFF0000"/>
        <rFont val="方正粗黑宋简体"/>
        <charset val="134"/>
      </rPr>
      <t>发泡胎</t>
    </r>
    <r>
      <rPr>
        <sz val="9"/>
        <color rgb="FFFF0000"/>
        <rFont val="Arial"/>
        <charset val="134"/>
      </rPr>
      <t xml:space="preserve">EVAfoam tire+50RMB                                                                              </t>
    </r>
  </si>
  <si>
    <r>
      <rPr>
        <sz val="10"/>
        <rFont val="Arial"/>
        <charset val="134"/>
      </rPr>
      <t xml:space="preserve">V300                                                                                                                                                                                                                                                                             </t>
    </r>
    <r>
      <rPr>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t>
    </r>
  </si>
  <si>
    <r>
      <rPr>
        <b/>
        <sz val="7"/>
        <color rgb="FFFF0000"/>
        <rFont val="Arial"/>
        <charset val="134"/>
      </rPr>
      <t>(6V7A*1</t>
    </r>
    <r>
      <rPr>
        <b/>
        <sz val="7"/>
        <color rgb="FFFF0000"/>
        <rFont val="宋体"/>
        <charset val="134"/>
      </rPr>
      <t>铅酸电池</t>
    </r>
    <r>
      <rPr>
        <b/>
        <sz val="7"/>
        <color rgb="FFFF0000"/>
        <rFont val="Arial"/>
        <charset val="134"/>
      </rPr>
      <t xml:space="preserve">Lead-acid battery + 6V380*2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电子摇摆</t>
    </r>
    <r>
      <rPr>
        <b/>
        <sz val="7"/>
        <rFont val="Arial"/>
        <charset val="134"/>
      </rPr>
      <t xml:space="preserve">  </t>
    </r>
    <r>
      <rPr>
        <b/>
        <sz val="7"/>
        <rFont val="宋体"/>
        <charset val="134"/>
      </rPr>
      <t>一对一遥控器</t>
    </r>
    <r>
      <rPr>
        <b/>
        <sz val="7"/>
        <rFont val="Arial"/>
        <charset val="134"/>
      </rPr>
      <t xml:space="preserve"> </t>
    </r>
    <r>
      <rPr>
        <b/>
        <sz val="7"/>
        <rFont val="宋体"/>
        <charset val="134"/>
      </rPr>
      <t>车身炫彩灯光</t>
    </r>
    <r>
      <rPr>
        <b/>
        <sz val="7"/>
        <rFont val="Arial"/>
        <charset val="134"/>
      </rPr>
      <t xml:space="preserve">  </t>
    </r>
    <r>
      <rPr>
        <b/>
        <sz val="7"/>
        <rFont val="宋体"/>
        <charset val="134"/>
      </rPr>
      <t>前后仿真车灯</t>
    </r>
    <r>
      <rPr>
        <b/>
        <sz val="7"/>
        <rFont val="Arial"/>
        <charset val="134"/>
      </rPr>
      <t xml:space="preserve">  </t>
    </r>
    <r>
      <rPr>
        <b/>
        <sz val="7"/>
        <rFont val="宋体"/>
        <charset val="134"/>
      </rPr>
      <t>早教</t>
    </r>
    <r>
      <rPr>
        <b/>
        <sz val="7"/>
        <rFont val="Arial"/>
        <charset val="134"/>
      </rPr>
      <t xml:space="preserve">  </t>
    </r>
    <r>
      <rPr>
        <b/>
        <sz val="7"/>
        <rFont val="宋体"/>
        <charset val="134"/>
      </rPr>
      <t>音乐</t>
    </r>
    <r>
      <rPr>
        <b/>
        <sz val="7"/>
        <rFont val="Arial"/>
        <charset val="134"/>
      </rPr>
      <t xml:space="preserve"> USB  MP3   </t>
    </r>
    <r>
      <rPr>
        <b/>
        <sz val="7"/>
        <rFont val="宋体"/>
        <charset val="134"/>
      </rPr>
      <t>英语故事</t>
    </r>
    <r>
      <rPr>
        <b/>
        <sz val="7"/>
        <rFont val="Arial"/>
        <charset val="134"/>
      </rPr>
      <t xml:space="preserve"> </t>
    </r>
    <r>
      <rPr>
        <b/>
        <sz val="7"/>
        <rFont val="宋体"/>
        <charset val="134"/>
      </rPr>
      <t>音量加减</t>
    </r>
    <r>
      <rPr>
        <b/>
        <sz val="7"/>
        <rFont val="Arial"/>
        <charset val="134"/>
      </rPr>
      <t xml:space="preserve">  </t>
    </r>
    <r>
      <rPr>
        <b/>
        <sz val="7"/>
        <rFont val="宋体"/>
        <charset val="134"/>
      </rPr>
      <t>防滑轮胎</t>
    </r>
    <r>
      <rPr>
        <b/>
        <sz val="7"/>
        <rFont val="Arial"/>
        <charset val="134"/>
      </rPr>
      <t xml:space="preserve"> </t>
    </r>
    <r>
      <rPr>
        <b/>
        <sz val="7"/>
        <rFont val="宋体"/>
        <charset val="134"/>
      </rPr>
      <t>四轮避震</t>
    </r>
    <r>
      <rPr>
        <b/>
        <sz val="7"/>
        <rFont val="Arial"/>
        <charset val="134"/>
      </rPr>
      <t xml:space="preserve"> 
Electronic swing one to one remote control body dazzle lights front and rear simulation car lights early education music USB MP3 English story volume plus or minus non-slip tire four wheel shock absorber</t>
    </r>
  </si>
  <si>
    <r>
      <rPr>
        <sz val="9"/>
        <rFont val="Arial"/>
        <charset val="134"/>
      </rPr>
      <t xml:space="preserve">V300                                                                                                                                                                                                                                                                             </t>
    </r>
    <r>
      <rPr>
        <b/>
        <i/>
        <sz val="9"/>
        <color rgb="FFFF0000"/>
        <rFont val="Arial"/>
        <charset val="134"/>
      </rPr>
      <t>12V4.5A*1</t>
    </r>
    <r>
      <rPr>
        <sz val="9"/>
        <rFont val="方正粗黑宋简体"/>
        <charset val="134"/>
      </rPr>
      <t>铅酸电池</t>
    </r>
    <r>
      <rPr>
        <sz val="9"/>
        <rFont val="Arial"/>
        <charset val="134"/>
      </rPr>
      <t xml:space="preserve">
Lead-acid battery 
</t>
    </r>
    <r>
      <rPr>
        <b/>
        <sz val="9"/>
        <color rgb="FFFF0000"/>
        <rFont val="Arial"/>
        <charset val="134"/>
      </rPr>
      <t xml:space="preserve"> 12V380*2</t>
    </r>
    <r>
      <rPr>
        <sz val="9"/>
        <rFont val="Arial"/>
        <charset val="134"/>
      </rPr>
      <t xml:space="preserve"> </t>
    </r>
    <r>
      <rPr>
        <sz val="9"/>
        <rFont val="方正粗黑宋简体"/>
        <charset val="134"/>
      </rPr>
      <t>电机</t>
    </r>
    <r>
      <rPr>
        <sz val="9"/>
        <rFont val="Arial"/>
        <charset val="134"/>
      </rPr>
      <t xml:space="preserve"> motor</t>
    </r>
  </si>
  <si>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t>
    </r>
    <r>
      <rPr>
        <b/>
        <sz val="7"/>
        <rFont val="Arial"/>
        <charset val="134"/>
      </rPr>
      <t xml:space="preserve"> 
</t>
    </r>
    <r>
      <rPr>
        <b/>
        <sz val="7"/>
        <rFont val="宋体"/>
        <charset val="134"/>
      </rPr>
      <t>电子摇摆</t>
    </r>
    <r>
      <rPr>
        <b/>
        <sz val="7"/>
        <rFont val="Arial"/>
        <charset val="134"/>
      </rPr>
      <t xml:space="preserve">  </t>
    </r>
    <r>
      <rPr>
        <b/>
        <sz val="7"/>
        <rFont val="宋体"/>
        <charset val="134"/>
      </rPr>
      <t>一对一遥控器</t>
    </r>
    <r>
      <rPr>
        <b/>
        <sz val="7"/>
        <rFont val="Arial"/>
        <charset val="134"/>
      </rPr>
      <t xml:space="preserve"> </t>
    </r>
    <r>
      <rPr>
        <b/>
        <sz val="7"/>
        <rFont val="宋体"/>
        <charset val="134"/>
      </rPr>
      <t>车身炫彩灯光</t>
    </r>
    <r>
      <rPr>
        <b/>
        <sz val="7"/>
        <rFont val="Arial"/>
        <charset val="134"/>
      </rPr>
      <t xml:space="preserve">  </t>
    </r>
    <r>
      <rPr>
        <b/>
        <sz val="7"/>
        <rFont val="宋体"/>
        <charset val="134"/>
      </rPr>
      <t>前后仿真车灯</t>
    </r>
    <r>
      <rPr>
        <b/>
        <sz val="7"/>
        <rFont val="Arial"/>
        <charset val="134"/>
      </rPr>
      <t xml:space="preserve">  </t>
    </r>
    <r>
      <rPr>
        <b/>
        <sz val="7"/>
        <rFont val="宋体"/>
        <charset val="134"/>
      </rPr>
      <t>早教</t>
    </r>
    <r>
      <rPr>
        <b/>
        <sz val="7"/>
        <rFont val="Arial"/>
        <charset val="134"/>
      </rPr>
      <t xml:space="preserve">  </t>
    </r>
    <r>
      <rPr>
        <b/>
        <sz val="7"/>
        <rFont val="宋体"/>
        <charset val="134"/>
      </rPr>
      <t>音乐</t>
    </r>
    <r>
      <rPr>
        <b/>
        <sz val="7"/>
        <rFont val="Arial"/>
        <charset val="134"/>
      </rPr>
      <t xml:space="preserve"> USB  MP3   </t>
    </r>
    <r>
      <rPr>
        <b/>
        <sz val="7"/>
        <rFont val="宋体"/>
        <charset val="134"/>
      </rPr>
      <t>英语故事</t>
    </r>
    <r>
      <rPr>
        <b/>
        <sz val="7"/>
        <rFont val="Arial"/>
        <charset val="134"/>
      </rPr>
      <t xml:space="preserve"> </t>
    </r>
    <r>
      <rPr>
        <b/>
        <sz val="7"/>
        <rFont val="宋体"/>
        <charset val="134"/>
      </rPr>
      <t>音量加减</t>
    </r>
    <r>
      <rPr>
        <b/>
        <sz val="7"/>
        <rFont val="Arial"/>
        <charset val="134"/>
      </rPr>
      <t xml:space="preserve">  </t>
    </r>
    <r>
      <rPr>
        <b/>
        <sz val="7"/>
        <rFont val="宋体"/>
        <charset val="134"/>
      </rPr>
      <t>防滑轮胎</t>
    </r>
    <r>
      <rPr>
        <b/>
        <sz val="7"/>
        <rFont val="Arial"/>
        <charset val="134"/>
      </rPr>
      <t xml:space="preserve"> </t>
    </r>
    <r>
      <rPr>
        <b/>
        <sz val="7"/>
        <rFont val="宋体"/>
        <charset val="134"/>
      </rPr>
      <t>四轮避震</t>
    </r>
    <r>
      <rPr>
        <b/>
        <sz val="7"/>
        <rFont val="Arial"/>
        <charset val="134"/>
      </rPr>
      <t xml:space="preserve">
Electronic swing one to one remote control body dazzle lights front and rear simulation car lights early education music USB MP3 English story volume plus or minus non-slip tire four wheel shock absorber</t>
    </r>
  </si>
  <si>
    <r>
      <rPr>
        <sz val="9"/>
        <rFont val="Arial"/>
        <charset val="134"/>
      </rPr>
      <t xml:space="preserve">V300                                                                                                                                                                                                                                                                             </t>
    </r>
    <r>
      <rPr>
        <b/>
        <sz val="9"/>
        <color rgb="FFFF0000"/>
        <rFont val="Arial"/>
        <charset val="134"/>
      </rPr>
      <t>12V4.5A*1</t>
    </r>
    <r>
      <rPr>
        <sz val="9"/>
        <rFont val="方正粗黑宋简体"/>
        <charset val="134"/>
      </rPr>
      <t>铅酸电池</t>
    </r>
    <r>
      <rPr>
        <sz val="9"/>
        <rFont val="Arial"/>
        <charset val="134"/>
      </rPr>
      <t xml:space="preserve">
</t>
    </r>
    <r>
      <rPr>
        <b/>
        <sz val="9"/>
        <rFont val="Arial"/>
        <charset val="134"/>
      </rPr>
      <t xml:space="preserve">Lead-acid battery </t>
    </r>
    <r>
      <rPr>
        <b/>
        <sz val="9"/>
        <color rgb="FFFF0000"/>
        <rFont val="Arial"/>
        <charset val="134"/>
      </rPr>
      <t xml:space="preserve">
 12V380*4</t>
    </r>
    <r>
      <rPr>
        <sz val="9"/>
        <rFont val="Arial"/>
        <charset val="134"/>
      </rPr>
      <t xml:space="preserve"> </t>
    </r>
    <r>
      <rPr>
        <sz val="9"/>
        <rFont val="方正粗黑宋简体"/>
        <charset val="134"/>
      </rPr>
      <t>电机</t>
    </r>
    <r>
      <rPr>
        <sz val="9"/>
        <rFont val="Arial"/>
        <charset val="134"/>
      </rPr>
      <t xml:space="preserve"> motor</t>
    </r>
  </si>
  <si>
    <t xml:space="preserve">烤漆黑                                         paint black </t>
  </si>
  <si>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t>
    </r>
    <r>
      <rPr>
        <b/>
        <sz val="7"/>
        <rFont val="Arial"/>
        <charset val="134"/>
      </rPr>
      <t xml:space="preserve"> 
</t>
    </r>
    <r>
      <rPr>
        <b/>
        <sz val="7"/>
        <rFont val="宋体"/>
        <charset val="134"/>
      </rPr>
      <t>电子摇摆</t>
    </r>
    <r>
      <rPr>
        <b/>
        <sz val="7"/>
        <rFont val="Arial"/>
        <charset val="134"/>
      </rPr>
      <t xml:space="preserve">  </t>
    </r>
    <r>
      <rPr>
        <b/>
        <sz val="7"/>
        <rFont val="宋体"/>
        <charset val="134"/>
      </rPr>
      <t>一对一遥控器</t>
    </r>
    <r>
      <rPr>
        <b/>
        <sz val="7"/>
        <rFont val="Arial"/>
        <charset val="134"/>
      </rPr>
      <t xml:space="preserve"> </t>
    </r>
    <r>
      <rPr>
        <b/>
        <sz val="7"/>
        <rFont val="宋体"/>
        <charset val="134"/>
      </rPr>
      <t>车身炫彩灯光</t>
    </r>
    <r>
      <rPr>
        <b/>
        <sz val="7"/>
        <rFont val="Arial"/>
        <charset val="134"/>
      </rPr>
      <t xml:space="preserve">  </t>
    </r>
    <r>
      <rPr>
        <b/>
        <sz val="7"/>
        <rFont val="宋体"/>
        <charset val="134"/>
      </rPr>
      <t>前后仿真车灯</t>
    </r>
    <r>
      <rPr>
        <b/>
        <sz val="7"/>
        <rFont val="Arial"/>
        <charset val="134"/>
      </rPr>
      <t xml:space="preserve">  </t>
    </r>
    <r>
      <rPr>
        <b/>
        <sz val="7"/>
        <rFont val="宋体"/>
        <charset val="134"/>
      </rPr>
      <t>早教</t>
    </r>
    <r>
      <rPr>
        <b/>
        <sz val="7"/>
        <rFont val="Arial"/>
        <charset val="134"/>
      </rPr>
      <t xml:space="preserve">  </t>
    </r>
    <r>
      <rPr>
        <b/>
        <sz val="7"/>
        <rFont val="宋体"/>
        <charset val="134"/>
      </rPr>
      <t>音乐</t>
    </r>
    <r>
      <rPr>
        <b/>
        <sz val="7"/>
        <rFont val="Arial"/>
        <charset val="134"/>
      </rPr>
      <t xml:space="preserve"> USB  MP3   </t>
    </r>
    <r>
      <rPr>
        <b/>
        <sz val="7"/>
        <rFont val="宋体"/>
        <charset val="134"/>
      </rPr>
      <t>英语故事</t>
    </r>
    <r>
      <rPr>
        <b/>
        <sz val="7"/>
        <rFont val="Arial"/>
        <charset val="134"/>
      </rPr>
      <t xml:space="preserve"> </t>
    </r>
    <r>
      <rPr>
        <b/>
        <sz val="7"/>
        <rFont val="宋体"/>
        <charset val="134"/>
      </rPr>
      <t>音量加减</t>
    </r>
    <r>
      <rPr>
        <b/>
        <sz val="7"/>
        <rFont val="Arial"/>
        <charset val="134"/>
      </rPr>
      <t xml:space="preserve">  </t>
    </r>
    <r>
      <rPr>
        <b/>
        <sz val="7"/>
        <rFont val="宋体"/>
        <charset val="134"/>
      </rPr>
      <t>防滑轮胎</t>
    </r>
    <r>
      <rPr>
        <b/>
        <sz val="7"/>
        <rFont val="Arial"/>
        <charset val="134"/>
      </rPr>
      <t xml:space="preserve"> </t>
    </r>
    <r>
      <rPr>
        <b/>
        <sz val="7"/>
        <rFont val="宋体"/>
        <charset val="134"/>
      </rPr>
      <t>四轮避震</t>
    </r>
    <r>
      <rPr>
        <b/>
        <sz val="7"/>
        <rFont val="Arial"/>
        <charset val="134"/>
      </rPr>
      <t xml:space="preserve">
Electronic swing one to one remote control body dazzle lights front and rear simulation car lights early education music USB MP3 English story volume plus or minus non-slip tire four wheel shock absorber</t>
    </r>
  </si>
  <si>
    <r>
      <rPr>
        <sz val="9"/>
        <rFont val="Arial"/>
        <charset val="134"/>
      </rPr>
      <t>V300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</si>
  <si>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t xml:space="preserve">烤漆红                          Paint red   </t>
  </si>
  <si>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t>
    </r>
    <r>
      <rPr>
        <b/>
        <sz val="7"/>
        <rFont val="Arial"/>
        <charset val="134"/>
      </rPr>
      <t xml:space="preserve"> 
</t>
    </r>
    <r>
      <rPr>
        <b/>
        <sz val="7"/>
        <rFont val="宋体"/>
        <charset val="134"/>
      </rPr>
      <t>电子摇摆</t>
    </r>
    <r>
      <rPr>
        <b/>
        <sz val="7"/>
        <rFont val="Arial"/>
        <charset val="134"/>
      </rPr>
      <t xml:space="preserve">  </t>
    </r>
    <r>
      <rPr>
        <b/>
        <sz val="7"/>
        <rFont val="宋体"/>
        <charset val="134"/>
      </rPr>
      <t>一对一遥控器</t>
    </r>
    <r>
      <rPr>
        <b/>
        <sz val="7"/>
        <rFont val="Arial"/>
        <charset val="134"/>
      </rPr>
      <t xml:space="preserve"> </t>
    </r>
    <r>
      <rPr>
        <b/>
        <sz val="7"/>
        <rFont val="宋体"/>
        <charset val="134"/>
      </rPr>
      <t>车身炫彩灯光</t>
    </r>
    <r>
      <rPr>
        <b/>
        <sz val="7"/>
        <rFont val="Arial"/>
        <charset val="134"/>
      </rPr>
      <t xml:space="preserve">  </t>
    </r>
    <r>
      <rPr>
        <b/>
        <sz val="7"/>
        <rFont val="宋体"/>
        <charset val="134"/>
      </rPr>
      <t>前后仿真车灯</t>
    </r>
    <r>
      <rPr>
        <b/>
        <sz val="7"/>
        <rFont val="Arial"/>
        <charset val="134"/>
      </rPr>
      <t xml:space="preserve">  </t>
    </r>
    <r>
      <rPr>
        <b/>
        <sz val="7"/>
        <rFont val="宋体"/>
        <charset val="134"/>
      </rPr>
      <t>早教</t>
    </r>
    <r>
      <rPr>
        <b/>
        <sz val="7"/>
        <rFont val="Arial"/>
        <charset val="134"/>
      </rPr>
      <t xml:space="preserve">  </t>
    </r>
    <r>
      <rPr>
        <b/>
        <sz val="7"/>
        <rFont val="宋体"/>
        <charset val="134"/>
      </rPr>
      <t>音乐</t>
    </r>
    <r>
      <rPr>
        <b/>
        <sz val="7"/>
        <rFont val="Arial"/>
        <charset val="134"/>
      </rPr>
      <t xml:space="preserve"> USB  MP3   </t>
    </r>
    <r>
      <rPr>
        <b/>
        <sz val="7"/>
        <rFont val="宋体"/>
        <charset val="134"/>
      </rPr>
      <t>英语故事</t>
    </r>
    <r>
      <rPr>
        <b/>
        <sz val="7"/>
        <rFont val="Arial"/>
        <charset val="134"/>
      </rPr>
      <t xml:space="preserve"> </t>
    </r>
    <r>
      <rPr>
        <b/>
        <sz val="7"/>
        <rFont val="宋体"/>
        <charset val="134"/>
      </rPr>
      <t>音量加减</t>
    </r>
    <r>
      <rPr>
        <b/>
        <sz val="7"/>
        <rFont val="Arial"/>
        <charset val="134"/>
      </rPr>
      <t xml:space="preserve">  </t>
    </r>
    <r>
      <rPr>
        <b/>
        <sz val="7"/>
        <rFont val="宋体"/>
        <charset val="134"/>
      </rPr>
      <t>防滑轮胎</t>
    </r>
    <r>
      <rPr>
        <b/>
        <sz val="7"/>
        <rFont val="Arial"/>
        <charset val="134"/>
      </rPr>
      <t xml:space="preserve"> </t>
    </r>
    <r>
      <rPr>
        <b/>
        <sz val="7"/>
        <rFont val="宋体"/>
        <charset val="134"/>
      </rPr>
      <t>四轮避震</t>
    </r>
    <r>
      <rPr>
        <b/>
        <sz val="7"/>
        <rFont val="Arial"/>
        <charset val="134"/>
      </rPr>
      <t xml:space="preserve">
Electronic swing one to one remote control body dazzle lights front and rear simulation car lights early education music USB MP3 English story volume plus or minus non-slip tire four wheel shock absorber</t>
    </r>
  </si>
  <si>
    <r>
      <rPr>
        <sz val="10"/>
        <rFont val="宋体"/>
        <charset val="134"/>
      </rPr>
      <t>V500探险者</t>
    </r>
    <r>
      <rPr>
        <sz val="10"/>
        <rFont val="Arial"/>
        <charset val="134"/>
      </rPr>
      <t xml:space="preserve">
</t>
    </r>
    <r>
      <rPr>
        <b/>
        <sz val="10"/>
        <color rgb="FFFF0000"/>
        <rFont val="Arial"/>
        <charset val="134"/>
      </rPr>
      <t xml:space="preserve"> 6V7A*1</t>
    </r>
    <r>
      <rPr>
        <sz val="10"/>
        <rFont val="宋体"/>
        <charset val="134"/>
      </rPr>
      <t>铅酸电池</t>
    </r>
    <r>
      <rPr>
        <sz val="10"/>
        <rFont val="Arial"/>
        <charset val="134"/>
      </rPr>
      <t xml:space="preserve">
Lead-acid battery 
</t>
    </r>
    <r>
      <rPr>
        <b/>
        <sz val="10"/>
        <color rgb="FFFF0000"/>
        <rFont val="Arial"/>
        <charset val="134"/>
      </rPr>
      <t xml:space="preserve"> 390*2 </t>
    </r>
    <r>
      <rPr>
        <sz val="10"/>
        <rFont val="宋体"/>
        <charset val="134"/>
      </rPr>
      <t>电机</t>
    </r>
    <r>
      <rPr>
        <sz val="10"/>
        <rFont val="Arial"/>
        <charset val="134"/>
      </rPr>
      <t xml:space="preserve"> motor
</t>
    </r>
  </si>
  <si>
    <r>
      <rPr>
        <sz val="10"/>
        <rFont val="宋体"/>
        <charset val="134"/>
      </rPr>
      <t>黑</t>
    </r>
    <r>
      <rPr>
        <sz val="10"/>
        <rFont val="Arial"/>
        <charset val="134"/>
      </rPr>
      <t xml:space="preserve">Black
</t>
    </r>
    <r>
      <rPr>
        <sz val="10"/>
        <rFont val="宋体"/>
        <charset val="134"/>
      </rPr>
      <t>灰</t>
    </r>
    <r>
      <rPr>
        <sz val="10"/>
        <rFont val="Arial"/>
        <charset val="134"/>
      </rPr>
      <t xml:space="preserve">Gray
</t>
    </r>
    <r>
      <rPr>
        <sz val="10"/>
        <rFont val="宋体"/>
        <charset val="134"/>
      </rPr>
      <t>白</t>
    </r>
    <r>
      <rPr>
        <sz val="10"/>
        <rFont val="Arial"/>
        <charset val="134"/>
      </rPr>
      <t xml:space="preserve">White
</t>
    </r>
    <r>
      <rPr>
        <sz val="10"/>
        <rFont val="宋体"/>
        <charset val="134"/>
      </rPr>
      <t>粉</t>
    </r>
    <r>
      <rPr>
        <sz val="10"/>
        <rFont val="Arial"/>
        <charset val="134"/>
      </rPr>
      <t>pink</t>
    </r>
  </si>
  <si>
    <t>96*61*61CM</t>
  </si>
  <si>
    <t>11.5KG           14.5KG</t>
  </si>
  <si>
    <r>
      <rPr>
        <b/>
        <sz val="9"/>
        <color theme="1"/>
        <rFont val="宋体"/>
        <charset val="134"/>
      </rPr>
      <t>遥控手机操作，早教蓝牙，前后摇摆，</t>
    </r>
    <r>
      <rPr>
        <b/>
        <sz val="9"/>
        <color theme="1"/>
        <rFont val="Arial"/>
        <charset val="134"/>
      </rPr>
      <t>USB</t>
    </r>
    <r>
      <rPr>
        <b/>
        <sz val="9"/>
        <color theme="1"/>
        <rFont val="宋体"/>
        <charset val="134"/>
      </rPr>
      <t>，</t>
    </r>
    <r>
      <rPr>
        <b/>
        <sz val="9"/>
        <color theme="1"/>
        <rFont val="Arial"/>
        <charset val="134"/>
      </rPr>
      <t>MP3</t>
    </r>
    <r>
      <rPr>
        <b/>
        <sz val="9"/>
        <color theme="1"/>
        <rFont val="宋体"/>
        <charset val="134"/>
      </rPr>
      <t>，带前拖手方便拖车，碳纤维反光镜，前脸炫彩灯光。</t>
    </r>
    <r>
      <rPr>
        <b/>
        <sz val="9"/>
        <color rgb="FFFF0000"/>
        <rFont val="Arial"/>
        <charset val="134"/>
      </rPr>
      <t xml:space="preserve">
Remote control mobile phone operation, early education Bluetooth, rocking back and forth, USB, MP3, with front tow hand convenient trailer, carbon fiber mirror, front face bright lights.</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</si>
  <si>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tire+50RMB                                                                              </t>
    </r>
  </si>
  <si>
    <r>
      <rPr>
        <sz val="10"/>
        <rFont val="宋体"/>
        <charset val="134"/>
      </rPr>
      <t>V500探险者</t>
    </r>
    <r>
      <rPr>
        <sz val="10"/>
        <rFont val="Arial"/>
        <charset val="134"/>
      </rPr>
      <t xml:space="preserve">
</t>
    </r>
    <r>
      <rPr>
        <b/>
        <sz val="10"/>
        <color rgb="FFFF0000"/>
        <rFont val="Arial"/>
        <charset val="134"/>
      </rPr>
      <t xml:space="preserve"> 12V4.5A*1</t>
    </r>
    <r>
      <rPr>
        <sz val="10"/>
        <rFont val="宋体"/>
        <charset val="134"/>
      </rPr>
      <t>铅酸电池</t>
    </r>
    <r>
      <rPr>
        <sz val="10"/>
        <rFont val="Arial"/>
        <charset val="134"/>
      </rPr>
      <t xml:space="preserve">
Lead-acid battery 
</t>
    </r>
    <r>
      <rPr>
        <b/>
        <sz val="10"/>
        <color rgb="FFFF0000"/>
        <rFont val="Arial"/>
        <charset val="134"/>
      </rPr>
      <t xml:space="preserve"> 390*2 </t>
    </r>
    <r>
      <rPr>
        <sz val="10"/>
        <rFont val="宋体"/>
        <charset val="134"/>
      </rPr>
      <t>电机</t>
    </r>
    <r>
      <rPr>
        <sz val="10"/>
        <rFont val="Arial"/>
        <charset val="134"/>
      </rPr>
      <t xml:space="preserve"> motor
</t>
    </r>
  </si>
  <si>
    <r>
      <rPr>
        <sz val="10"/>
        <rFont val="宋体"/>
        <charset val="134"/>
      </rPr>
      <t>V500探险者</t>
    </r>
    <r>
      <rPr>
        <sz val="10"/>
        <rFont val="Arial"/>
        <charset val="134"/>
      </rPr>
      <t xml:space="preserve">
</t>
    </r>
    <r>
      <rPr>
        <b/>
        <sz val="10"/>
        <color rgb="FFFF0000"/>
        <rFont val="Arial"/>
        <charset val="134"/>
      </rPr>
      <t xml:space="preserve"> 12V7A*1</t>
    </r>
    <r>
      <rPr>
        <sz val="10"/>
        <rFont val="宋体"/>
        <charset val="134"/>
      </rPr>
      <t>铅酸电池</t>
    </r>
    <r>
      <rPr>
        <sz val="10"/>
        <rFont val="Arial"/>
        <charset val="134"/>
      </rPr>
      <t xml:space="preserve">
Lead-acid battery 
</t>
    </r>
    <r>
      <rPr>
        <b/>
        <sz val="10"/>
        <color rgb="FFFF0000"/>
        <rFont val="Arial"/>
        <charset val="134"/>
      </rPr>
      <t xml:space="preserve"> 390*4 </t>
    </r>
    <r>
      <rPr>
        <sz val="10"/>
        <rFont val="宋体"/>
        <charset val="134"/>
      </rPr>
      <t>电机</t>
    </r>
    <r>
      <rPr>
        <sz val="10"/>
        <rFont val="Arial"/>
        <charset val="134"/>
      </rPr>
      <t xml:space="preserve"> motor
</t>
    </r>
  </si>
  <si>
    <r>
      <rPr>
        <b/>
        <sz val="9"/>
        <color theme="1"/>
        <rFont val="宋体"/>
        <charset val="134"/>
      </rPr>
      <t>大电池，四个驱动，遥控手机操作，早教蓝牙，前后摇摆，USB，MP3，带前拖手方便拖车，碳纤维反光镜，前脸炫彩灯光。</t>
    </r>
    <r>
      <rPr>
        <b/>
        <sz val="9"/>
        <color rgb="FFFF0000"/>
        <rFont val="Arial"/>
        <charset val="134"/>
      </rPr>
      <t xml:space="preserve">
Big battery, four drives, remote phone operation, early education Bluetooth, rocking back and forth, USB, MP3, easy to tow with front tow, carbon fiber mirror, front face bright lights.</t>
    </r>
  </si>
  <si>
    <t>LBK</t>
  </si>
  <si>
    <r>
      <rPr>
        <sz val="9"/>
        <rFont val="Arial"/>
        <charset val="134"/>
      </rPr>
      <t>5688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</si>
  <si>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t>灰色,白色,
红色,蓝色
Gray, white,
red, blue</t>
  </si>
  <si>
    <t>93*57*58CM</t>
  </si>
  <si>
    <t>11KG/       13KG</t>
  </si>
  <si>
    <r>
      <rPr>
        <b/>
        <sz val="7"/>
        <color rgb="FFFF0000"/>
        <rFont val="Arial"/>
        <charset val="134"/>
      </rPr>
      <t>(6V4A*1</t>
    </r>
    <r>
      <rPr>
        <b/>
        <sz val="7"/>
        <color rgb="FFFF0000"/>
        <rFont val="宋体"/>
        <charset val="134"/>
      </rPr>
      <t>铅酸电池</t>
    </r>
    <r>
      <rPr>
        <b/>
        <sz val="7"/>
        <color rgb="FFFF0000"/>
        <rFont val="Arial"/>
        <charset val="134"/>
      </rPr>
      <t xml:space="preserve">Lead-acid battery + 6V380*1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双开门设计、一键启动、</t>
    </r>
    <r>
      <rPr>
        <b/>
        <sz val="7"/>
        <rFont val="Arial"/>
        <charset val="134"/>
      </rPr>
      <t>LED</t>
    </r>
    <r>
      <rPr>
        <b/>
        <sz val="7"/>
        <rFont val="宋体"/>
        <charset val="134"/>
      </rPr>
      <t>灯光、蓝牙多功能播放器、四轮减震、摇摆、缓启动</t>
    </r>
    <r>
      <rPr>
        <b/>
        <sz val="7"/>
        <rFont val="Arial"/>
        <charset val="134"/>
      </rPr>
      <t>,</t>
    </r>
    <r>
      <rPr>
        <b/>
        <sz val="7"/>
        <rFont val="宋体"/>
        <charset val="134"/>
      </rPr>
      <t>三档调速、蓝牙遥控、</t>
    </r>
    <r>
      <rPr>
        <b/>
        <sz val="7"/>
        <rFont val="Arial"/>
        <charset val="134"/>
      </rPr>
      <t xml:space="preserve">
Double door design, one-button start, LED light, Bluetooth multi-function player, four-wheel shock absorption, swing, slow start, three-speed regulation, Bluetooth remote control,</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</si>
  <si>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tire+60RMB                                        </t>
    </r>
  </si>
  <si>
    <r>
      <rPr>
        <sz val="9"/>
        <rFont val="Arial"/>
        <charset val="134"/>
      </rPr>
      <t>5688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</si>
  <si>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双开门设计、一键启动、</t>
    </r>
    <r>
      <rPr>
        <b/>
        <sz val="7"/>
        <rFont val="Arial"/>
        <charset val="134"/>
      </rPr>
      <t>LED</t>
    </r>
    <r>
      <rPr>
        <b/>
        <sz val="7"/>
        <rFont val="宋体"/>
        <charset val="134"/>
      </rPr>
      <t>灯光、蓝牙多功能播放器、四轮减震、摇摆、缓启动</t>
    </r>
    <r>
      <rPr>
        <b/>
        <sz val="7"/>
        <rFont val="Arial"/>
        <charset val="134"/>
      </rPr>
      <t>,</t>
    </r>
    <r>
      <rPr>
        <b/>
        <sz val="7"/>
        <rFont val="宋体"/>
        <charset val="134"/>
      </rPr>
      <t>三档调速、蓝牙遥控、</t>
    </r>
    <r>
      <rPr>
        <b/>
        <sz val="7"/>
        <rFont val="Arial"/>
        <charset val="134"/>
      </rPr>
      <t xml:space="preserve">
Double door design, one-button start, LED light, Bluetooth multi-function player, four-wheel shock absorption, swing, slow start, three-speed regulation, Bluetooth remote control,</t>
    </r>
  </si>
  <si>
    <r>
      <rPr>
        <sz val="9"/>
        <rFont val="Arial"/>
        <charset val="134"/>
      </rPr>
      <t>5688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</si>
  <si>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b/>
        <sz val="7"/>
        <color rgb="FFFF0000"/>
        <rFont val="Arial"/>
        <charset val="134"/>
      </rPr>
      <t xml:space="preserve"> (6V4.5A*2</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t>
    </r>
    <r>
      <rPr>
        <b/>
        <sz val="7"/>
        <rFont val="Arial"/>
        <charset val="134"/>
      </rPr>
      <t xml:space="preserve">
</t>
    </r>
    <r>
      <rPr>
        <b/>
        <sz val="7"/>
        <rFont val="宋体"/>
        <charset val="134"/>
      </rPr>
      <t>双开门设计、一键启动、</t>
    </r>
    <r>
      <rPr>
        <b/>
        <sz val="7"/>
        <rFont val="Arial"/>
        <charset val="134"/>
      </rPr>
      <t>LED</t>
    </r>
    <r>
      <rPr>
        <b/>
        <sz val="7"/>
        <rFont val="宋体"/>
        <charset val="134"/>
      </rPr>
      <t>灯光、蓝牙多功能播放器、四轮减震、摇摆、缓启动</t>
    </r>
    <r>
      <rPr>
        <b/>
        <sz val="7"/>
        <rFont val="Arial"/>
        <charset val="134"/>
      </rPr>
      <t>,</t>
    </r>
    <r>
      <rPr>
        <b/>
        <sz val="7"/>
        <rFont val="宋体"/>
        <charset val="134"/>
      </rPr>
      <t>三档调速、蓝牙遥控、</t>
    </r>
    <r>
      <rPr>
        <b/>
        <sz val="7"/>
        <rFont val="Arial"/>
        <charset val="134"/>
      </rPr>
      <t xml:space="preserve">
Double door design, one-button start, LED light, Bluetooth multi-function player, four-wheel shock absorption, swing, slow start, three-speed regulation, Bluetooth remote control,</t>
    </r>
  </si>
  <si>
    <r>
      <rPr>
        <sz val="9"/>
        <rFont val="Arial"/>
        <charset val="134"/>
      </rPr>
      <t>5688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</si>
  <si>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5688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</si>
  <si>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YML</t>
  </si>
  <si>
    <r>
      <rPr>
        <sz val="9"/>
        <rFont val="Arial"/>
        <charset val="134"/>
      </rPr>
      <t>618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</si>
  <si>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红，黄，橙，
蓝，绿
Red, yellow, orange, 
blue, green</t>
  </si>
  <si>
    <t>110*73*70CM</t>
  </si>
  <si>
    <t>16.3KG           18.8KG</t>
  </si>
  <si>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前后摇摆，蓝牙遥控，</t>
    </r>
    <r>
      <rPr>
        <b/>
        <sz val="7"/>
        <rFont val="Arial"/>
        <charset val="134"/>
      </rPr>
      <t>USB,MP3</t>
    </r>
    <r>
      <rPr>
        <b/>
        <sz val="7"/>
        <rFont val="宋体"/>
        <charset val="134"/>
      </rPr>
      <t>插孔，英文音乐，电量显示，蓝牙，前后</t>
    </r>
    <r>
      <rPr>
        <b/>
        <sz val="7"/>
        <rFont val="Arial"/>
        <charset val="134"/>
      </rPr>
      <t>LED</t>
    </r>
    <r>
      <rPr>
        <b/>
        <sz val="7"/>
        <rFont val="宋体"/>
        <charset val="134"/>
      </rPr>
      <t>大灯，四轮避震，双开门，手机</t>
    </r>
    <r>
      <rPr>
        <b/>
        <sz val="7"/>
        <rFont val="Arial"/>
        <charset val="134"/>
      </rPr>
      <t>APP</t>
    </r>
    <r>
      <rPr>
        <b/>
        <sz val="7"/>
        <rFont val="宋体"/>
        <charset val="134"/>
      </rPr>
      <t>遥控功能</t>
    </r>
    <r>
      <rPr>
        <b/>
        <sz val="7"/>
        <rFont val="Arial"/>
        <charset val="134"/>
      </rPr>
      <t xml:space="preserve">
Rocking back and forth, Bluetooth remote control, USB,MP3 jack, English music, power display, Bluetooth, front and rear LED headlights, four-wheel shock absorber, double doors, mobile APP remote control function</t>
    </r>
  </si>
  <si>
    <r>
      <rPr>
        <sz val="9"/>
        <color rgb="FFFF0000"/>
        <rFont val="方正粗黑宋简体"/>
        <charset val="134"/>
      </rPr>
      <t>皮座椅</t>
    </r>
    <r>
      <rPr>
        <sz val="9"/>
        <color rgb="FFFF0000"/>
        <rFont val="Arial"/>
        <charset val="134"/>
      </rPr>
      <t>Leather seats+15RMB                                            EVA</t>
    </r>
    <r>
      <rPr>
        <sz val="9"/>
        <color rgb="FFFF0000"/>
        <rFont val="方正粗黑宋简体"/>
        <charset val="134"/>
      </rPr>
      <t>发泡胎</t>
    </r>
    <r>
      <rPr>
        <sz val="9"/>
        <color rgb="FFFF0000"/>
        <rFont val="Arial"/>
        <charset val="134"/>
      </rPr>
      <t xml:space="preserve">EVAfoam tire+50RMB  
</t>
    </r>
    <r>
      <rPr>
        <sz val="9"/>
        <color rgb="FFFF0000"/>
        <rFont val="方正粗黑宋简体"/>
        <charset val="134"/>
      </rPr>
      <t>备胎</t>
    </r>
    <r>
      <rPr>
        <sz val="9"/>
        <color rgb="FFFF0000"/>
        <rFont val="Arial"/>
        <charset val="134"/>
      </rPr>
      <t xml:space="preserve">    Spare tire+15RMB                                                                        </t>
    </r>
  </si>
  <si>
    <r>
      <rPr>
        <sz val="9"/>
        <rFont val="Arial"/>
        <charset val="134"/>
      </rPr>
      <t>618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</si>
  <si>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前后摇摆，蓝牙遥控，</t>
    </r>
    <r>
      <rPr>
        <b/>
        <sz val="7"/>
        <rFont val="Arial"/>
        <charset val="134"/>
      </rPr>
      <t>USB,MP3</t>
    </r>
    <r>
      <rPr>
        <b/>
        <sz val="7"/>
        <rFont val="宋体"/>
        <charset val="134"/>
      </rPr>
      <t>插孔，英文音乐，电量显示，蓝牙，前后</t>
    </r>
    <r>
      <rPr>
        <b/>
        <sz val="7"/>
        <rFont val="Arial"/>
        <charset val="134"/>
      </rPr>
      <t>LED</t>
    </r>
    <r>
      <rPr>
        <b/>
        <sz val="7"/>
        <rFont val="宋体"/>
        <charset val="134"/>
      </rPr>
      <t>大灯，四轮避震，双开门，手机</t>
    </r>
    <r>
      <rPr>
        <b/>
        <sz val="7"/>
        <rFont val="Arial"/>
        <charset val="134"/>
      </rPr>
      <t>APP</t>
    </r>
    <r>
      <rPr>
        <b/>
        <sz val="7"/>
        <rFont val="宋体"/>
        <charset val="134"/>
      </rPr>
      <t>遥控功能</t>
    </r>
    <r>
      <rPr>
        <b/>
        <sz val="7"/>
        <rFont val="Arial"/>
        <charset val="134"/>
      </rPr>
      <t xml:space="preserve">
Rocking back and forth, Bluetooth remote control, USB,MP3 jack, English music, power display, Bluetooth, front and rear LED headlights, four-wheel shock absorber, double doors, mobile APP remote control function</t>
    </r>
  </si>
  <si>
    <r>
      <rPr>
        <sz val="9"/>
        <rFont val="Arial"/>
        <charset val="134"/>
      </rPr>
      <t>618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</si>
  <si>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前后摇摆，蓝牙遥控，</t>
    </r>
    <r>
      <rPr>
        <b/>
        <sz val="7"/>
        <rFont val="Arial"/>
        <charset val="134"/>
      </rPr>
      <t>USB,MP3</t>
    </r>
    <r>
      <rPr>
        <b/>
        <sz val="7"/>
        <rFont val="宋体"/>
        <charset val="134"/>
      </rPr>
      <t>插孔，英文音乐，电量显示，蓝牙，前后</t>
    </r>
    <r>
      <rPr>
        <b/>
        <sz val="7"/>
        <rFont val="Arial"/>
        <charset val="134"/>
      </rPr>
      <t>LED</t>
    </r>
    <r>
      <rPr>
        <b/>
        <sz val="7"/>
        <rFont val="宋体"/>
        <charset val="134"/>
      </rPr>
      <t>大灯，四轮避震，双开门，手机</t>
    </r>
    <r>
      <rPr>
        <b/>
        <sz val="7"/>
        <rFont val="Arial"/>
        <charset val="134"/>
      </rPr>
      <t>APP</t>
    </r>
    <r>
      <rPr>
        <b/>
        <sz val="7"/>
        <rFont val="宋体"/>
        <charset val="134"/>
      </rPr>
      <t>遥控功能</t>
    </r>
    <r>
      <rPr>
        <b/>
        <sz val="7"/>
        <rFont val="Arial"/>
        <charset val="134"/>
      </rPr>
      <t xml:space="preserve">
Rocking back and forth, Bluetooth remote control, USB,MP3 jack, English music, power display, Bluetooth, front and rear LED headlights, four-wheel shock absorber, double doors, mobile APP remote control function</t>
    </r>
  </si>
  <si>
    <t>KQT</t>
  </si>
  <si>
    <r>
      <rPr>
        <sz val="9"/>
        <rFont val="Arial"/>
        <charset val="134"/>
      </rPr>
      <t>998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</si>
  <si>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红色，白色，黑色                                        Red, white, black</t>
  </si>
  <si>
    <t>115*60*58CM</t>
  </si>
  <si>
    <t>14.4KG/       16.8KG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</si>
  <si>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标配：双电双驱</t>
    </r>
    <r>
      <rPr>
        <b/>
        <sz val="7"/>
        <rFont val="Arial"/>
        <charset val="134"/>
      </rPr>
      <t>+</t>
    </r>
    <r>
      <rPr>
        <b/>
        <sz val="7"/>
        <rFont val="宋体"/>
        <charset val="134"/>
      </rPr>
      <t>摇摆</t>
    </r>
    <r>
      <rPr>
        <b/>
        <sz val="7"/>
        <rFont val="Arial"/>
        <charset val="134"/>
      </rPr>
      <t xml:space="preserve"> </t>
    </r>
    <r>
      <rPr>
        <b/>
        <sz val="7"/>
        <rFont val="宋体"/>
        <charset val="134"/>
      </rPr>
      <t>电池</t>
    </r>
    <r>
      <rPr>
        <b/>
        <sz val="7"/>
        <rFont val="Arial"/>
        <charset val="134"/>
      </rPr>
      <t xml:space="preserve">6.4*2   </t>
    </r>
    <r>
      <rPr>
        <b/>
        <sz val="7"/>
        <rFont val="宋体"/>
        <charset val="134"/>
      </rPr>
      <t>电机</t>
    </r>
    <r>
      <rPr>
        <b/>
        <sz val="7"/>
        <rFont val="Arial"/>
        <charset val="134"/>
      </rPr>
      <t xml:space="preserve">380*2  *LED </t>
    </r>
    <r>
      <rPr>
        <b/>
        <sz val="7"/>
        <rFont val="宋体"/>
        <charset val="134"/>
      </rPr>
      <t>大灯</t>
    </r>
    <r>
      <rPr>
        <b/>
        <sz val="7"/>
        <rFont val="Arial"/>
        <charset val="134"/>
      </rPr>
      <t xml:space="preserve">* </t>
    </r>
    <r>
      <rPr>
        <b/>
        <sz val="7"/>
        <rFont val="宋体"/>
        <charset val="134"/>
      </rPr>
      <t>带缓起</t>
    </r>
    <r>
      <rPr>
        <b/>
        <sz val="7"/>
        <rFont val="Arial"/>
        <charset val="134"/>
      </rPr>
      <t>*2.4G</t>
    </r>
    <r>
      <rPr>
        <b/>
        <sz val="7"/>
        <rFont val="宋体"/>
        <charset val="134"/>
      </rPr>
      <t>一对一遥控器</t>
    </r>
    <r>
      <rPr>
        <b/>
        <sz val="7"/>
        <rFont val="Arial"/>
        <charset val="134"/>
      </rPr>
      <t xml:space="preserve">                                                                                                  Standard: dual electric dual drive, rocking battery 6.4*2 motor 380*2,LED headlights, with slow start,2.4G one to one remote control</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</si>
  <si>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tire+70RMB                                        </t>
    </r>
  </si>
  <si>
    <r>
      <rPr>
        <sz val="9"/>
        <rFont val="Arial"/>
        <charset val="134"/>
      </rPr>
      <t>998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</si>
  <si>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高配：大电四驱</t>
    </r>
    <r>
      <rPr>
        <b/>
        <sz val="7"/>
        <rFont val="Arial"/>
        <charset val="134"/>
      </rPr>
      <t>+</t>
    </r>
    <r>
      <rPr>
        <b/>
        <sz val="7"/>
        <rFont val="宋体"/>
        <charset val="134"/>
      </rPr>
      <t>摇摆</t>
    </r>
    <r>
      <rPr>
        <b/>
        <sz val="7"/>
        <rFont val="Arial"/>
        <charset val="134"/>
      </rPr>
      <t xml:space="preserve"> </t>
    </r>
    <r>
      <rPr>
        <b/>
        <sz val="7"/>
        <rFont val="宋体"/>
        <charset val="134"/>
      </rPr>
      <t>电池</t>
    </r>
    <r>
      <rPr>
        <b/>
        <sz val="7"/>
        <rFont val="Arial"/>
        <charset val="134"/>
      </rPr>
      <t xml:space="preserve">12V7*1  </t>
    </r>
    <r>
      <rPr>
        <b/>
        <sz val="7"/>
        <rFont val="宋体"/>
        <charset val="134"/>
      </rPr>
      <t>电机</t>
    </r>
    <r>
      <rPr>
        <b/>
        <sz val="7"/>
        <rFont val="Arial"/>
        <charset val="134"/>
      </rPr>
      <t xml:space="preserve">380*4  *LED </t>
    </r>
    <r>
      <rPr>
        <b/>
        <sz val="7"/>
        <rFont val="宋体"/>
        <charset val="134"/>
      </rPr>
      <t>大灯</t>
    </r>
    <r>
      <rPr>
        <b/>
        <sz val="7"/>
        <rFont val="Arial"/>
        <charset val="134"/>
      </rPr>
      <t xml:space="preserve">* </t>
    </r>
    <r>
      <rPr>
        <b/>
        <sz val="7"/>
        <rFont val="宋体"/>
        <charset val="134"/>
      </rPr>
      <t>带缓起</t>
    </r>
    <r>
      <rPr>
        <b/>
        <sz val="7"/>
        <rFont val="Arial"/>
        <charset val="134"/>
      </rPr>
      <t>*2.4G</t>
    </r>
    <r>
      <rPr>
        <b/>
        <sz val="7"/>
        <rFont val="宋体"/>
        <charset val="134"/>
      </rPr>
      <t>一对一遥控器</t>
    </r>
    <r>
      <rPr>
        <b/>
        <sz val="7"/>
        <rFont val="Arial"/>
        <charset val="134"/>
      </rPr>
      <t xml:space="preserve">                                                                                                          High configuration: big electric four-wheel drive + swing battery 12V7*1 motor 380*4 *LED headlights * with slow start *2.4G one to one remote control</t>
    </r>
  </si>
  <si>
    <r>
      <rPr>
        <sz val="9"/>
        <rFont val="Arial"/>
        <charset val="134"/>
      </rPr>
      <t>998                          12V7A*1</t>
    </r>
    <r>
      <rPr>
        <sz val="9"/>
        <rFont val="方正粗黑宋简体"/>
        <charset val="134"/>
      </rPr>
      <t>铅酸电池</t>
    </r>
    <r>
      <rPr>
        <sz val="9"/>
        <rFont val="Arial"/>
        <charset val="134"/>
      </rPr>
      <t xml:space="preserve">Lead-acid battery 
12V380*6  </t>
    </r>
    <r>
      <rPr>
        <sz val="9"/>
        <rFont val="方正粗黑宋简体"/>
        <charset val="134"/>
      </rPr>
      <t>电机</t>
    </r>
    <r>
      <rPr>
        <sz val="9"/>
        <rFont val="Arial"/>
        <charset val="134"/>
      </rPr>
      <t xml:space="preserve"> motor  </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</si>
  <si>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+ 12V380*6  </t>
    </r>
    <r>
      <rPr>
        <b/>
        <sz val="7"/>
        <color rgb="FFFF0000"/>
        <rFont val="宋体"/>
        <charset val="134"/>
      </rPr>
      <t>电机</t>
    </r>
    <r>
      <rPr>
        <b/>
        <sz val="7"/>
        <color rgb="FFFF0000"/>
        <rFont val="Arial"/>
        <charset val="134"/>
      </rPr>
      <t xml:space="preserve"> motor )                                               </t>
    </r>
    <r>
      <rPr>
        <b/>
        <sz val="7"/>
        <rFont val="宋体"/>
        <charset val="134"/>
      </rPr>
      <t>高配：大电四驱</t>
    </r>
    <r>
      <rPr>
        <b/>
        <sz val="7"/>
        <rFont val="Arial"/>
        <charset val="134"/>
      </rPr>
      <t>+</t>
    </r>
    <r>
      <rPr>
        <b/>
        <sz val="7"/>
        <rFont val="宋体"/>
        <charset val="134"/>
      </rPr>
      <t>摇摆</t>
    </r>
    <r>
      <rPr>
        <b/>
        <sz val="7"/>
        <rFont val="Arial"/>
        <charset val="134"/>
      </rPr>
      <t xml:space="preserve"> </t>
    </r>
    <r>
      <rPr>
        <b/>
        <sz val="7"/>
        <rFont val="宋体"/>
        <charset val="134"/>
      </rPr>
      <t>电池</t>
    </r>
    <r>
      <rPr>
        <b/>
        <sz val="7"/>
        <rFont val="Arial"/>
        <charset val="134"/>
      </rPr>
      <t xml:space="preserve">12V7*1  </t>
    </r>
    <r>
      <rPr>
        <b/>
        <sz val="7"/>
        <rFont val="宋体"/>
        <charset val="134"/>
      </rPr>
      <t>电机</t>
    </r>
    <r>
      <rPr>
        <b/>
        <sz val="7"/>
        <rFont val="Arial"/>
        <charset val="134"/>
      </rPr>
      <t xml:space="preserve">380*4  *LED </t>
    </r>
    <r>
      <rPr>
        <b/>
        <sz val="7"/>
        <rFont val="宋体"/>
        <charset val="134"/>
      </rPr>
      <t>大灯</t>
    </r>
    <r>
      <rPr>
        <b/>
        <sz val="7"/>
        <rFont val="Arial"/>
        <charset val="134"/>
      </rPr>
      <t xml:space="preserve">* </t>
    </r>
    <r>
      <rPr>
        <b/>
        <sz val="7"/>
        <rFont val="宋体"/>
        <charset val="134"/>
      </rPr>
      <t>带缓起</t>
    </r>
    <r>
      <rPr>
        <b/>
        <sz val="7"/>
        <rFont val="Arial"/>
        <charset val="134"/>
      </rPr>
      <t>*2.4G</t>
    </r>
    <r>
      <rPr>
        <b/>
        <sz val="7"/>
        <rFont val="宋体"/>
        <charset val="134"/>
      </rPr>
      <t>一对一遥控器</t>
    </r>
    <r>
      <rPr>
        <b/>
        <sz val="7"/>
        <rFont val="Arial"/>
        <charset val="134"/>
      </rPr>
      <t xml:space="preserve">                                                                                                          High configuration: big electric four-wheel drive + swing battery 12V7*1 motor 380*4 *LED headlights * with slow start *2.4G one to one remote control</t>
    </r>
  </si>
  <si>
    <r>
      <rPr>
        <sz val="9"/>
        <rFont val="Arial"/>
        <charset val="134"/>
      </rPr>
      <t>998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</si>
  <si>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烤漆黑 
Baking paint red 
Baking paint black</t>
  </si>
  <si>
    <r>
      <rPr>
        <sz val="9"/>
        <rFont val="Arial"/>
        <charset val="134"/>
      </rPr>
      <t>998                          12V7A*1</t>
    </r>
    <r>
      <rPr>
        <sz val="9"/>
        <rFont val="方正粗黑宋简体"/>
        <charset val="134"/>
      </rPr>
      <t>铅酸电池</t>
    </r>
    <r>
      <rPr>
        <sz val="9"/>
        <rFont val="Arial"/>
        <charset val="134"/>
      </rPr>
      <t xml:space="preserve">Lead-acid battery 
12V380*6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</si>
  <si>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TTF</t>
  </si>
  <si>
    <r>
      <rPr>
        <sz val="9"/>
        <rFont val="Arial"/>
        <charset val="134"/>
      </rPr>
      <t>5188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</si>
  <si>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 xml:space="preserve">红，白，
Red, white, </t>
  </si>
  <si>
    <t>118*65*70CM</t>
  </si>
  <si>
    <t>13KG/       15.5KG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</si>
  <si>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双开门，一键启动，</t>
    </r>
    <r>
      <rPr>
        <b/>
        <sz val="7"/>
        <rFont val="Arial"/>
        <charset val="134"/>
      </rPr>
      <t>2,4g</t>
    </r>
    <r>
      <rPr>
        <b/>
        <sz val="7"/>
        <rFont val="宋体"/>
        <charset val="134"/>
      </rPr>
      <t>一对一遥控器，电量显示，前后静音摇摆功能，早教功能，英语故事，</t>
    </r>
    <r>
      <rPr>
        <b/>
        <sz val="7"/>
        <rFont val="Arial"/>
        <charset val="134"/>
      </rPr>
      <t>LED</t>
    </r>
    <r>
      <rPr>
        <b/>
        <sz val="7"/>
        <rFont val="宋体"/>
        <charset val="134"/>
      </rPr>
      <t>大灯，四轮避震，</t>
    </r>
    <r>
      <rPr>
        <b/>
        <sz val="7"/>
        <rFont val="Arial"/>
        <charset val="134"/>
      </rPr>
      <t>APP</t>
    </r>
    <r>
      <rPr>
        <b/>
        <sz val="7"/>
        <rFont val="宋体"/>
        <charset val="134"/>
      </rPr>
      <t>手机遥控</t>
    </r>
    <r>
      <rPr>
        <b/>
        <sz val="7"/>
        <rFont val="Arial"/>
        <charset val="134"/>
      </rPr>
      <t xml:space="preserve">                                                
double door, one button start, 2,4g one to one remote control, power display, before and after mute swing function, early education function, English story, LED headlights, four wheel shock absorber, APP mobile remote control.</t>
    </r>
  </si>
  <si>
    <r>
      <rPr>
        <sz val="9"/>
        <rFont val="Arial"/>
        <charset val="134"/>
      </rPr>
      <t>5188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</si>
  <si>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双开门，一键启动，</t>
    </r>
    <r>
      <rPr>
        <b/>
        <sz val="7"/>
        <rFont val="Arial"/>
        <charset val="134"/>
      </rPr>
      <t>2,4g</t>
    </r>
    <r>
      <rPr>
        <b/>
        <sz val="7"/>
        <rFont val="宋体"/>
        <charset val="134"/>
      </rPr>
      <t>一对一遥控器，电量显示，前后静音摇摆功能，早教功能，英语故事，</t>
    </r>
    <r>
      <rPr>
        <b/>
        <sz val="7"/>
        <rFont val="Arial"/>
        <charset val="134"/>
      </rPr>
      <t>LED</t>
    </r>
    <r>
      <rPr>
        <b/>
        <sz val="7"/>
        <rFont val="宋体"/>
        <charset val="134"/>
      </rPr>
      <t>大灯，四轮避震，</t>
    </r>
    <r>
      <rPr>
        <b/>
        <sz val="7"/>
        <rFont val="Arial"/>
        <charset val="134"/>
      </rPr>
      <t>APP</t>
    </r>
    <r>
      <rPr>
        <b/>
        <sz val="7"/>
        <rFont val="宋体"/>
        <charset val="134"/>
      </rPr>
      <t>手机遥控</t>
    </r>
    <r>
      <rPr>
        <b/>
        <sz val="7"/>
        <rFont val="Arial"/>
        <charset val="134"/>
      </rPr>
      <t xml:space="preserve">                                                
double door, one button start, 2,4g one to one remote control, power display, before and after mute swing function, early education function, English story, LED headlights, four wheel shock absorber, APP mobile remote control.</t>
    </r>
  </si>
  <si>
    <r>
      <rPr>
        <sz val="9"/>
        <rFont val="Arial"/>
        <charset val="134"/>
      </rPr>
      <t>5188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</si>
  <si>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双开门，一键启动，</t>
    </r>
    <r>
      <rPr>
        <b/>
        <sz val="7"/>
        <rFont val="Arial"/>
        <charset val="134"/>
      </rPr>
      <t>2,4g</t>
    </r>
    <r>
      <rPr>
        <b/>
        <sz val="7"/>
        <rFont val="宋体"/>
        <charset val="134"/>
      </rPr>
      <t>一对一遥控器，电量显示，前后静音摇摆功能，早教功能，英语故事，</t>
    </r>
    <r>
      <rPr>
        <b/>
        <sz val="7"/>
        <rFont val="Arial"/>
        <charset val="134"/>
      </rPr>
      <t>LED</t>
    </r>
    <r>
      <rPr>
        <b/>
        <sz val="7"/>
        <rFont val="宋体"/>
        <charset val="134"/>
      </rPr>
      <t>大灯，四轮避震，</t>
    </r>
    <r>
      <rPr>
        <b/>
        <sz val="7"/>
        <rFont val="Arial"/>
        <charset val="134"/>
      </rPr>
      <t>APP</t>
    </r>
    <r>
      <rPr>
        <b/>
        <sz val="7"/>
        <rFont val="宋体"/>
        <charset val="134"/>
      </rPr>
      <t>手机遥控</t>
    </r>
    <r>
      <rPr>
        <b/>
        <sz val="7"/>
        <rFont val="Arial"/>
        <charset val="134"/>
      </rPr>
      <t xml:space="preserve">                                                
double door, one button start, 2,4g one to one remote control, power display, before and after mute swing function, early education function, English story, LED headlights, four wheel shock absorber, APP mobile remote control.</t>
    </r>
  </si>
  <si>
    <r>
      <rPr>
        <sz val="9"/>
        <rFont val="Arial"/>
        <charset val="134"/>
      </rPr>
      <t>5188                          
12V4.5A*1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</si>
  <si>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烤漆黑 
Baking paint red Baking paint black</t>
  </si>
  <si>
    <r>
      <rPr>
        <b/>
        <sz val="7"/>
        <color rgb="FFFF0000"/>
        <rFont val="Arial"/>
        <charset val="134"/>
      </rPr>
      <t>(12V4.5A*1</t>
    </r>
    <r>
      <rPr>
        <b/>
        <sz val="7"/>
        <color rgb="FFFF0000"/>
        <rFont val="宋体"/>
        <charset val="134"/>
      </rPr>
      <t>铅酸电池</t>
    </r>
    <r>
      <rPr>
        <b/>
        <sz val="7"/>
        <color rgb="FFFF0000"/>
        <rFont val="Arial"/>
        <charset val="134"/>
      </rPr>
      <t>Lead-acid battery + 12V380*4</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双开门，一键启动，</t>
    </r>
    <r>
      <rPr>
        <b/>
        <sz val="7"/>
        <rFont val="Arial"/>
        <charset val="134"/>
      </rPr>
      <t>2,4g</t>
    </r>
    <r>
      <rPr>
        <b/>
        <sz val="7"/>
        <rFont val="宋体"/>
        <charset val="134"/>
      </rPr>
      <t>一对一遥控器，电量显示，前后静音摇摆功能，早教功能，英语故事，</t>
    </r>
    <r>
      <rPr>
        <b/>
        <sz val="7"/>
        <rFont val="Arial"/>
        <charset val="134"/>
      </rPr>
      <t>LED</t>
    </r>
    <r>
      <rPr>
        <b/>
        <sz val="7"/>
        <rFont val="宋体"/>
        <charset val="134"/>
      </rPr>
      <t>大灯，四轮避震，</t>
    </r>
    <r>
      <rPr>
        <b/>
        <sz val="7"/>
        <rFont val="Arial"/>
        <charset val="134"/>
      </rPr>
      <t>APP</t>
    </r>
    <r>
      <rPr>
        <b/>
        <sz val="7"/>
        <rFont val="宋体"/>
        <charset val="134"/>
      </rPr>
      <t>手机遥控</t>
    </r>
    <r>
      <rPr>
        <b/>
        <sz val="7"/>
        <rFont val="Arial"/>
        <charset val="134"/>
      </rPr>
      <t xml:space="preserve">                                                
double door, one button start, 2,4g one to one remote control, power display, before and after mute swing function, early education function, English story, LED headlights, four wheel shock absorber, APP mobile remote control.</t>
    </r>
  </si>
  <si>
    <r>
      <rPr>
        <sz val="9"/>
        <rFont val="Arial"/>
        <charset val="134"/>
      </rPr>
      <t>5188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</si>
  <si>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5166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</si>
  <si>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2188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</si>
  <si>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红，白，绿，
Red, white, green,</t>
  </si>
  <si>
    <r>
      <rPr>
        <sz val="9"/>
        <rFont val="Arial"/>
        <charset val="134"/>
      </rPr>
      <t>2188                         12V4.5A*1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</si>
  <si>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r>
      <rPr>
        <sz val="9"/>
        <rFont val="Arial"/>
        <charset val="134"/>
      </rPr>
      <t>2188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</si>
  <si>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2188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</si>
  <si>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2188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</si>
  <si>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 xml:space="preserve">5588                         </t>
    </r>
    <r>
      <rPr>
        <sz val="9"/>
        <color rgb="FFFF0000"/>
        <rFont val="Arial"/>
        <charset val="134"/>
      </rPr>
      <t>6V4A*2</t>
    </r>
    <r>
      <rPr>
        <sz val="9"/>
        <rFont val="方正粗黑宋简体"/>
        <charset val="134"/>
      </rPr>
      <t>铅酸电池</t>
    </r>
    <r>
      <rPr>
        <sz val="9"/>
        <rFont val="Arial"/>
        <charset val="134"/>
      </rPr>
      <t xml:space="preserve">
Lead-acid battery
</t>
    </r>
    <r>
      <rPr>
        <sz val="9"/>
        <color rgb="FFFF0000"/>
        <rFont val="Arial"/>
        <charset val="134"/>
      </rPr>
      <t>12V380*2</t>
    </r>
    <r>
      <rPr>
        <sz val="9"/>
        <rFont val="Arial"/>
        <charset val="134"/>
      </rPr>
      <t xml:space="preserve"> </t>
    </r>
    <r>
      <rPr>
        <sz val="9"/>
        <rFont val="方正粗黑宋简体"/>
        <charset val="134"/>
      </rPr>
      <t>电机</t>
    </r>
    <r>
      <rPr>
        <sz val="9"/>
        <rFont val="Arial"/>
        <charset val="134"/>
      </rPr>
      <t xml:space="preserve"> motor  </t>
    </r>
  </si>
  <si>
    <t>红色，白色，蓝色                                     Red, white,blue</t>
  </si>
  <si>
    <t>110*65*65CM</t>
  </si>
  <si>
    <t>12KG/       14KG</t>
  </si>
  <si>
    <r>
      <rPr>
        <sz val="9"/>
        <rFont val="Arial"/>
        <charset val="134"/>
      </rPr>
      <t xml:space="preserve">5588                         </t>
    </r>
    <r>
      <rPr>
        <sz val="9"/>
        <color rgb="FFFF0000"/>
        <rFont val="Arial"/>
        <charset val="134"/>
      </rPr>
      <t>12V4.5A*1</t>
    </r>
    <r>
      <rPr>
        <sz val="9"/>
        <rFont val="方正粗黑宋简体"/>
        <charset val="134"/>
      </rPr>
      <t>铅酸电池</t>
    </r>
    <r>
      <rPr>
        <sz val="9"/>
        <rFont val="Arial"/>
        <charset val="134"/>
      </rPr>
      <t xml:space="preserve">Lead-acid battery 
</t>
    </r>
    <r>
      <rPr>
        <sz val="9"/>
        <color rgb="FFFF0000"/>
        <rFont val="Arial"/>
        <charset val="134"/>
      </rPr>
      <t xml:space="preserve">12V380*4 </t>
    </r>
    <r>
      <rPr>
        <sz val="9"/>
        <rFont val="Arial"/>
        <charset val="134"/>
      </rPr>
      <t xml:space="preserve"> </t>
    </r>
    <r>
      <rPr>
        <sz val="9"/>
        <rFont val="方正粗黑宋简体"/>
        <charset val="134"/>
      </rPr>
      <t>电机</t>
    </r>
    <r>
      <rPr>
        <sz val="9"/>
        <rFont val="Arial"/>
        <charset val="134"/>
      </rPr>
      <t xml:space="preserve"> motor</t>
    </r>
  </si>
  <si>
    <r>
      <rPr>
        <sz val="9"/>
        <rFont val="Arial"/>
        <charset val="134"/>
      </rPr>
      <t>5588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</si>
  <si>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Lead-acid battery + 12V380*4</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双开门，一键启动，</t>
    </r>
    <r>
      <rPr>
        <b/>
        <sz val="7"/>
        <rFont val="Arial"/>
        <charset val="134"/>
      </rPr>
      <t>2,4g</t>
    </r>
    <r>
      <rPr>
        <b/>
        <sz val="7"/>
        <rFont val="宋体"/>
        <charset val="134"/>
      </rPr>
      <t>一对一遥控器，电量显示，前后静音摇摆功能，早教功能，英语故事，</t>
    </r>
    <r>
      <rPr>
        <b/>
        <sz val="7"/>
        <rFont val="Arial"/>
        <charset val="134"/>
      </rPr>
      <t>LED</t>
    </r>
    <r>
      <rPr>
        <b/>
        <sz val="7"/>
        <rFont val="宋体"/>
        <charset val="134"/>
      </rPr>
      <t>大灯，四轮避震，</t>
    </r>
    <r>
      <rPr>
        <b/>
        <sz val="7"/>
        <rFont val="Arial"/>
        <charset val="134"/>
      </rPr>
      <t>APP</t>
    </r>
    <r>
      <rPr>
        <b/>
        <sz val="7"/>
        <rFont val="宋体"/>
        <charset val="134"/>
      </rPr>
      <t>手机遥控</t>
    </r>
    <r>
      <rPr>
        <b/>
        <sz val="7"/>
        <rFont val="Arial"/>
        <charset val="134"/>
      </rPr>
      <t xml:space="preserve">                                                
double door, one button start, 2,4g one to one remote control, power display, before and after mute swing function, early education function, English story, LED headlights, four wheel shock absorber, APP mobile remote control.</t>
    </r>
  </si>
  <si>
    <r>
      <rPr>
        <sz val="9"/>
        <rFont val="Arial"/>
        <charset val="134"/>
      </rPr>
      <t>5588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</si>
  <si>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烤漆红，烤漆蓝，
烤漆黑
Baking paint red 
Baking paint blue
Baking paint black</t>
  </si>
  <si>
    <r>
      <rPr>
        <sz val="9"/>
        <rFont val="Arial"/>
        <charset val="134"/>
      </rPr>
      <t>5588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</si>
  <si>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5588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</si>
  <si>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5588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</si>
  <si>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t xml:space="preserve">涂鸦   graffiti </t>
  </si>
  <si>
    <r>
      <rPr>
        <sz val="9"/>
        <rFont val="Arial"/>
        <charset val="134"/>
      </rPr>
      <t>5588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</si>
  <si>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6655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</si>
  <si>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红色，白色，蓝色，                                   Red, white,blue，</t>
  </si>
  <si>
    <t>118*72*72CM</t>
  </si>
  <si>
    <t>15KG/       18KG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</si>
  <si>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前后摇摆，双开剪刀门，一键启动，</t>
    </r>
    <r>
      <rPr>
        <b/>
        <sz val="7"/>
        <rFont val="Arial"/>
        <charset val="134"/>
      </rPr>
      <t>2.4g</t>
    </r>
    <r>
      <rPr>
        <b/>
        <sz val="7"/>
        <rFont val="宋体"/>
        <charset val="134"/>
      </rPr>
      <t>一对一蓝牙遥控器</t>
    </r>
    <r>
      <rPr>
        <b/>
        <sz val="7"/>
        <rFont val="Arial"/>
        <charset val="134"/>
      </rPr>
      <t>,USB</t>
    </r>
    <r>
      <rPr>
        <b/>
        <sz val="7"/>
        <rFont val="宋体"/>
        <charset val="134"/>
      </rPr>
      <t>接口，电量显示，早教功能</t>
    </r>
    <r>
      <rPr>
        <b/>
        <sz val="7"/>
        <rFont val="Arial"/>
        <charset val="134"/>
      </rPr>
      <t>,</t>
    </r>
    <r>
      <rPr>
        <b/>
        <sz val="7"/>
        <rFont val="宋体"/>
        <charset val="134"/>
      </rPr>
      <t>英语故事，引擎盖带有</t>
    </r>
    <r>
      <rPr>
        <b/>
        <sz val="7"/>
        <rFont val="Arial"/>
        <charset val="134"/>
      </rPr>
      <t>LED</t>
    </r>
    <r>
      <rPr>
        <b/>
        <sz val="7"/>
        <rFont val="宋体"/>
        <charset val="134"/>
      </rPr>
      <t>灯光，</t>
    </r>
    <r>
      <rPr>
        <b/>
        <sz val="7"/>
        <rFont val="Arial"/>
        <charset val="134"/>
      </rPr>
      <t xml:space="preserve">
Rocking back and forth, double-open scissor door, one-button start, 2.4g one-to-one Bluetooth remote control,USB interface, power display, early education function, English stories, hood with LED light,</t>
    </r>
  </si>
  <si>
    <r>
      <rPr>
        <sz val="9"/>
        <rFont val="Arial"/>
        <charset val="134"/>
      </rPr>
      <t>6655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t>
    </r>
  </si>
  <si>
    <r>
      <rPr>
        <b/>
        <sz val="7"/>
        <color rgb="FFFF0000"/>
        <rFont val="Arial"/>
        <charset val="134"/>
      </rPr>
      <t>(12V4.5A*1</t>
    </r>
    <r>
      <rPr>
        <b/>
        <sz val="7"/>
        <color rgb="FFFF0000"/>
        <rFont val="宋体"/>
        <charset val="134"/>
      </rPr>
      <t>铅酸电池</t>
    </r>
    <r>
      <rPr>
        <b/>
        <sz val="7"/>
        <color rgb="FFFF0000"/>
        <rFont val="Arial"/>
        <charset val="134"/>
      </rPr>
      <t>Lead-acid battery + 12V380*4</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前后摇摆，双开剪刀门，一键启动，</t>
    </r>
    <r>
      <rPr>
        <b/>
        <sz val="7"/>
        <rFont val="Arial"/>
        <charset val="134"/>
      </rPr>
      <t>2.4g</t>
    </r>
    <r>
      <rPr>
        <b/>
        <sz val="7"/>
        <rFont val="宋体"/>
        <charset val="134"/>
      </rPr>
      <t>一对一蓝牙遥控器</t>
    </r>
    <r>
      <rPr>
        <b/>
        <sz val="7"/>
        <rFont val="Arial"/>
        <charset val="134"/>
      </rPr>
      <t>,USB</t>
    </r>
    <r>
      <rPr>
        <b/>
        <sz val="7"/>
        <rFont val="宋体"/>
        <charset val="134"/>
      </rPr>
      <t>接口，电量显示，早教功能</t>
    </r>
    <r>
      <rPr>
        <b/>
        <sz val="7"/>
        <rFont val="Arial"/>
        <charset val="134"/>
      </rPr>
      <t>,</t>
    </r>
    <r>
      <rPr>
        <b/>
        <sz val="7"/>
        <rFont val="宋体"/>
        <charset val="134"/>
      </rPr>
      <t>英语故事，引擎盖带有</t>
    </r>
    <r>
      <rPr>
        <b/>
        <sz val="7"/>
        <rFont val="Arial"/>
        <charset val="134"/>
      </rPr>
      <t>LED</t>
    </r>
    <r>
      <rPr>
        <b/>
        <sz val="7"/>
        <rFont val="宋体"/>
        <charset val="134"/>
      </rPr>
      <t>灯光，</t>
    </r>
    <r>
      <rPr>
        <b/>
        <sz val="7"/>
        <rFont val="Arial"/>
        <charset val="134"/>
      </rPr>
      <t xml:space="preserve">
Rocking back and forth, double-open scissor door, one-button start, 2.4g one-to-one Bluetooth remote control,USB interface, power display, early education function, English stories, hood with LED light,</t>
    </r>
  </si>
  <si>
    <r>
      <rPr>
        <sz val="9"/>
        <rFont val="Arial"/>
        <charset val="134"/>
      </rPr>
      <t>6655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</si>
  <si>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Lead-acid battery + 12V380*4</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前后摇摆，双开剪刀门，一键启动，</t>
    </r>
    <r>
      <rPr>
        <b/>
        <sz val="7"/>
        <rFont val="Arial"/>
        <charset val="134"/>
      </rPr>
      <t>2.4g</t>
    </r>
    <r>
      <rPr>
        <b/>
        <sz val="7"/>
        <rFont val="宋体"/>
        <charset val="134"/>
      </rPr>
      <t>一对一蓝牙遥控器</t>
    </r>
    <r>
      <rPr>
        <b/>
        <sz val="7"/>
        <rFont val="Arial"/>
        <charset val="134"/>
      </rPr>
      <t>,USB</t>
    </r>
    <r>
      <rPr>
        <b/>
        <sz val="7"/>
        <rFont val="宋体"/>
        <charset val="134"/>
      </rPr>
      <t>接口，电量显示，早教功能</t>
    </r>
    <r>
      <rPr>
        <b/>
        <sz val="7"/>
        <rFont val="Arial"/>
        <charset val="134"/>
      </rPr>
      <t>,</t>
    </r>
    <r>
      <rPr>
        <b/>
        <sz val="7"/>
        <rFont val="宋体"/>
        <charset val="134"/>
      </rPr>
      <t>英语故事，引擎盖带有</t>
    </r>
    <r>
      <rPr>
        <b/>
        <sz val="7"/>
        <rFont val="Arial"/>
        <charset val="134"/>
      </rPr>
      <t>LED</t>
    </r>
    <r>
      <rPr>
        <b/>
        <sz val="7"/>
        <rFont val="宋体"/>
        <charset val="134"/>
      </rPr>
      <t>灯光，</t>
    </r>
    <r>
      <rPr>
        <b/>
        <sz val="7"/>
        <rFont val="Arial"/>
        <charset val="134"/>
      </rPr>
      <t xml:space="preserve">
Rocking back and forth, double-open scissor door, one-button start, 2.4g one-to-one Bluetooth remote control,USB interface, power display, early education function, English stories, hood with LED light,</t>
    </r>
  </si>
  <si>
    <r>
      <rPr>
        <sz val="9"/>
        <rFont val="Arial"/>
        <charset val="134"/>
      </rPr>
      <t>6655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</si>
  <si>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6655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</si>
  <si>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6622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</si>
  <si>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6622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t>
    </r>
  </si>
  <si>
    <r>
      <rPr>
        <sz val="9"/>
        <rFont val="Arial"/>
        <charset val="134"/>
      </rPr>
      <t>6622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t>
    </r>
  </si>
  <si>
    <r>
      <rPr>
        <sz val="9"/>
        <rFont val="Arial"/>
        <charset val="134"/>
      </rPr>
      <t>6622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</si>
  <si>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6622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</si>
  <si>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 xml:space="preserve">2288                   
  </t>
    </r>
    <r>
      <rPr>
        <sz val="9"/>
        <color rgb="FFFF0000"/>
        <rFont val="Arial"/>
        <charset val="134"/>
      </rPr>
      <t xml:space="preserve"> 6V4A*2</t>
    </r>
    <r>
      <rPr>
        <sz val="9"/>
        <rFont val="方正粗黑宋简体"/>
        <charset val="134"/>
      </rPr>
      <t>铅酸电池</t>
    </r>
    <r>
      <rPr>
        <sz val="9"/>
        <rFont val="Arial"/>
        <charset val="134"/>
      </rPr>
      <t xml:space="preserve">
Lead-acid battery
</t>
    </r>
    <r>
      <rPr>
        <sz val="9"/>
        <color rgb="FFFF0000"/>
        <rFont val="Arial"/>
        <charset val="134"/>
      </rPr>
      <t xml:space="preserve">12V380*2 </t>
    </r>
    <r>
      <rPr>
        <sz val="9"/>
        <rFont val="方正粗黑宋简体"/>
        <charset val="134"/>
      </rPr>
      <t>电机</t>
    </r>
    <r>
      <rPr>
        <sz val="9"/>
        <rFont val="Arial"/>
        <charset val="134"/>
      </rPr>
      <t xml:space="preserve"> motor  </t>
    </r>
  </si>
  <si>
    <t>红色，白色，黑色，                                   Red, white,black，</t>
  </si>
  <si>
    <t>111*78*57CM</t>
  </si>
  <si>
    <t>15KG/       
18KG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</si>
  <si>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双开门，一键启动，</t>
    </r>
    <r>
      <rPr>
        <b/>
        <sz val="7"/>
        <rFont val="Arial"/>
        <charset val="134"/>
      </rPr>
      <t>2,4g</t>
    </r>
    <r>
      <rPr>
        <b/>
        <sz val="7"/>
        <rFont val="宋体"/>
        <charset val="134"/>
      </rPr>
      <t>一对一遥控器，电量显示，前后静音摇摆功能，早教功能，英语故事，</t>
    </r>
    <r>
      <rPr>
        <b/>
        <sz val="7"/>
        <rFont val="Arial"/>
        <charset val="134"/>
      </rPr>
      <t>LED</t>
    </r>
    <r>
      <rPr>
        <b/>
        <sz val="7"/>
        <rFont val="宋体"/>
        <charset val="134"/>
      </rPr>
      <t>大灯，</t>
    </r>
    <r>
      <rPr>
        <b/>
        <sz val="7"/>
        <rFont val="Arial"/>
        <charset val="134"/>
      </rPr>
      <t>USB</t>
    </r>
    <r>
      <rPr>
        <b/>
        <sz val="7"/>
        <rFont val="宋体"/>
        <charset val="134"/>
      </rPr>
      <t>插口，</t>
    </r>
    <r>
      <rPr>
        <b/>
        <sz val="7"/>
        <rFont val="Arial"/>
        <charset val="134"/>
      </rPr>
      <t xml:space="preserve">MP3 </t>
    </r>
    <r>
      <rPr>
        <b/>
        <sz val="7"/>
        <rFont val="宋体"/>
        <charset val="134"/>
      </rPr>
      <t>插口，便捷拉手，</t>
    </r>
    <r>
      <rPr>
        <b/>
        <sz val="7"/>
        <rFont val="Arial"/>
        <charset val="134"/>
      </rPr>
      <t>APP</t>
    </r>
    <r>
      <rPr>
        <b/>
        <sz val="7"/>
        <rFont val="宋体"/>
        <charset val="134"/>
      </rPr>
      <t>手机遥控，</t>
    </r>
    <r>
      <rPr>
        <b/>
        <sz val="7"/>
        <rFont val="Arial"/>
        <charset val="134"/>
      </rPr>
      <t xml:space="preserve">
Double door, one button start, 2, 4G one to one remote control, power display, silent swaying function before and after, early education function, English story, LED headlights, USB jack, MP3 jack, convenient handle, APP mobile remote control,</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</si>
  <si>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tire+60RMB  
</t>
    </r>
    <r>
      <rPr>
        <sz val="9"/>
        <color rgb="FFFF0000"/>
        <rFont val="方正粗黑宋简体"/>
        <charset val="134"/>
      </rPr>
      <t xml:space="preserve">烤漆paint+50RMB      </t>
    </r>
    <r>
      <rPr>
        <sz val="9"/>
        <color rgb="FFFF0000"/>
        <rFont val="Arial"/>
        <charset val="134"/>
      </rPr>
      <t xml:space="preserve">                                      </t>
    </r>
  </si>
  <si>
    <r>
      <rPr>
        <sz val="9"/>
        <rFont val="Arial"/>
        <charset val="134"/>
      </rPr>
      <t xml:space="preserve">2288                      
</t>
    </r>
    <r>
      <rPr>
        <sz val="9"/>
        <color rgb="FFFF0000"/>
        <rFont val="Arial"/>
        <charset val="134"/>
      </rPr>
      <t xml:space="preserve">12V7A*1 </t>
    </r>
    <r>
      <rPr>
        <sz val="9"/>
        <rFont val="方正粗黑宋简体"/>
        <charset val="134"/>
      </rPr>
      <t>铅酸电池</t>
    </r>
    <r>
      <rPr>
        <sz val="9"/>
        <rFont val="Arial"/>
        <charset val="134"/>
      </rPr>
      <t xml:space="preserve">
Lead-acid battery
</t>
    </r>
    <r>
      <rPr>
        <sz val="9"/>
        <color rgb="FFFF0000"/>
        <rFont val="Arial"/>
        <charset val="134"/>
      </rPr>
      <t>12V380*4</t>
    </r>
    <r>
      <rPr>
        <sz val="9"/>
        <rFont val="Arial"/>
        <charset val="134"/>
      </rPr>
      <t xml:space="preserve"> </t>
    </r>
    <r>
      <rPr>
        <sz val="9"/>
        <rFont val="方正粗黑宋简体"/>
        <charset val="134"/>
      </rPr>
      <t>电机</t>
    </r>
    <r>
      <rPr>
        <sz val="9"/>
        <rFont val="Arial"/>
        <charset val="134"/>
      </rPr>
      <t xml:space="preserve"> motor  </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</si>
  <si>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双开门，一键启动，</t>
    </r>
    <r>
      <rPr>
        <b/>
        <sz val="7"/>
        <rFont val="Arial"/>
        <charset val="134"/>
      </rPr>
      <t>2,4g</t>
    </r>
    <r>
      <rPr>
        <b/>
        <sz val="7"/>
        <rFont val="宋体"/>
        <charset val="134"/>
      </rPr>
      <t>一对一遥控器，电量显示，前后静音摇摆功能，早教功能，英语故事，</t>
    </r>
    <r>
      <rPr>
        <b/>
        <sz val="7"/>
        <rFont val="Arial"/>
        <charset val="134"/>
      </rPr>
      <t>LED</t>
    </r>
    <r>
      <rPr>
        <b/>
        <sz val="7"/>
        <rFont val="宋体"/>
        <charset val="134"/>
      </rPr>
      <t>大灯，</t>
    </r>
    <r>
      <rPr>
        <b/>
        <sz val="7"/>
        <rFont val="Arial"/>
        <charset val="134"/>
      </rPr>
      <t>USB</t>
    </r>
    <r>
      <rPr>
        <b/>
        <sz val="7"/>
        <rFont val="宋体"/>
        <charset val="134"/>
      </rPr>
      <t>插口，</t>
    </r>
    <r>
      <rPr>
        <b/>
        <sz val="7"/>
        <rFont val="Arial"/>
        <charset val="134"/>
      </rPr>
      <t xml:space="preserve">MP3 </t>
    </r>
    <r>
      <rPr>
        <b/>
        <sz val="7"/>
        <rFont val="宋体"/>
        <charset val="134"/>
      </rPr>
      <t>插口，便捷拉手，</t>
    </r>
    <r>
      <rPr>
        <b/>
        <sz val="7"/>
        <rFont val="Arial"/>
        <charset val="134"/>
      </rPr>
      <t>APP</t>
    </r>
    <r>
      <rPr>
        <b/>
        <sz val="7"/>
        <rFont val="宋体"/>
        <charset val="134"/>
      </rPr>
      <t>手机遥控，</t>
    </r>
    <r>
      <rPr>
        <b/>
        <sz val="7"/>
        <rFont val="Arial"/>
        <charset val="134"/>
      </rPr>
      <t xml:space="preserve">
Double door, one button start, 2, 4G one to one remote control, power display, silent swaying function before and after, early education function, English story, LED headlights, USB jack, MP3 jack, convenient handle, APP mobile remote control,</t>
    </r>
  </si>
  <si>
    <r>
      <rPr>
        <sz val="9"/>
        <rFont val="Arial"/>
        <charset val="134"/>
      </rPr>
      <t xml:space="preserve">2288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</si>
  <si>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9088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</si>
  <si>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9088                      
</t>
    </r>
    <r>
      <rPr>
        <sz val="9"/>
        <color rgb="FFFF0000"/>
        <rFont val="Arial"/>
        <charset val="134"/>
      </rPr>
      <t xml:space="preserve">12V7A*1 </t>
    </r>
    <r>
      <rPr>
        <sz val="9"/>
        <rFont val="方正粗黑宋简体"/>
        <charset val="134"/>
      </rPr>
      <t>铅酸电池</t>
    </r>
    <r>
      <rPr>
        <sz val="9"/>
        <rFont val="Arial"/>
        <charset val="134"/>
      </rPr>
      <t xml:space="preserve">
Lead-acid battery
</t>
    </r>
    <r>
      <rPr>
        <sz val="9"/>
        <color rgb="FFFF0000"/>
        <rFont val="Arial"/>
        <charset val="134"/>
      </rPr>
      <t xml:space="preserve">12V380*4 </t>
    </r>
    <r>
      <rPr>
        <sz val="9"/>
        <rFont val="方正粗黑宋简体"/>
        <charset val="134"/>
      </rPr>
      <t>电机</t>
    </r>
    <r>
      <rPr>
        <sz val="9"/>
        <rFont val="Arial"/>
        <charset val="134"/>
      </rPr>
      <t xml:space="preserve"> motor  </t>
    </r>
  </si>
  <si>
    <r>
      <rPr>
        <sz val="9"/>
        <rFont val="Arial"/>
        <charset val="134"/>
      </rPr>
      <t xml:space="preserve">9088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</si>
  <si>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9166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</si>
  <si>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9166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</si>
  <si>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 xml:space="preserve">9166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</si>
  <si>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t>QWD</t>
  </si>
  <si>
    <r>
      <rPr>
        <sz val="9"/>
        <rFont val="Arial"/>
        <charset val="134"/>
      </rPr>
      <t>999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</si>
  <si>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红色，白色，
蓝色，绿色，                                     Red, white,
blue，green，</t>
  </si>
  <si>
    <t>118*65*76CM</t>
  </si>
  <si>
    <t>15.1KG/       17.5KG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</si>
  <si>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仪表盘仿真，</t>
    </r>
    <r>
      <rPr>
        <b/>
        <sz val="7"/>
        <rFont val="Arial"/>
        <charset val="134"/>
      </rPr>
      <t xml:space="preserve"> LED</t>
    </r>
    <r>
      <rPr>
        <b/>
        <sz val="7"/>
        <rFont val="宋体"/>
        <charset val="134"/>
      </rPr>
      <t>灯光，低音喇叭</t>
    </r>
    <r>
      <rPr>
        <b/>
        <sz val="7"/>
        <rFont val="Arial"/>
        <charset val="134"/>
      </rPr>
      <t>,</t>
    </r>
    <r>
      <rPr>
        <b/>
        <sz val="7"/>
        <rFont val="宋体"/>
        <charset val="134"/>
      </rPr>
      <t>音乐播放器</t>
    </r>
    <r>
      <rPr>
        <b/>
        <sz val="7"/>
        <rFont val="Arial"/>
        <charset val="134"/>
      </rPr>
      <t>,USB</t>
    </r>
    <r>
      <rPr>
        <b/>
        <sz val="7"/>
        <rFont val="宋体"/>
        <charset val="134"/>
      </rPr>
      <t>插孔</t>
    </r>
    <r>
      <rPr>
        <b/>
        <sz val="7"/>
        <rFont val="Arial"/>
        <charset val="134"/>
      </rPr>
      <t>,MP3</t>
    </r>
    <r>
      <rPr>
        <b/>
        <sz val="7"/>
        <rFont val="宋体"/>
        <charset val="134"/>
      </rPr>
      <t>插孔</t>
    </r>
    <r>
      <rPr>
        <b/>
        <sz val="7"/>
        <rFont val="Arial"/>
        <charset val="134"/>
      </rPr>
      <t xml:space="preserve"> ,</t>
    </r>
    <r>
      <rPr>
        <b/>
        <sz val="7"/>
        <rFont val="宋体"/>
        <charset val="134"/>
      </rPr>
      <t>智能缓启动，</t>
    </r>
    <r>
      <rPr>
        <b/>
        <sz val="7"/>
        <rFont val="Arial"/>
        <charset val="134"/>
      </rPr>
      <t xml:space="preserve"> </t>
    </r>
    <r>
      <rPr>
        <b/>
        <sz val="7"/>
        <rFont val="宋体"/>
        <charset val="134"/>
      </rPr>
      <t>四轮减震，</t>
    </r>
    <r>
      <rPr>
        <b/>
        <sz val="7"/>
        <rFont val="Arial"/>
        <charset val="134"/>
      </rPr>
      <t xml:space="preserve"> </t>
    </r>
    <r>
      <rPr>
        <b/>
        <sz val="7"/>
        <rFont val="宋体"/>
        <charset val="134"/>
      </rPr>
      <t>高低围栏快装</t>
    </r>
    <r>
      <rPr>
        <b/>
        <sz val="7"/>
        <rFont val="Arial"/>
        <charset val="134"/>
      </rPr>
      <t>,</t>
    </r>
    <r>
      <rPr>
        <b/>
        <sz val="7"/>
        <rFont val="宋体"/>
        <charset val="134"/>
      </rPr>
      <t>一对一遥控电子摇摆，</t>
    </r>
    <r>
      <rPr>
        <b/>
        <sz val="7"/>
        <rFont val="Arial"/>
        <charset val="134"/>
      </rPr>
      <t xml:space="preserve">
Dashboard simulation, LED lights, subwoofer, music player,USB jack,MP3 jack, smart slow start, four-wheel shock absorption, high and low fence quick installation, one to one remote control electronic swing,</t>
    </r>
  </si>
  <si>
    <r>
      <rPr>
        <sz val="9"/>
        <color rgb="FFFF0000"/>
        <rFont val="方正粗黑宋简体"/>
        <charset val="134"/>
      </rPr>
      <t>皮座椅</t>
    </r>
    <r>
      <rPr>
        <sz val="9"/>
        <color rgb="FFFF0000"/>
        <rFont val="Arial"/>
        <charset val="134"/>
      </rPr>
      <t>Leather seats+15RMB                                            EVA</t>
    </r>
    <r>
      <rPr>
        <sz val="9"/>
        <color rgb="FFFF0000"/>
        <rFont val="方正粗黑宋简体"/>
        <charset val="134"/>
      </rPr>
      <t>发泡胎</t>
    </r>
    <r>
      <rPr>
        <sz val="9"/>
        <color rgb="FFFF0000"/>
        <rFont val="Arial"/>
        <charset val="134"/>
      </rPr>
      <t xml:space="preserve">EVAfoam tire+60RMB                                        </t>
    </r>
  </si>
  <si>
    <r>
      <rPr>
        <sz val="9"/>
        <rFont val="Arial"/>
        <charset val="134"/>
      </rPr>
      <t>999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</si>
  <si>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b/>
        <sz val="7"/>
        <color rgb="FFFF0000"/>
        <rFont val="Arial"/>
        <charset val="134"/>
      </rPr>
      <t>(12V7A*1</t>
    </r>
    <r>
      <rPr>
        <b/>
        <sz val="7"/>
        <color rgb="FFFF0000"/>
        <rFont val="宋体"/>
        <charset val="134"/>
      </rPr>
      <t>铅酸电池</t>
    </r>
    <r>
      <rPr>
        <b/>
        <sz val="7"/>
        <color rgb="FFFF0000"/>
        <rFont val="Arial"/>
        <charset val="134"/>
      </rPr>
      <t xml:space="preserve">Lead-acid battery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仪表盘仿真，</t>
    </r>
    <r>
      <rPr>
        <b/>
        <sz val="7"/>
        <rFont val="Arial"/>
        <charset val="134"/>
      </rPr>
      <t xml:space="preserve"> LED</t>
    </r>
    <r>
      <rPr>
        <b/>
        <sz val="7"/>
        <rFont val="宋体"/>
        <charset val="134"/>
      </rPr>
      <t>灯光，低音喇叭</t>
    </r>
    <r>
      <rPr>
        <b/>
        <sz val="7"/>
        <rFont val="Arial"/>
        <charset val="134"/>
      </rPr>
      <t>,</t>
    </r>
    <r>
      <rPr>
        <b/>
        <sz val="7"/>
        <rFont val="宋体"/>
        <charset val="134"/>
      </rPr>
      <t>音乐播放器</t>
    </r>
    <r>
      <rPr>
        <b/>
        <sz val="7"/>
        <rFont val="Arial"/>
        <charset val="134"/>
      </rPr>
      <t>,USB</t>
    </r>
    <r>
      <rPr>
        <b/>
        <sz val="7"/>
        <rFont val="宋体"/>
        <charset val="134"/>
      </rPr>
      <t>插孔</t>
    </r>
    <r>
      <rPr>
        <b/>
        <sz val="7"/>
        <rFont val="Arial"/>
        <charset val="134"/>
      </rPr>
      <t>,MP3</t>
    </r>
    <r>
      <rPr>
        <b/>
        <sz val="7"/>
        <rFont val="宋体"/>
        <charset val="134"/>
      </rPr>
      <t>插孔</t>
    </r>
    <r>
      <rPr>
        <b/>
        <sz val="7"/>
        <rFont val="Arial"/>
        <charset val="134"/>
      </rPr>
      <t xml:space="preserve"> ,</t>
    </r>
    <r>
      <rPr>
        <b/>
        <sz val="7"/>
        <rFont val="宋体"/>
        <charset val="134"/>
      </rPr>
      <t>智能缓启动，</t>
    </r>
    <r>
      <rPr>
        <b/>
        <sz val="7"/>
        <rFont val="Arial"/>
        <charset val="134"/>
      </rPr>
      <t xml:space="preserve"> </t>
    </r>
    <r>
      <rPr>
        <b/>
        <sz val="7"/>
        <rFont val="宋体"/>
        <charset val="134"/>
      </rPr>
      <t>四轮减震，</t>
    </r>
    <r>
      <rPr>
        <b/>
        <sz val="7"/>
        <rFont val="Arial"/>
        <charset val="134"/>
      </rPr>
      <t xml:space="preserve"> </t>
    </r>
    <r>
      <rPr>
        <b/>
        <sz val="7"/>
        <rFont val="宋体"/>
        <charset val="134"/>
      </rPr>
      <t>高低围栏快装</t>
    </r>
    <r>
      <rPr>
        <b/>
        <sz val="7"/>
        <rFont val="Arial"/>
        <charset val="134"/>
      </rPr>
      <t>,</t>
    </r>
    <r>
      <rPr>
        <b/>
        <sz val="7"/>
        <rFont val="宋体"/>
        <charset val="134"/>
      </rPr>
      <t>一对一遥控电子摇摆，</t>
    </r>
    <r>
      <rPr>
        <b/>
        <sz val="7"/>
        <rFont val="Arial"/>
        <charset val="134"/>
      </rPr>
      <t xml:space="preserve">
Dashboard simulation, LED lights, subwoofer, music player,USB jack,MP3 jack, smart slow start, four-wheel shock absorption, high and low fence quick installation, one to one remote control electronic swing,</t>
    </r>
  </si>
  <si>
    <r>
      <rPr>
        <sz val="9"/>
        <rFont val="Arial"/>
        <charset val="134"/>
      </rPr>
      <t>999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</si>
  <si>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9"/>
        <rFont val="Arial"/>
        <charset val="134"/>
      </rPr>
      <t>918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</si>
  <si>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红色，白色，
蓝色，绿色，黄色，                                     Red, white,
blue，green，yellow,</t>
  </si>
  <si>
    <t>105*65*76CM</t>
  </si>
  <si>
    <t>13.6KG/       16.2KG</t>
  </si>
  <si>
    <r>
      <rPr>
        <sz val="9"/>
        <rFont val="Arial"/>
        <charset val="134"/>
      </rPr>
      <t>918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</si>
  <si>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Arial"/>
        <charset val="134"/>
      </rPr>
      <t xml:space="preserve">
</t>
    </r>
    <r>
      <rPr>
        <b/>
        <sz val="7"/>
        <rFont val="宋体"/>
        <charset val="134"/>
      </rPr>
      <t>仪表盘仿真，</t>
    </r>
    <r>
      <rPr>
        <b/>
        <sz val="7"/>
        <rFont val="Arial"/>
        <charset val="134"/>
      </rPr>
      <t xml:space="preserve"> LED</t>
    </r>
    <r>
      <rPr>
        <b/>
        <sz val="7"/>
        <rFont val="宋体"/>
        <charset val="134"/>
      </rPr>
      <t>灯光，低音喇叭</t>
    </r>
    <r>
      <rPr>
        <b/>
        <sz val="7"/>
        <rFont val="Arial"/>
        <charset val="134"/>
      </rPr>
      <t>,</t>
    </r>
    <r>
      <rPr>
        <b/>
        <sz val="7"/>
        <rFont val="宋体"/>
        <charset val="134"/>
      </rPr>
      <t>音乐播放器</t>
    </r>
    <r>
      <rPr>
        <b/>
        <sz val="7"/>
        <rFont val="Arial"/>
        <charset val="134"/>
      </rPr>
      <t>,USB</t>
    </r>
    <r>
      <rPr>
        <b/>
        <sz val="7"/>
        <rFont val="宋体"/>
        <charset val="134"/>
      </rPr>
      <t>插孔</t>
    </r>
    <r>
      <rPr>
        <b/>
        <sz val="7"/>
        <rFont val="Arial"/>
        <charset val="134"/>
      </rPr>
      <t>,MP3</t>
    </r>
    <r>
      <rPr>
        <b/>
        <sz val="7"/>
        <rFont val="宋体"/>
        <charset val="134"/>
      </rPr>
      <t>插孔</t>
    </r>
    <r>
      <rPr>
        <b/>
        <sz val="7"/>
        <rFont val="Arial"/>
        <charset val="134"/>
      </rPr>
      <t xml:space="preserve"> ,</t>
    </r>
    <r>
      <rPr>
        <b/>
        <sz val="7"/>
        <rFont val="宋体"/>
        <charset val="134"/>
      </rPr>
      <t>智能缓启动，</t>
    </r>
    <r>
      <rPr>
        <b/>
        <sz val="7"/>
        <rFont val="Arial"/>
        <charset val="134"/>
      </rPr>
      <t xml:space="preserve"> </t>
    </r>
    <r>
      <rPr>
        <b/>
        <sz val="7"/>
        <rFont val="宋体"/>
        <charset val="134"/>
      </rPr>
      <t>四轮减震，</t>
    </r>
    <r>
      <rPr>
        <b/>
        <sz val="7"/>
        <rFont val="Arial"/>
        <charset val="134"/>
      </rPr>
      <t xml:space="preserve"> </t>
    </r>
    <r>
      <rPr>
        <b/>
        <sz val="7"/>
        <rFont val="宋体"/>
        <charset val="134"/>
      </rPr>
      <t>高低围栏快装</t>
    </r>
    <r>
      <rPr>
        <b/>
        <sz val="7"/>
        <rFont val="Arial"/>
        <charset val="134"/>
      </rPr>
      <t>,</t>
    </r>
    <r>
      <rPr>
        <b/>
        <sz val="7"/>
        <rFont val="宋体"/>
        <charset val="134"/>
      </rPr>
      <t>一对一遥控电子摇摆，</t>
    </r>
    <r>
      <rPr>
        <b/>
        <sz val="7"/>
        <rFont val="Arial"/>
        <charset val="134"/>
      </rPr>
      <t xml:space="preserve">
Dashboard simulation, LED lights, subwoofer, music player,USB jack,MP3 jack, smart slow start, four-wheel shock absorption, high and low fence quick installation, one to one remote control electronic swing,</t>
    </r>
  </si>
  <si>
    <r>
      <rPr>
        <sz val="10"/>
        <rFont val="Arial"/>
        <charset val="134"/>
      </rPr>
      <t xml:space="preserve">801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</si>
  <si>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115*71*64CM</t>
  </si>
  <si>
    <t>17KG   
19KG</t>
  </si>
  <si>
    <t>一键中控操作，多功能早教 ，动感儿歌 ，车身LED氛围灯，前后摇摆功
能，2.4G一对一蓝牙遥控 ，遥控+蓝牙+前后摇摆
One-click central control operation, multi-functional early education, dynamic children's songs, LED ambient lighting on the vehicle body, and front and back swing function
Yes, 2.4G one-to-one Bluetooth remote control, remote control + Bluetooth + front and back swing</t>
  </si>
  <si>
    <t xml:space="preserve">  烤漆Baking varnish+35RMB  EVA发泡胎EVAfoam tire+50RMB
皮座椅Leather seats+15RMB</t>
  </si>
  <si>
    <r>
      <rPr>
        <sz val="10"/>
        <rFont val="Arial"/>
        <charset val="134"/>
      </rPr>
      <t xml:space="preserve">801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四轮灯光
Four-wheel lights</t>
    </r>
  </si>
  <si>
    <r>
      <rPr>
        <sz val="10"/>
        <rFont val="Arial"/>
        <charset val="134"/>
      </rPr>
      <t xml:space="preserve">801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皮座椅</t>
    </r>
    <r>
      <rPr>
        <b/>
        <sz val="10"/>
        <color rgb="FFFF0000"/>
        <rFont val="Arial"/>
        <charset val="134"/>
      </rPr>
      <t xml:space="preserve">Leather seats
</t>
    </r>
    <r>
      <rPr>
        <b/>
        <sz val="10"/>
        <color rgb="FFFF0000"/>
        <rFont val="宋体"/>
        <charset val="134"/>
      </rPr>
      <t>四轮灯光
Four-wheel lights</t>
    </r>
  </si>
  <si>
    <t>PKQ</t>
  </si>
  <si>
    <r>
      <rPr>
        <sz val="9"/>
        <rFont val="Arial"/>
        <charset val="134"/>
      </rPr>
      <t>550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</si>
  <si>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白,红,蓝,灰,
White, red, blue, grey</t>
  </si>
  <si>
    <t>118×70X75CM</t>
  </si>
  <si>
    <t>16KG/       18KG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</si>
  <si>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四轮减震，缓启动，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档调速，安全带，带有仿真超大后备箱，车身</t>
    </r>
    <r>
      <rPr>
        <b/>
        <sz val="7"/>
        <rFont val="Arial"/>
        <charset val="134"/>
      </rPr>
      <t>LED</t>
    </r>
    <r>
      <rPr>
        <b/>
        <sz val="7"/>
        <rFont val="宋体"/>
        <charset val="134"/>
      </rPr>
      <t>灯光，前后炫彩灯光，动感音乐，有</t>
    </r>
    <r>
      <rPr>
        <b/>
        <sz val="7"/>
        <rFont val="Arial"/>
        <charset val="134"/>
      </rPr>
      <t>USB</t>
    </r>
    <r>
      <rPr>
        <b/>
        <sz val="7"/>
        <rFont val="宋体"/>
        <charset val="134"/>
      </rPr>
      <t>接口，</t>
    </r>
    <r>
      <rPr>
        <b/>
        <sz val="7"/>
        <rFont val="Arial"/>
        <charset val="134"/>
      </rPr>
      <t>MP3</t>
    </r>
    <r>
      <rPr>
        <b/>
        <sz val="7"/>
        <rFont val="宋体"/>
        <charset val="134"/>
      </rPr>
      <t>插口，音量加减功能，</t>
    </r>
    <r>
      <rPr>
        <b/>
        <sz val="7"/>
        <rFont val="Arial"/>
        <charset val="134"/>
      </rPr>
      <t xml:space="preserve"> </t>
    </r>
    <r>
      <rPr>
        <b/>
        <sz val="7"/>
        <rFont val="宋体"/>
        <charset val="134"/>
      </rPr>
      <t>整车安装简单</t>
    </r>
    <r>
      <rPr>
        <b/>
        <sz val="7"/>
        <rFont val="Arial"/>
        <charset val="134"/>
      </rPr>
      <t xml:space="preserve">                                                                                  Four-wheel shock absorption, slow start, 2.4G Bluetooth remote control, double doors, 3 speed regulation, seat belt, with simulation of large trunk, LED lights, front and rear bright lights, dynamic music, USB interface, MP3 jack, volume plus or minus function, simple installation</t>
    </r>
  </si>
  <si>
    <r>
      <rPr>
        <sz val="9"/>
        <rFont val="Arial"/>
        <charset val="134"/>
      </rPr>
      <t>550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</si>
  <si>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四轮减震，缓启动，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档调速，安全带，带有仿真超大后备箱，车身</t>
    </r>
    <r>
      <rPr>
        <b/>
        <sz val="7"/>
        <rFont val="Arial"/>
        <charset val="134"/>
      </rPr>
      <t>LED</t>
    </r>
    <r>
      <rPr>
        <b/>
        <sz val="7"/>
        <rFont val="宋体"/>
        <charset val="134"/>
      </rPr>
      <t>灯光，前后炫彩灯光，动感音乐，有</t>
    </r>
    <r>
      <rPr>
        <b/>
        <sz val="7"/>
        <rFont val="Arial"/>
        <charset val="134"/>
      </rPr>
      <t>USB</t>
    </r>
    <r>
      <rPr>
        <b/>
        <sz val="7"/>
        <rFont val="宋体"/>
        <charset val="134"/>
      </rPr>
      <t>接口，</t>
    </r>
    <r>
      <rPr>
        <b/>
        <sz val="7"/>
        <rFont val="Arial"/>
        <charset val="134"/>
      </rPr>
      <t>MP3</t>
    </r>
    <r>
      <rPr>
        <b/>
        <sz val="7"/>
        <rFont val="宋体"/>
        <charset val="134"/>
      </rPr>
      <t>插口，音量加减功能，</t>
    </r>
    <r>
      <rPr>
        <b/>
        <sz val="7"/>
        <rFont val="Arial"/>
        <charset val="134"/>
      </rPr>
      <t xml:space="preserve"> </t>
    </r>
    <r>
      <rPr>
        <b/>
        <sz val="7"/>
        <rFont val="宋体"/>
        <charset val="134"/>
      </rPr>
      <t>整车安装简单</t>
    </r>
    <r>
      <rPr>
        <b/>
        <sz val="7"/>
        <rFont val="Arial"/>
        <charset val="134"/>
      </rPr>
      <t xml:space="preserve">                                                                                  Four-wheel shock absorption, slow start, 2.4G Bluetooth remote control, double doors, 3 speed regulation, seat belt, with simulation of large trunk, LED lights, front and rear bright lights, dynamic music, USB interface, MP3 jack, volume plus or minus function, simple installation</t>
    </r>
  </si>
  <si>
    <r>
      <rPr>
        <sz val="9"/>
        <rFont val="Arial"/>
        <charset val="134"/>
      </rPr>
      <t xml:space="preserve">550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</si>
  <si>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b/>
        <sz val="7"/>
        <color rgb="FFFF0000"/>
        <rFont val="Arial"/>
        <charset val="134"/>
      </rPr>
      <t xml:space="preserve">(12V7A*1 </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四轮减震，缓启动，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档调速，安全带，带有仿真超大后备箱，车身</t>
    </r>
    <r>
      <rPr>
        <b/>
        <sz val="7"/>
        <rFont val="Arial"/>
        <charset val="134"/>
      </rPr>
      <t>LED</t>
    </r>
    <r>
      <rPr>
        <b/>
        <sz val="7"/>
        <rFont val="宋体"/>
        <charset val="134"/>
      </rPr>
      <t>灯光，前后炫彩灯光，动感音乐，有</t>
    </r>
    <r>
      <rPr>
        <b/>
        <sz val="7"/>
        <rFont val="Arial"/>
        <charset val="134"/>
      </rPr>
      <t>USB</t>
    </r>
    <r>
      <rPr>
        <b/>
        <sz val="7"/>
        <rFont val="宋体"/>
        <charset val="134"/>
      </rPr>
      <t>接口，</t>
    </r>
    <r>
      <rPr>
        <b/>
        <sz val="7"/>
        <rFont val="Arial"/>
        <charset val="134"/>
      </rPr>
      <t>MP3</t>
    </r>
    <r>
      <rPr>
        <b/>
        <sz val="7"/>
        <rFont val="宋体"/>
        <charset val="134"/>
      </rPr>
      <t>插口，音量加减功能，</t>
    </r>
    <r>
      <rPr>
        <b/>
        <sz val="7"/>
        <rFont val="Arial"/>
        <charset val="134"/>
      </rPr>
      <t xml:space="preserve"> </t>
    </r>
    <r>
      <rPr>
        <b/>
        <sz val="7"/>
        <rFont val="宋体"/>
        <charset val="134"/>
      </rPr>
      <t>整车安装简单</t>
    </r>
    <r>
      <rPr>
        <b/>
        <sz val="7"/>
        <rFont val="Arial"/>
        <charset val="134"/>
      </rPr>
      <t xml:space="preserve">                                                                                  Four-wheel shock absorption, slow start, 2.4G Bluetooth remote control, double doors, 3 speed regulation, seat belt, with simulation of large trunk, LED lights, front and rear bright lights, dynamic music, USB interface, MP3 jack, volume plus or minus function, simple installation</t>
    </r>
  </si>
  <si>
    <r>
      <rPr>
        <sz val="9"/>
        <rFont val="Arial"/>
        <charset val="134"/>
      </rPr>
      <t>580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</si>
  <si>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580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</si>
  <si>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 xml:space="preserve">580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</si>
  <si>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510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</si>
  <si>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510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</si>
  <si>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 xml:space="preserve">510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</si>
  <si>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530   A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</si>
  <si>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530   A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</si>
  <si>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 xml:space="preserve">530A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</si>
  <si>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530 B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</si>
  <si>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530 B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</si>
  <si>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 xml:space="preserve">530 B            
12V7A*1 </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</si>
  <si>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9"/>
        <rFont val="Arial"/>
        <charset val="134"/>
      </rPr>
      <t>5180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</si>
  <si>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红，黄，绿，桔，
Red, yellow, green, orange</t>
  </si>
  <si>
    <t>115×70X73CM</t>
  </si>
  <si>
    <r>
      <rPr>
        <b/>
        <sz val="7"/>
        <color rgb="FFFF0000"/>
        <rFont val="Arial"/>
        <charset val="134"/>
      </rPr>
      <t xml:space="preserve">(6V4A*2 </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双开门，</t>
    </r>
    <r>
      <rPr>
        <b/>
        <sz val="7"/>
        <rFont val="Arial"/>
        <charset val="134"/>
      </rPr>
      <t xml:space="preserve"> </t>
    </r>
    <r>
      <rPr>
        <b/>
        <sz val="7"/>
        <rFont val="宋体"/>
        <charset val="134"/>
      </rPr>
      <t>新型静音摇摆功能，超大座板，设有安全带，车身</t>
    </r>
    <r>
      <rPr>
        <b/>
        <sz val="7"/>
        <rFont val="Arial"/>
        <charset val="134"/>
      </rPr>
      <t>LED</t>
    </r>
    <r>
      <rPr>
        <b/>
        <sz val="7"/>
        <rFont val="宋体"/>
        <charset val="134"/>
      </rPr>
      <t>灯光，前后灯光，动感音乐，带讲故事，早教，古诗，有</t>
    </r>
    <r>
      <rPr>
        <b/>
        <sz val="7"/>
        <rFont val="Arial"/>
        <charset val="134"/>
      </rPr>
      <t>USB</t>
    </r>
    <r>
      <rPr>
        <b/>
        <sz val="7"/>
        <rFont val="宋体"/>
        <charset val="134"/>
      </rPr>
      <t>接口，音量加减功能</t>
    </r>
    <r>
      <rPr>
        <b/>
        <sz val="7"/>
        <rFont val="Arial"/>
        <charset val="134"/>
      </rPr>
      <t xml:space="preserve">
Double doors, new silent swing function, large seat plate, equipped with seat belts, LED lights on the body, front and rear lights, dynamic music, with storytelling, early education, ancient poetry, USB interface, volume up and down function
</t>
    </r>
  </si>
  <si>
    <r>
      <rPr>
        <sz val="9"/>
        <rFont val="Arial"/>
        <charset val="134"/>
      </rPr>
      <t xml:space="preserve">5180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</si>
  <si>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5190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</si>
  <si>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5190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</si>
  <si>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610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</si>
  <si>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 xml:space="preserve">红，白，蓝，灰，
Red, white, blue, grey
</t>
  </si>
  <si>
    <t>10.5KG/       13KG</t>
  </si>
  <si>
    <r>
      <rPr>
        <sz val="9"/>
        <rFont val="Arial"/>
        <charset val="134"/>
      </rPr>
      <t xml:space="preserve">610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</si>
  <si>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615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</si>
  <si>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615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</si>
  <si>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619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</si>
  <si>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619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</si>
  <si>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617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</si>
  <si>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617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</si>
  <si>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618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</si>
  <si>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618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</si>
  <si>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612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</si>
  <si>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 xml:space="preserve">612          
12V7A*1 </t>
    </r>
    <r>
      <rPr>
        <sz val="9"/>
        <rFont val="宋体"/>
        <charset val="134"/>
      </rPr>
      <t>铅酸电池</t>
    </r>
    <r>
      <rPr>
        <sz val="9"/>
        <rFont val="Arial"/>
        <charset val="134"/>
      </rPr>
      <t xml:space="preserve">
Lead-acid battery
12V380*4 </t>
    </r>
    <r>
      <rPr>
        <sz val="9"/>
        <rFont val="宋体"/>
        <charset val="134"/>
      </rPr>
      <t>电机</t>
    </r>
    <r>
      <rPr>
        <sz val="9"/>
        <rFont val="Arial"/>
        <charset val="134"/>
      </rPr>
      <t xml:space="preserve"> motor   </t>
    </r>
  </si>
  <si>
    <r>
      <rPr>
        <sz val="9"/>
        <rFont val="Arial"/>
        <charset val="134"/>
      </rPr>
      <t>A6800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</si>
  <si>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 xml:space="preserve">红色、白色、蓝色、                    
Red, white, blue, </t>
  </si>
  <si>
    <t>100*60*62CM</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</si>
  <si>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t>
    </r>
    <r>
      <rPr>
        <b/>
        <sz val="7"/>
        <rFont val="Arial"/>
        <charset val="134"/>
      </rPr>
      <t xml:space="preserve"> </t>
    </r>
    <r>
      <rPr>
        <b/>
        <sz val="7"/>
        <rFont val="宋体"/>
        <charset val="134"/>
      </rPr>
      <t>安全带，车身</t>
    </r>
    <r>
      <rPr>
        <b/>
        <sz val="7"/>
        <rFont val="Arial"/>
        <charset val="134"/>
      </rPr>
      <t>LED</t>
    </r>
    <r>
      <rPr>
        <b/>
        <sz val="7"/>
        <rFont val="宋体"/>
        <charset val="134"/>
      </rPr>
      <t>灯光，动感音乐，</t>
    </r>
    <r>
      <rPr>
        <b/>
        <sz val="7"/>
        <rFont val="Arial"/>
        <charset val="134"/>
      </rPr>
      <t xml:space="preserve"> </t>
    </r>
    <r>
      <rPr>
        <b/>
        <sz val="7"/>
        <rFont val="宋体"/>
        <charset val="134"/>
      </rPr>
      <t>音量加减功能，</t>
    </r>
    <r>
      <rPr>
        <b/>
        <sz val="7"/>
        <rFont val="Arial"/>
        <charset val="134"/>
      </rPr>
      <t xml:space="preserve">                                                                   Slow start, 2.4g Bluetooth 
remote control, double doors, 3-speed regulation, new silent swing function, seat belt, body LED light, dynamic music, volume increase and decrease function, </t>
    </r>
  </si>
  <si>
    <r>
      <rPr>
        <sz val="9"/>
        <rFont val="Arial"/>
        <charset val="134"/>
      </rPr>
      <t>A6800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</si>
  <si>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t>
    </r>
    <r>
      <rPr>
        <b/>
        <sz val="7"/>
        <rFont val="Arial"/>
        <charset val="134"/>
      </rPr>
      <t xml:space="preserve"> </t>
    </r>
    <r>
      <rPr>
        <b/>
        <sz val="7"/>
        <rFont val="宋体"/>
        <charset val="134"/>
      </rPr>
      <t>安全带，车身</t>
    </r>
    <r>
      <rPr>
        <b/>
        <sz val="7"/>
        <rFont val="Arial"/>
        <charset val="134"/>
      </rPr>
      <t>LED</t>
    </r>
    <r>
      <rPr>
        <b/>
        <sz val="7"/>
        <rFont val="宋体"/>
        <charset val="134"/>
      </rPr>
      <t>灯光，动感音乐，</t>
    </r>
    <r>
      <rPr>
        <b/>
        <sz val="7"/>
        <rFont val="Arial"/>
        <charset val="134"/>
      </rPr>
      <t xml:space="preserve"> </t>
    </r>
    <r>
      <rPr>
        <b/>
        <sz val="7"/>
        <rFont val="宋体"/>
        <charset val="134"/>
      </rPr>
      <t>音量加减功能，</t>
    </r>
    <r>
      <rPr>
        <b/>
        <sz val="7"/>
        <rFont val="Arial"/>
        <charset val="134"/>
      </rPr>
      <t xml:space="preserve">                                                                   Slow start, 2.4g Bluetooth 
remote control, double doors, 3-speed regulation, new silent swing function, seat belt, body LED light, dynamic music, volume increase and decrease function, </t>
    </r>
  </si>
  <si>
    <r>
      <rPr>
        <sz val="9"/>
        <rFont val="Arial"/>
        <charset val="134"/>
      </rPr>
      <t>A6800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</si>
  <si>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A6800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</si>
  <si>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A6800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</si>
  <si>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A6800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</si>
  <si>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6500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</si>
  <si>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白色.红色.
橙色.蓝色.                           White. Red. 
Orange. Blue.</t>
  </si>
  <si>
    <t>112*69*72CM</t>
  </si>
  <si>
    <r>
      <rPr>
        <sz val="9"/>
        <rFont val="Arial"/>
        <charset val="134"/>
      </rPr>
      <t>6500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</si>
  <si>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b/>
        <sz val="7"/>
        <color rgb="FFFF0000"/>
        <rFont val="Arial"/>
        <charset val="134"/>
      </rPr>
      <t xml:space="preserve">(12V7A*1 </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t>
    </r>
    <r>
      <rPr>
        <b/>
        <sz val="7"/>
        <rFont val="Arial"/>
        <charset val="134"/>
      </rPr>
      <t xml:space="preserve"> </t>
    </r>
    <r>
      <rPr>
        <b/>
        <sz val="7"/>
        <rFont val="宋体"/>
        <charset val="134"/>
      </rPr>
      <t>安全带，车身</t>
    </r>
    <r>
      <rPr>
        <b/>
        <sz val="7"/>
        <rFont val="Arial"/>
        <charset val="134"/>
      </rPr>
      <t>LED</t>
    </r>
    <r>
      <rPr>
        <b/>
        <sz val="7"/>
        <rFont val="宋体"/>
        <charset val="134"/>
      </rPr>
      <t>灯光，动感音乐，</t>
    </r>
    <r>
      <rPr>
        <b/>
        <sz val="7"/>
        <rFont val="Arial"/>
        <charset val="134"/>
      </rPr>
      <t xml:space="preserve"> </t>
    </r>
    <r>
      <rPr>
        <b/>
        <sz val="7"/>
        <rFont val="宋体"/>
        <charset val="134"/>
      </rPr>
      <t>音量加减功能，</t>
    </r>
    <r>
      <rPr>
        <b/>
        <sz val="7"/>
        <rFont val="Arial"/>
        <charset val="134"/>
      </rPr>
      <t xml:space="preserve">                                                                   Slow start, 2.4g Bluetooth 
remote control, double doors, 3-speed regulation, new silent swing function, seat belt, body LED light, dynamic music, volume increase and decrease function, </t>
    </r>
  </si>
  <si>
    <r>
      <rPr>
        <b/>
        <sz val="7"/>
        <color rgb="FFFF0000"/>
        <rFont val="Arial"/>
        <charset val="134"/>
      </rPr>
      <t xml:space="preserve">(12V7A*1 </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t>
    </r>
    <r>
      <rPr>
        <b/>
        <sz val="7"/>
        <rFont val="Arial"/>
        <charset val="134"/>
      </rPr>
      <t xml:space="preserve"> </t>
    </r>
    <r>
      <rPr>
        <b/>
        <sz val="7"/>
        <rFont val="宋体"/>
        <charset val="134"/>
      </rPr>
      <t>安全带，车身</t>
    </r>
    <r>
      <rPr>
        <b/>
        <sz val="7"/>
        <rFont val="Arial"/>
        <charset val="134"/>
      </rPr>
      <t>LED</t>
    </r>
    <r>
      <rPr>
        <b/>
        <sz val="7"/>
        <rFont val="宋体"/>
        <charset val="134"/>
      </rPr>
      <t>灯光，动感音乐，</t>
    </r>
    <r>
      <rPr>
        <b/>
        <sz val="7"/>
        <rFont val="Arial"/>
        <charset val="134"/>
      </rPr>
      <t xml:space="preserve"> </t>
    </r>
    <r>
      <rPr>
        <b/>
        <sz val="7"/>
        <rFont val="宋体"/>
        <charset val="134"/>
      </rPr>
      <t>音量加减功能，</t>
    </r>
    <r>
      <rPr>
        <b/>
        <sz val="7"/>
        <rFont val="Arial"/>
        <charset val="134"/>
      </rPr>
      <t xml:space="preserve">                                                                   Slow start, 2.4g Bluetooth 
remote control, double doors, 3-speed regulation, new silent swing function, seat belt, body LED light, dynamic music, volume increase and decrease function, </t>
    </r>
  </si>
  <si>
    <r>
      <rPr>
        <sz val="9"/>
        <rFont val="Arial"/>
        <charset val="134"/>
      </rPr>
      <t>6500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</si>
  <si>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6500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</si>
  <si>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b/>
        <sz val="7"/>
        <color rgb="FFFF0000"/>
        <rFont val="Arial"/>
        <charset val="134"/>
      </rPr>
      <t xml:space="preserve">(12V7A*1 </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缓启动，</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t>
    </r>
    <r>
      <rPr>
        <b/>
        <sz val="7"/>
        <rFont val="Arial"/>
        <charset val="134"/>
      </rPr>
      <t xml:space="preserve"> </t>
    </r>
    <r>
      <rPr>
        <b/>
        <sz val="7"/>
        <rFont val="宋体"/>
        <charset val="134"/>
      </rPr>
      <t>安全带，车身</t>
    </r>
    <r>
      <rPr>
        <b/>
        <sz val="7"/>
        <rFont val="Arial"/>
        <charset val="134"/>
      </rPr>
      <t>LED</t>
    </r>
    <r>
      <rPr>
        <b/>
        <sz val="7"/>
        <rFont val="宋体"/>
        <charset val="134"/>
      </rPr>
      <t>灯光，动感音乐，</t>
    </r>
    <r>
      <rPr>
        <b/>
        <sz val="7"/>
        <rFont val="Arial"/>
        <charset val="134"/>
      </rPr>
      <t xml:space="preserve"> </t>
    </r>
    <r>
      <rPr>
        <b/>
        <sz val="7"/>
        <rFont val="宋体"/>
        <charset val="134"/>
      </rPr>
      <t>音量加减功能，</t>
    </r>
    <r>
      <rPr>
        <b/>
        <sz val="7"/>
        <rFont val="Arial"/>
        <charset val="134"/>
      </rPr>
      <t xml:space="preserve">                                                                   Slow start, 2.4g Bluetooth 
remote control, double doors, 3-speed regulation, new silent swing function, seat belt, body LED light, dynamic music, volume increase and decrease function, </t>
    </r>
  </si>
  <si>
    <r>
      <rPr>
        <sz val="9"/>
        <rFont val="Arial"/>
        <charset val="134"/>
      </rPr>
      <t>6500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</si>
  <si>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6500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</si>
  <si>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6500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r>
      <rPr>
        <sz val="9"/>
        <rFont val="方正粗黑宋简体"/>
        <charset val="134"/>
      </rPr>
      <t>涂鸦</t>
    </r>
    <r>
      <rPr>
        <sz val="9"/>
        <rFont val="Arial"/>
        <charset val="134"/>
      </rPr>
      <t xml:space="preserve">   graffiti   </t>
    </r>
  </si>
  <si>
    <r>
      <rPr>
        <sz val="9"/>
        <rFont val="Arial"/>
        <charset val="134"/>
      </rPr>
      <t>6700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</si>
  <si>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白.红.蓝.粉                           White. Red. Blue.</t>
  </si>
  <si>
    <r>
      <rPr>
        <sz val="9"/>
        <rFont val="Arial"/>
        <charset val="134"/>
      </rPr>
      <t>6700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</si>
  <si>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6700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</si>
  <si>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6700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</si>
  <si>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6700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</si>
  <si>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6700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</si>
  <si>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6700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</si>
  <si>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6700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</si>
  <si>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808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</si>
  <si>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黑,白,蓝,                   Black,white,blue</t>
  </si>
  <si>
    <t>110*63*58CM</t>
  </si>
  <si>
    <t>15KG/       17KG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</si>
  <si>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超宽越野轮胎，多功能早教，炫酷警灯，便携式拉杆，车身减震，一对一遥控，平行摇摆，手机蓝牙</t>
    </r>
    <r>
      <rPr>
        <b/>
        <sz val="7"/>
        <rFont val="Arial"/>
        <charset val="134"/>
      </rPr>
      <t xml:space="preserve">                                                                                                        super 
wide off-road tires, multi-functional early education, cool alarm lights, portable pull bar, body shock absorption, one-to-one remote control, parallel swing, bluetooth for mobile phone</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</si>
  <si>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tire+50RMB                                        </t>
    </r>
  </si>
  <si>
    <r>
      <rPr>
        <sz val="9"/>
        <rFont val="Arial"/>
        <charset val="134"/>
      </rPr>
      <t>808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</si>
  <si>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超宽越野轮胎，多功能早教，炫酷警灯，便携式拉杆，车身减震，一对一遥控，平行摇摆，手机蓝牙</t>
    </r>
    <r>
      <rPr>
        <b/>
        <sz val="7"/>
        <rFont val="Arial"/>
        <charset val="134"/>
      </rPr>
      <t xml:space="preserve">                                                                                                        super 
wide off-road tires, multi-functional early education, cool alarm lights, portable pull bar, body shock absorption, one-to-one remote control, parallel swing, bluetooth for mobile phone</t>
    </r>
  </si>
  <si>
    <r>
      <rPr>
        <sz val="9"/>
        <rFont val="Arial"/>
        <charset val="134"/>
      </rPr>
      <t>808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</si>
  <si>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超宽越野轮胎，多功能早教，炫酷警灯，便携式拉杆，车身减震，一对一遥控，平行摇摆，手机蓝牙</t>
    </r>
    <r>
      <rPr>
        <b/>
        <sz val="7"/>
        <rFont val="Arial"/>
        <charset val="134"/>
      </rPr>
      <t xml:space="preserve">                                                                                                        super 
wide off-road tires, multi-functional early education, cool alarm lights, portable pull bar, body shock absorption, one-to-one remote control, parallel swing, bluetooth for mobile phone</t>
    </r>
  </si>
  <si>
    <r>
      <rPr>
        <sz val="9"/>
        <rFont val="Arial"/>
        <charset val="134"/>
      </rPr>
      <t>808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</si>
  <si>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  烤漆粉 
烤漆灰  烤漆金
Baking paint red 
Baking paint pink
Baking paint grey
Baking paint golden </t>
  </si>
  <si>
    <r>
      <rPr>
        <sz val="9"/>
        <rFont val="Arial"/>
        <charset val="134"/>
      </rPr>
      <t>808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</si>
  <si>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808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</si>
  <si>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</si>
  <si>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818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</si>
  <si>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818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</si>
  <si>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sz val="9"/>
        <rFont val="Arial"/>
        <charset val="134"/>
      </rPr>
      <t>818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</si>
  <si>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818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</si>
  <si>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818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</si>
  <si>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3.0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</si>
  <si>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红色，白色 ，
灰色，橙色，                
Red, white, 
gray, orange</t>
  </si>
  <si>
    <t>110*62*68CM</t>
  </si>
  <si>
    <t>13.4KG/       16.5KG</t>
  </si>
  <si>
    <r>
      <rPr>
        <b/>
        <sz val="7"/>
        <color rgb="FFFF0000"/>
        <rFont val="宋体"/>
        <charset val="134"/>
      </rPr>
      <t>（</t>
    </r>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四轮减震，方向盘弹簧款易安装，静音摇摆功能；缓启动，一对一</t>
    </r>
    <r>
      <rPr>
        <b/>
        <sz val="7"/>
        <rFont val="Arial"/>
        <charset val="134"/>
      </rPr>
      <t>2.4G</t>
    </r>
    <r>
      <rPr>
        <b/>
        <sz val="7"/>
        <rFont val="宋体"/>
        <charset val="134"/>
      </rPr>
      <t>对码遥控</t>
    </r>
    <r>
      <rPr>
        <b/>
        <sz val="7"/>
        <rFont val="Arial"/>
        <charset val="134"/>
      </rPr>
      <t xml:space="preserve"> </t>
    </r>
    <r>
      <rPr>
        <b/>
        <sz val="7"/>
        <rFont val="宋体"/>
        <charset val="134"/>
      </rPr>
      <t>，</t>
    </r>
    <r>
      <rPr>
        <b/>
        <sz val="7"/>
        <rFont val="Arial"/>
        <charset val="134"/>
      </rPr>
      <t>USB</t>
    </r>
    <r>
      <rPr>
        <b/>
        <sz val="7"/>
        <rFont val="宋体"/>
        <charset val="134"/>
      </rPr>
      <t>接口，</t>
    </r>
    <r>
      <rPr>
        <b/>
        <sz val="7"/>
        <rFont val="Arial"/>
        <charset val="134"/>
      </rPr>
      <t>MP3</t>
    </r>
    <r>
      <rPr>
        <b/>
        <sz val="7"/>
        <rFont val="宋体"/>
        <charset val="134"/>
      </rPr>
      <t>插口，中控全面升级，多功能高配音乐器，歌曲，音乐，灯光，带蓝牙，双开门，</t>
    </r>
    <r>
      <rPr>
        <b/>
        <sz val="7"/>
        <rFont val="Arial"/>
        <charset val="134"/>
      </rPr>
      <t xml:space="preserve"> </t>
    </r>
    <r>
      <rPr>
        <b/>
        <sz val="7"/>
        <rFont val="宋体"/>
        <charset val="134"/>
      </rPr>
      <t>设有安全带，车身</t>
    </r>
    <r>
      <rPr>
        <b/>
        <sz val="7"/>
        <rFont val="Arial"/>
        <charset val="134"/>
      </rPr>
      <t>LED</t>
    </r>
    <r>
      <rPr>
        <b/>
        <sz val="7"/>
        <rFont val="宋体"/>
        <charset val="134"/>
      </rPr>
      <t>灯，</t>
    </r>
    <r>
      <rPr>
        <b/>
        <sz val="7"/>
        <rFont val="Arial"/>
        <charset val="134"/>
      </rPr>
      <t xml:space="preserve">                                              
 Four-wheel damping, steering wheel spring easy installation, silent swing function; Slow start, one to one 2.4G code remote control, USB interface, MP3 jack, central control comprehensive upgrade, multi-function high dubbing instrument, song, music, light, with Bluetooth, double door, with seat belt, body LED light,</t>
    </r>
    <r>
      <rPr>
        <b/>
        <sz val="7"/>
        <color rgb="FFFF0000"/>
        <rFont val="Arial"/>
        <charset val="134"/>
      </rPr>
      <t xml:space="preserve"> </t>
    </r>
  </si>
  <si>
    <r>
      <rPr>
        <sz val="9"/>
        <rFont val="Arial"/>
        <charset val="134"/>
      </rPr>
      <t>3.0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</si>
  <si>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宋体"/>
        <charset val="134"/>
      </rPr>
      <t>（</t>
    </r>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四轮减震，方向盘弹簧款易安装，静音摇摆功能；缓启动，一对一</t>
    </r>
    <r>
      <rPr>
        <b/>
        <sz val="7"/>
        <rFont val="Arial"/>
        <charset val="134"/>
      </rPr>
      <t>2.4G</t>
    </r>
    <r>
      <rPr>
        <b/>
        <sz val="7"/>
        <rFont val="宋体"/>
        <charset val="134"/>
      </rPr>
      <t>对码遥控</t>
    </r>
    <r>
      <rPr>
        <b/>
        <sz val="7"/>
        <rFont val="Arial"/>
        <charset val="134"/>
      </rPr>
      <t xml:space="preserve"> </t>
    </r>
    <r>
      <rPr>
        <b/>
        <sz val="7"/>
        <rFont val="宋体"/>
        <charset val="134"/>
      </rPr>
      <t>，</t>
    </r>
    <r>
      <rPr>
        <b/>
        <sz val="7"/>
        <rFont val="Arial"/>
        <charset val="134"/>
      </rPr>
      <t>USB</t>
    </r>
    <r>
      <rPr>
        <b/>
        <sz val="7"/>
        <rFont val="宋体"/>
        <charset val="134"/>
      </rPr>
      <t>接口，</t>
    </r>
    <r>
      <rPr>
        <b/>
        <sz val="7"/>
        <rFont val="Arial"/>
        <charset val="134"/>
      </rPr>
      <t>MP3</t>
    </r>
    <r>
      <rPr>
        <b/>
        <sz val="7"/>
        <rFont val="宋体"/>
        <charset val="134"/>
      </rPr>
      <t>插口，中控全面升级，多功能高配音乐器，歌曲，音乐，灯光，带蓝牙，双开门，</t>
    </r>
    <r>
      <rPr>
        <b/>
        <sz val="7"/>
        <rFont val="Arial"/>
        <charset val="134"/>
      </rPr>
      <t xml:space="preserve"> </t>
    </r>
    <r>
      <rPr>
        <b/>
        <sz val="7"/>
        <rFont val="宋体"/>
        <charset val="134"/>
      </rPr>
      <t>设有安全带，车身</t>
    </r>
    <r>
      <rPr>
        <b/>
        <sz val="7"/>
        <rFont val="Arial"/>
        <charset val="134"/>
      </rPr>
      <t>LED</t>
    </r>
    <r>
      <rPr>
        <b/>
        <sz val="7"/>
        <rFont val="宋体"/>
        <charset val="134"/>
      </rPr>
      <t>灯，</t>
    </r>
    <r>
      <rPr>
        <b/>
        <sz val="7"/>
        <rFont val="Arial"/>
        <charset val="134"/>
      </rPr>
      <t xml:space="preserve">                                              
 Four-wheel damping, steering wheel spring easy installation, silent swing function; Slow start, one to one 2.4G code remote control, USB interface, MP3 jack, central control comprehensive upgrade, multi-function high dubbing instrument, song, music, light, with Bluetooth, double door, with seat belt, body LED light,</t>
    </r>
    <r>
      <rPr>
        <b/>
        <sz val="7"/>
        <color rgb="FFFF0000"/>
        <rFont val="Arial"/>
        <charset val="134"/>
      </rPr>
      <t xml:space="preserve"> </t>
    </r>
  </si>
  <si>
    <r>
      <rPr>
        <sz val="9"/>
        <rFont val="Arial"/>
        <charset val="134"/>
      </rPr>
      <t>3.0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</si>
  <si>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宋体"/>
        <charset val="134"/>
      </rPr>
      <t>（</t>
    </r>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四轮减震，方向盘弹簧款易安装，静音摇摆功能；缓启动，一对一</t>
    </r>
    <r>
      <rPr>
        <b/>
        <sz val="7"/>
        <rFont val="Arial"/>
        <charset val="134"/>
      </rPr>
      <t>2.4G</t>
    </r>
    <r>
      <rPr>
        <b/>
        <sz val="7"/>
        <rFont val="宋体"/>
        <charset val="134"/>
      </rPr>
      <t>对码遥控</t>
    </r>
    <r>
      <rPr>
        <b/>
        <sz val="7"/>
        <rFont val="Arial"/>
        <charset val="134"/>
      </rPr>
      <t xml:space="preserve"> </t>
    </r>
    <r>
      <rPr>
        <b/>
        <sz val="7"/>
        <rFont val="宋体"/>
        <charset val="134"/>
      </rPr>
      <t>，</t>
    </r>
    <r>
      <rPr>
        <b/>
        <sz val="7"/>
        <rFont val="Arial"/>
        <charset val="134"/>
      </rPr>
      <t>USB</t>
    </r>
    <r>
      <rPr>
        <b/>
        <sz val="7"/>
        <rFont val="宋体"/>
        <charset val="134"/>
      </rPr>
      <t>接口，</t>
    </r>
    <r>
      <rPr>
        <b/>
        <sz val="7"/>
        <rFont val="Arial"/>
        <charset val="134"/>
      </rPr>
      <t>MP3</t>
    </r>
    <r>
      <rPr>
        <b/>
        <sz val="7"/>
        <rFont val="宋体"/>
        <charset val="134"/>
      </rPr>
      <t>插口，中控全面升级，多功能高配音乐器，歌曲，音乐，灯光，带蓝牙，双开门，</t>
    </r>
    <r>
      <rPr>
        <b/>
        <sz val="7"/>
        <rFont val="Arial"/>
        <charset val="134"/>
      </rPr>
      <t xml:space="preserve"> </t>
    </r>
    <r>
      <rPr>
        <b/>
        <sz val="7"/>
        <rFont val="宋体"/>
        <charset val="134"/>
      </rPr>
      <t>设有安全带，车身</t>
    </r>
    <r>
      <rPr>
        <b/>
        <sz val="7"/>
        <rFont val="Arial"/>
        <charset val="134"/>
      </rPr>
      <t>LED</t>
    </r>
    <r>
      <rPr>
        <b/>
        <sz val="7"/>
        <rFont val="宋体"/>
        <charset val="134"/>
      </rPr>
      <t>灯，</t>
    </r>
    <r>
      <rPr>
        <b/>
        <sz val="7"/>
        <rFont val="Arial"/>
        <charset val="134"/>
      </rPr>
      <t xml:space="preserve">                                              
 Four-wheel damping, steering wheel spring easy installation, silent swing function; Slow start, one to one 2.4G code remote control, USB interface, MP3 jack, central control comprehensive upgrade, multi-function high dubbing instrument, song, music, light, with Bluetooth, double door, with seat belt, body LED light,</t>
    </r>
    <r>
      <rPr>
        <b/>
        <sz val="7"/>
        <color rgb="FFFF0000"/>
        <rFont val="Arial"/>
        <charset val="134"/>
      </rPr>
      <t xml:space="preserve"> </t>
    </r>
  </si>
  <si>
    <r>
      <rPr>
        <sz val="9"/>
        <rFont val="Arial"/>
        <charset val="134"/>
      </rPr>
      <t>3.0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</si>
  <si>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Baking paint red</t>
  </si>
  <si>
    <r>
      <rPr>
        <sz val="9"/>
        <rFont val="Arial"/>
        <charset val="134"/>
      </rPr>
      <t>6288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</si>
  <si>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 xml:space="preserve">红色，白色 ，               
Red, white, </t>
  </si>
  <si>
    <t>110*69*58CM</t>
  </si>
  <si>
    <t>14KG/       17KG</t>
  </si>
  <si>
    <r>
      <rPr>
        <b/>
        <sz val="7"/>
        <color rgb="FFFF0000"/>
        <rFont val="宋体"/>
        <charset val="134"/>
      </rPr>
      <t>（</t>
    </r>
    <r>
      <rPr>
        <b/>
        <sz val="7"/>
        <color rgb="FFFF0000"/>
        <rFont val="Arial"/>
        <charset val="134"/>
      </rPr>
      <t>12V4.5A*1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四轮减震，便携拉手，缓启动，一对一</t>
    </r>
    <r>
      <rPr>
        <b/>
        <sz val="7"/>
        <rFont val="Arial"/>
        <charset val="134"/>
      </rPr>
      <t>2.4G</t>
    </r>
    <r>
      <rPr>
        <b/>
        <sz val="7"/>
        <rFont val="宋体"/>
        <charset val="134"/>
      </rPr>
      <t>蓝牙遥控</t>
    </r>
    <r>
      <rPr>
        <b/>
        <sz val="7"/>
        <rFont val="Arial"/>
        <charset val="134"/>
      </rPr>
      <t xml:space="preserve"> </t>
    </r>
    <r>
      <rPr>
        <b/>
        <sz val="7"/>
        <rFont val="宋体"/>
        <charset val="134"/>
      </rPr>
      <t>，</t>
    </r>
    <r>
      <rPr>
        <b/>
        <sz val="7"/>
        <rFont val="Arial"/>
        <charset val="134"/>
      </rPr>
      <t>12v</t>
    </r>
    <r>
      <rPr>
        <b/>
        <sz val="7"/>
        <rFont val="宋体"/>
        <charset val="134"/>
      </rPr>
      <t>双驱</t>
    </r>
    <r>
      <rPr>
        <b/>
        <sz val="7"/>
        <rFont val="Arial"/>
        <charset val="134"/>
      </rPr>
      <t>380</t>
    </r>
    <r>
      <rPr>
        <b/>
        <sz val="7"/>
        <rFont val="宋体"/>
        <charset val="134"/>
      </rPr>
      <t>电机</t>
    </r>
    <r>
      <rPr>
        <b/>
        <sz val="7"/>
        <rFont val="Arial"/>
        <charset val="134"/>
      </rPr>
      <t xml:space="preserve">  </t>
    </r>
    <r>
      <rPr>
        <b/>
        <sz val="7"/>
        <rFont val="宋体"/>
        <charset val="134"/>
      </rPr>
      <t>，</t>
    </r>
    <r>
      <rPr>
        <b/>
        <sz val="7"/>
        <rFont val="Arial"/>
        <charset val="134"/>
      </rPr>
      <t>12v4.5A</t>
    </r>
    <r>
      <rPr>
        <b/>
        <sz val="7"/>
        <rFont val="宋体"/>
        <charset val="134"/>
      </rPr>
      <t>，双开门，</t>
    </r>
    <r>
      <rPr>
        <b/>
        <sz val="7"/>
        <rFont val="Arial"/>
        <charset val="134"/>
      </rPr>
      <t xml:space="preserve"> 3</t>
    </r>
    <r>
      <rPr>
        <b/>
        <sz val="7"/>
        <rFont val="宋体"/>
        <charset val="134"/>
      </rPr>
      <t>档调速，新型静音摇摆功能，设有安全带，车身</t>
    </r>
    <r>
      <rPr>
        <b/>
        <sz val="7"/>
        <rFont val="Arial"/>
        <charset val="134"/>
      </rPr>
      <t>LED</t>
    </r>
    <r>
      <rPr>
        <b/>
        <sz val="7"/>
        <rFont val="宋体"/>
        <charset val="134"/>
      </rPr>
      <t>灯光，动感音乐，</t>
    </r>
    <r>
      <rPr>
        <b/>
        <sz val="7"/>
        <rFont val="Arial"/>
        <charset val="134"/>
      </rPr>
      <t xml:space="preserve">                                                                                                      
Four-wheel shock absorption, portable handle, slow start, one to one 2.4g Bluetooth remote control, 12V dual-drive 380 motor, 12V4.5a, double doors, 3-speed regulation, new silent rocking function, safety belt, body LED lights, dynamic music,</t>
    </r>
  </si>
  <si>
    <r>
      <rPr>
        <sz val="9"/>
        <rFont val="Arial"/>
        <charset val="134"/>
      </rPr>
      <t>6288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</si>
  <si>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四轮减震，便携拉手，缓启动，一对一</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档调速，新型静音摇摆功能，设有安全带，车身</t>
    </r>
    <r>
      <rPr>
        <b/>
        <sz val="7"/>
        <rFont val="Arial"/>
        <charset val="134"/>
      </rPr>
      <t>LED</t>
    </r>
    <r>
      <rPr>
        <b/>
        <sz val="7"/>
        <rFont val="宋体"/>
        <charset val="134"/>
      </rPr>
      <t>灯光，动感音乐，</t>
    </r>
    <r>
      <rPr>
        <b/>
        <sz val="7"/>
        <rFont val="Arial"/>
        <charset val="134"/>
      </rPr>
      <t xml:space="preserve">                                                                                                      Four-wheel shock absorption, portable handle, slow start, one to one 2.4g Bluetooth remote control, 3-speed regulation, new silent rocking function, safety belt, body LED lights, dynamic music,</t>
    </r>
  </si>
  <si>
    <r>
      <rPr>
        <sz val="9"/>
        <rFont val="Arial"/>
        <charset val="134"/>
      </rPr>
      <t>6288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</si>
  <si>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烤漆黑
Baking paint red Baking paint black</t>
  </si>
  <si>
    <r>
      <rPr>
        <sz val="9"/>
        <rFont val="Arial"/>
        <charset val="134"/>
      </rPr>
      <t>6288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</si>
  <si>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6188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</si>
  <si>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11"/>
        <rFont val="Arial"/>
        <charset val="134"/>
      </rPr>
      <t xml:space="preserve">6188                  
</t>
    </r>
    <r>
      <rPr>
        <sz val="11"/>
        <color rgb="FFFF0000"/>
        <rFont val="Arial"/>
        <charset val="134"/>
      </rPr>
      <t>12V7A*1</t>
    </r>
    <r>
      <rPr>
        <sz val="11"/>
        <rFont val="方正粗黑宋简体"/>
        <charset val="134"/>
      </rPr>
      <t>铅酸电池</t>
    </r>
    <r>
      <rPr>
        <sz val="11"/>
        <rFont val="Arial"/>
        <charset val="134"/>
      </rPr>
      <t xml:space="preserve">
Lead-acid battery
</t>
    </r>
    <r>
      <rPr>
        <sz val="11"/>
        <color rgb="FFFF0000"/>
        <rFont val="Arial"/>
        <charset val="134"/>
      </rPr>
      <t>12V380*4</t>
    </r>
    <r>
      <rPr>
        <sz val="11"/>
        <rFont val="Arial"/>
        <charset val="134"/>
      </rPr>
      <t xml:space="preserve"> </t>
    </r>
    <r>
      <rPr>
        <sz val="11"/>
        <rFont val="方正粗黑宋简体"/>
        <charset val="134"/>
      </rPr>
      <t>电机</t>
    </r>
    <r>
      <rPr>
        <sz val="11"/>
        <rFont val="Arial"/>
        <charset val="134"/>
      </rPr>
      <t xml:space="preserve"> motor</t>
    </r>
  </si>
  <si>
    <r>
      <rPr>
        <sz val="9"/>
        <rFont val="Arial"/>
        <charset val="134"/>
      </rPr>
      <t>6188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</si>
  <si>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11"/>
        <rFont val="Arial"/>
        <charset val="134"/>
      </rPr>
      <t xml:space="preserve">6188                  
</t>
    </r>
    <r>
      <rPr>
        <sz val="11"/>
        <color rgb="FFFF0000"/>
        <rFont val="Arial"/>
        <charset val="134"/>
      </rPr>
      <t>12V7A*1</t>
    </r>
    <r>
      <rPr>
        <sz val="11"/>
        <rFont val="方正粗黑宋简体"/>
        <charset val="134"/>
      </rPr>
      <t>铅酸电池</t>
    </r>
    <r>
      <rPr>
        <sz val="11"/>
        <rFont val="Arial"/>
        <charset val="134"/>
      </rPr>
      <t xml:space="preserve">
Lead-acid battery
</t>
    </r>
    <r>
      <rPr>
        <sz val="11"/>
        <color rgb="FFFF0000"/>
        <rFont val="Arial"/>
        <charset val="134"/>
      </rPr>
      <t xml:space="preserve">12V380*4 </t>
    </r>
    <r>
      <rPr>
        <sz val="11"/>
        <rFont val="方正粗黑宋简体"/>
        <charset val="134"/>
      </rPr>
      <t>电机</t>
    </r>
    <r>
      <rPr>
        <sz val="11"/>
        <rFont val="Arial"/>
        <charset val="134"/>
      </rPr>
      <t xml:space="preserve"> motor
</t>
    </r>
    <r>
      <rPr>
        <sz val="11"/>
        <rFont val="方正粗黑宋简体"/>
        <charset val="134"/>
      </rPr>
      <t>烤漆</t>
    </r>
    <r>
      <rPr>
        <sz val="11"/>
        <rFont val="Arial"/>
        <charset val="134"/>
      </rPr>
      <t xml:space="preserve"> </t>
    </r>
    <r>
      <rPr>
        <sz val="11"/>
        <color rgb="FFFF0000"/>
        <rFont val="Arial"/>
        <charset val="134"/>
      </rPr>
      <t xml:space="preserve">paint  </t>
    </r>
  </si>
  <si>
    <r>
      <rPr>
        <sz val="9"/>
        <rFont val="Arial"/>
        <charset val="134"/>
      </rPr>
      <t>3188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</si>
  <si>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108*68*64CM</t>
  </si>
  <si>
    <t>13KG  
16.5KG</t>
  </si>
  <si>
    <r>
      <rPr>
        <sz val="9"/>
        <color rgb="FFFF0000"/>
        <rFont val="方正粗黑宋简体"/>
        <charset val="134"/>
      </rPr>
      <t>皮座椅</t>
    </r>
    <r>
      <rPr>
        <sz val="9"/>
        <color rgb="FFFF0000"/>
        <rFont val="Arial"/>
        <charset val="134"/>
      </rPr>
      <t>Leather seats+25RMB                                            EVA</t>
    </r>
    <r>
      <rPr>
        <sz val="9"/>
        <color rgb="FFFF0000"/>
        <rFont val="方正粗黑宋简体"/>
        <charset val="134"/>
      </rPr>
      <t>发泡胎</t>
    </r>
    <r>
      <rPr>
        <sz val="9"/>
        <color rgb="FFFF0000"/>
        <rFont val="Arial"/>
        <charset val="134"/>
      </rPr>
      <t xml:space="preserve">EVAfoam tire+70RMB                                        </t>
    </r>
  </si>
  <si>
    <r>
      <rPr>
        <sz val="9"/>
        <rFont val="Arial"/>
        <charset val="134"/>
      </rPr>
      <t>3188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</si>
  <si>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四轮减震，便携拉手，缓启动，一对一</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档调速，新型静音摇摆功能，设有安全带，车身</t>
    </r>
    <r>
      <rPr>
        <b/>
        <sz val="7"/>
        <rFont val="Arial"/>
        <charset val="134"/>
      </rPr>
      <t>LED</t>
    </r>
    <r>
      <rPr>
        <b/>
        <sz val="7"/>
        <rFont val="宋体"/>
        <charset val="134"/>
      </rPr>
      <t>灯光，动感音乐，</t>
    </r>
    <r>
      <rPr>
        <b/>
        <sz val="7"/>
        <rFont val="Arial"/>
        <charset val="134"/>
      </rPr>
      <t xml:space="preserve">                                                                                                      Four-wheel shock absorption, portable handle, slow start, one to one 2.4g Bluetooth remote control, 3-speed regulation, new silent rocking function, safety belt, body LED lights, dynamic music,</t>
    </r>
  </si>
  <si>
    <r>
      <rPr>
        <sz val="9"/>
        <rFont val="Arial"/>
        <charset val="134"/>
      </rPr>
      <t>3188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</si>
  <si>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  
Baking paint red </t>
  </si>
  <si>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四轮减震，便携拉手，缓启动，一对一</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档调速，新型静音摇摆功能，设有安全带，车身</t>
    </r>
    <r>
      <rPr>
        <b/>
        <sz val="7"/>
        <rFont val="Arial"/>
        <charset val="134"/>
      </rPr>
      <t>LED</t>
    </r>
    <r>
      <rPr>
        <b/>
        <sz val="7"/>
        <rFont val="宋体"/>
        <charset val="134"/>
      </rPr>
      <t>灯光，动感音乐，</t>
    </r>
    <r>
      <rPr>
        <b/>
        <sz val="7"/>
        <rFont val="Arial"/>
        <charset val="134"/>
      </rPr>
      <t xml:space="preserve">                                                                                                      Four-wheel shock absorption, portable handle, slow start, one to one 2.4g Bluetooth remote control, 3-speed regulation, new silent rocking function, safety belt, body LED lights, dynamic music,</t>
    </r>
  </si>
  <si>
    <r>
      <rPr>
        <sz val="9"/>
        <rFont val="Arial"/>
        <charset val="134"/>
      </rPr>
      <t>3288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</si>
  <si>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3288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</si>
  <si>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3288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</si>
  <si>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6661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</si>
  <si>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100*65*50CM</t>
  </si>
  <si>
    <t>9.9KG  
12.5KG</t>
  </si>
  <si>
    <r>
      <rPr>
        <b/>
        <sz val="7"/>
        <color rgb="FFFF0000"/>
        <rFont val="宋体"/>
        <charset val="134"/>
      </rPr>
      <t>（</t>
    </r>
    <r>
      <rPr>
        <b/>
        <sz val="7"/>
        <color rgb="FFFF0000"/>
        <rFont val="Arial"/>
        <charset val="134"/>
      </rPr>
      <t xml:space="preserve">6V4A*2 </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四轮减震，便携拉手，缓启动，一对一</t>
    </r>
    <r>
      <rPr>
        <b/>
        <sz val="7"/>
        <rFont val="Arial"/>
        <charset val="134"/>
      </rPr>
      <t>2.4G</t>
    </r>
    <r>
      <rPr>
        <b/>
        <sz val="7"/>
        <rFont val="宋体"/>
        <charset val="134"/>
      </rPr>
      <t>蓝牙遥控</t>
    </r>
    <r>
      <rPr>
        <b/>
        <sz val="7"/>
        <rFont val="Arial"/>
        <charset val="134"/>
      </rPr>
      <t xml:space="preserve"> </t>
    </r>
    <r>
      <rPr>
        <b/>
        <sz val="7"/>
        <rFont val="宋体"/>
        <charset val="134"/>
      </rPr>
      <t>，双开门，</t>
    </r>
    <r>
      <rPr>
        <b/>
        <sz val="7"/>
        <rFont val="Arial"/>
        <charset val="134"/>
      </rPr>
      <t xml:space="preserve"> 3</t>
    </r>
    <r>
      <rPr>
        <b/>
        <sz val="7"/>
        <rFont val="宋体"/>
        <charset val="134"/>
      </rPr>
      <t>档调速，新型静音摇摆功能，设有安全带，车身</t>
    </r>
    <r>
      <rPr>
        <b/>
        <sz val="7"/>
        <rFont val="Arial"/>
        <charset val="134"/>
      </rPr>
      <t>LED</t>
    </r>
    <r>
      <rPr>
        <b/>
        <sz val="7"/>
        <rFont val="宋体"/>
        <charset val="134"/>
      </rPr>
      <t>灯光，动感音乐，</t>
    </r>
    <r>
      <rPr>
        <b/>
        <sz val="7"/>
        <rFont val="Arial"/>
        <charset val="134"/>
      </rPr>
      <t xml:space="preserve">                                                                                                      
Four-wheel shock absorption, portable handle, slow start, one to one 2.4g Bluetooth remote control, double doors, 3-speed regulation, new silent rocking function, safety belt, body LED lights, dynamic music,</t>
    </r>
  </si>
  <si>
    <r>
      <rPr>
        <sz val="9"/>
        <rFont val="Arial"/>
        <charset val="134"/>
      </rPr>
      <t>6661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</si>
  <si>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BLK</t>
  </si>
  <si>
    <r>
      <rPr>
        <sz val="9"/>
        <rFont val="Arial"/>
        <charset val="134"/>
      </rPr>
      <t>168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</si>
  <si>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红.蓝.黄.白                      Red. Blue. 
Yellow. White</t>
  </si>
  <si>
    <t>110*65*67CM</t>
  </si>
  <si>
    <t>14KG 
16KG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</si>
  <si>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380</t>
    </r>
    <r>
      <rPr>
        <b/>
        <sz val="7"/>
        <rFont val="宋体"/>
        <charset val="134"/>
      </rPr>
      <t>电机双驱，</t>
    </r>
    <r>
      <rPr>
        <b/>
        <sz val="7"/>
        <rFont val="Arial"/>
        <charset val="134"/>
      </rPr>
      <t>6V4A</t>
    </r>
    <r>
      <rPr>
        <b/>
        <sz val="7"/>
        <rFont val="宋体"/>
        <charset val="134"/>
      </rPr>
      <t>双电，</t>
    </r>
    <r>
      <rPr>
        <b/>
        <sz val="7"/>
        <rFont val="Arial"/>
        <charset val="134"/>
      </rPr>
      <t>.</t>
    </r>
    <r>
      <rPr>
        <b/>
        <sz val="7"/>
        <rFont val="宋体"/>
        <charset val="134"/>
      </rPr>
      <t>电子静音前后摇摆</t>
    </r>
    <r>
      <rPr>
        <b/>
        <sz val="7"/>
        <rFont val="Arial"/>
        <charset val="134"/>
      </rPr>
      <t>.</t>
    </r>
    <r>
      <rPr>
        <b/>
        <sz val="7"/>
        <rFont val="宋体"/>
        <charset val="134"/>
      </rPr>
      <t>，方向盘一键安装，早教。</t>
    </r>
    <r>
      <rPr>
        <b/>
        <sz val="7"/>
        <rFont val="Arial"/>
        <charset val="134"/>
      </rPr>
      <t>USB.MP3</t>
    </r>
    <r>
      <rPr>
        <b/>
        <sz val="7"/>
        <rFont val="宋体"/>
        <charset val="134"/>
      </rPr>
      <t>，</t>
    </r>
    <r>
      <rPr>
        <b/>
        <sz val="7"/>
        <rFont val="Arial"/>
        <charset val="134"/>
      </rPr>
      <t>.</t>
    </r>
    <r>
      <rPr>
        <b/>
        <sz val="7"/>
        <rFont val="宋体"/>
        <charset val="134"/>
      </rPr>
      <t>缓启遥控</t>
    </r>
    <r>
      <rPr>
        <b/>
        <sz val="7"/>
        <rFont val="Arial"/>
        <charset val="134"/>
      </rPr>
      <t xml:space="preserve">                                                                                                 
380 motor dual drive, 6V4A dual electric, electronic mute rocking back and forth. One key installation of the steering wheel, early education. USB.MP3,. Slow start remote control     </t>
    </r>
    <r>
      <rPr>
        <b/>
        <sz val="7"/>
        <color rgb="FFFF0000"/>
        <rFont val="Arial"/>
        <charset val="134"/>
      </rPr>
      <t xml:space="preserve">                                                                                                                    </t>
    </r>
  </si>
  <si>
    <r>
      <rPr>
        <sz val="9"/>
        <color rgb="FFFF0000"/>
        <rFont val="方正粗黑宋简体"/>
        <charset val="134"/>
      </rPr>
      <t>皮座椅</t>
    </r>
    <r>
      <rPr>
        <sz val="9"/>
        <color rgb="FFFF0000"/>
        <rFont val="Arial"/>
        <charset val="134"/>
      </rPr>
      <t>Leather seats+20RMB                                            EVA</t>
    </r>
    <r>
      <rPr>
        <sz val="9"/>
        <color rgb="FFFF0000"/>
        <rFont val="方正粗黑宋简体"/>
        <charset val="134"/>
      </rPr>
      <t>发泡胎</t>
    </r>
    <r>
      <rPr>
        <sz val="9"/>
        <color rgb="FFFF0000"/>
        <rFont val="Arial"/>
        <charset val="134"/>
      </rPr>
      <t xml:space="preserve">EVAfoam tire+65RMB                                        </t>
    </r>
  </si>
  <si>
    <t>YT</t>
  </si>
  <si>
    <r>
      <rPr>
        <sz val="9"/>
        <rFont val="Arial"/>
        <charset val="134"/>
      </rPr>
      <t>3588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</si>
  <si>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白色，红色，
黄色 ，兰色,  
White, red, 
yellow, blue</t>
  </si>
  <si>
    <t>114*69*52CM</t>
  </si>
  <si>
    <t>16KG 
19KG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</si>
  <si>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一键启动</t>
    </r>
    <r>
      <rPr>
        <b/>
        <sz val="7"/>
        <rFont val="Arial"/>
        <charset val="134"/>
      </rPr>
      <t>,2,4g</t>
    </r>
    <r>
      <rPr>
        <b/>
        <sz val="7"/>
        <rFont val="宋体"/>
        <charset val="134"/>
      </rPr>
      <t>一对一蓝牙遥控器</t>
    </r>
    <r>
      <rPr>
        <b/>
        <sz val="7"/>
        <rFont val="Arial"/>
        <charset val="134"/>
      </rPr>
      <t>,</t>
    </r>
    <r>
      <rPr>
        <b/>
        <sz val="7"/>
        <rFont val="宋体"/>
        <charset val="134"/>
      </rPr>
      <t>电量显示</t>
    </r>
    <r>
      <rPr>
        <b/>
        <sz val="7"/>
        <rFont val="Arial"/>
        <charset val="134"/>
      </rPr>
      <t>,</t>
    </r>
    <r>
      <rPr>
        <b/>
        <sz val="7"/>
        <rFont val="宋体"/>
        <charset val="134"/>
      </rPr>
      <t>独立摇摆</t>
    </r>
    <r>
      <rPr>
        <b/>
        <sz val="7"/>
        <rFont val="Arial"/>
        <charset val="134"/>
      </rPr>
      <t>,</t>
    </r>
    <r>
      <rPr>
        <b/>
        <sz val="7"/>
        <rFont val="宋体"/>
        <charset val="134"/>
      </rPr>
      <t>早教功能</t>
    </r>
    <r>
      <rPr>
        <b/>
        <sz val="7"/>
        <rFont val="Arial"/>
        <charset val="134"/>
      </rPr>
      <t>,</t>
    </r>
    <r>
      <rPr>
        <b/>
        <sz val="7"/>
        <rFont val="宋体"/>
        <charset val="134"/>
      </rPr>
      <t>英语故事</t>
    </r>
    <r>
      <rPr>
        <b/>
        <sz val="7"/>
        <rFont val="Arial"/>
        <charset val="134"/>
      </rPr>
      <t>,</t>
    </r>
    <r>
      <rPr>
        <b/>
        <sz val="7"/>
        <rFont val="宋体"/>
        <charset val="134"/>
      </rPr>
      <t>蓝牙音乐播放</t>
    </r>
    <r>
      <rPr>
        <b/>
        <sz val="7"/>
        <rFont val="Arial"/>
        <charset val="134"/>
      </rPr>
      <t>,USB</t>
    </r>
    <r>
      <rPr>
        <b/>
        <sz val="7"/>
        <rFont val="宋体"/>
        <charset val="134"/>
      </rPr>
      <t>插口</t>
    </r>
    <r>
      <rPr>
        <b/>
        <sz val="7"/>
        <rFont val="Arial"/>
        <charset val="134"/>
      </rPr>
      <t xml:space="preserve">,MP3 </t>
    </r>
    <r>
      <rPr>
        <b/>
        <sz val="7"/>
        <rFont val="宋体"/>
        <charset val="134"/>
      </rPr>
      <t>插口</t>
    </r>
    <r>
      <rPr>
        <b/>
        <sz val="7"/>
        <rFont val="Arial"/>
        <charset val="134"/>
      </rPr>
      <t>,</t>
    </r>
    <r>
      <rPr>
        <b/>
        <sz val="7"/>
        <rFont val="宋体"/>
        <charset val="134"/>
      </rPr>
      <t>四轮避震</t>
    </r>
    <r>
      <rPr>
        <b/>
        <sz val="7"/>
        <rFont val="Arial"/>
        <charset val="134"/>
      </rPr>
      <t>,</t>
    </r>
    <r>
      <rPr>
        <b/>
        <sz val="7"/>
        <rFont val="宋体"/>
        <charset val="134"/>
      </rPr>
      <t>便捷拉手</t>
    </r>
    <r>
      <rPr>
        <b/>
        <sz val="7"/>
        <rFont val="Arial"/>
        <charset val="134"/>
      </rPr>
      <t>,</t>
    </r>
    <r>
      <rPr>
        <b/>
        <sz val="7"/>
        <rFont val="宋体"/>
        <charset val="134"/>
      </rPr>
      <t>高开门</t>
    </r>
    <r>
      <rPr>
        <b/>
        <sz val="7"/>
        <rFont val="Arial"/>
        <charset val="134"/>
      </rPr>
      <t>,</t>
    </r>
    <r>
      <rPr>
        <b/>
        <sz val="7"/>
        <rFont val="宋体"/>
        <charset val="134"/>
      </rPr>
      <t>双电双驱</t>
    </r>
    <r>
      <rPr>
        <b/>
        <sz val="7"/>
        <rFont val="Arial"/>
        <charset val="134"/>
      </rPr>
      <t xml:space="preserve">.                                    
One-button start,2, 4G one-to-one Bluetooth remote control, power display, independent swing, early education function, English story, Bluetooth music playback,USB jack,MP3 jack, four-wheel shock absorber, convenient handle, high door, dual electric and dual drive.    </t>
    </r>
    <r>
      <rPr>
        <b/>
        <sz val="7"/>
        <color rgb="FFFF0000"/>
        <rFont val="Arial"/>
        <charset val="134"/>
      </rPr>
      <t xml:space="preserve">                                                                                                              </t>
    </r>
  </si>
  <si>
    <r>
      <rPr>
        <sz val="9"/>
        <rFont val="Arial"/>
        <charset val="134"/>
      </rPr>
      <t>3588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</si>
  <si>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烤漆金    
Baking paint red 
Baking paint golden</t>
  </si>
  <si>
    <r>
      <rPr>
        <sz val="9"/>
        <rFont val="Arial"/>
        <charset val="134"/>
      </rPr>
      <t xml:space="preserve">6688                              
12V7A*1 </t>
    </r>
    <r>
      <rPr>
        <sz val="9"/>
        <rFont val="方正粗黑宋简体"/>
        <charset val="134"/>
      </rPr>
      <t>铅酸电池</t>
    </r>
    <r>
      <rPr>
        <sz val="9"/>
        <rFont val="Arial"/>
        <charset val="134"/>
      </rPr>
      <t xml:space="preserve">Lead-acid battery
12V390*2  </t>
    </r>
    <r>
      <rPr>
        <sz val="9"/>
        <rFont val="方正粗黑宋简体"/>
        <charset val="134"/>
      </rPr>
      <t>电机</t>
    </r>
    <r>
      <rPr>
        <sz val="9"/>
        <rFont val="Arial"/>
        <charset val="134"/>
      </rPr>
      <t xml:space="preserve"> motor
                 </t>
    </r>
  </si>
  <si>
    <t>120*60*47CM</t>
  </si>
  <si>
    <r>
      <rPr>
        <sz val="7"/>
        <color rgb="FFFF0000"/>
        <rFont val="Arial"/>
        <charset val="134"/>
      </rPr>
      <t xml:space="preserve"> (12V7A*1</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Arial"/>
        <charset val="134"/>
      </rPr>
      <t>(</t>
    </r>
    <r>
      <rPr>
        <sz val="7"/>
        <rFont val="方正粗黑宋简体"/>
        <charset val="134"/>
      </rPr>
      <t>电池</t>
    </r>
    <r>
      <rPr>
        <sz val="7"/>
        <rFont val="Arial"/>
        <charset val="134"/>
      </rPr>
      <t>12V7H</t>
    </r>
    <r>
      <rPr>
        <sz val="7"/>
        <rFont val="方正粗黑宋简体"/>
        <charset val="134"/>
      </rPr>
      <t>，电机</t>
    </r>
    <r>
      <rPr>
        <sz val="7"/>
        <rFont val="Arial"/>
        <charset val="134"/>
      </rPr>
      <t>#390</t>
    </r>
    <r>
      <rPr>
        <sz val="7"/>
        <rFont val="方正粗黑宋简体"/>
        <charset val="134"/>
      </rPr>
      <t>两个，灯光，音乐，一键启动，</t>
    </r>
    <r>
      <rPr>
        <sz val="7"/>
        <rFont val="Arial"/>
        <charset val="134"/>
      </rPr>
      <t>MP3</t>
    </r>
    <r>
      <rPr>
        <sz val="7"/>
        <rFont val="方正粗黑宋简体"/>
        <charset val="134"/>
      </rPr>
      <t>播放器</t>
    </r>
    <r>
      <rPr>
        <sz val="7"/>
        <rFont val="Arial"/>
        <charset val="134"/>
      </rPr>
      <t>(MP3/USB</t>
    </r>
    <r>
      <rPr>
        <sz val="7"/>
        <rFont val="方正粗黑宋简体"/>
        <charset val="134"/>
      </rPr>
      <t>插孔</t>
    </r>
    <r>
      <rPr>
        <sz val="7"/>
        <rFont val="Arial"/>
        <charset val="134"/>
      </rPr>
      <t>/</t>
    </r>
    <r>
      <rPr>
        <sz val="7"/>
        <rFont val="方正粗黑宋简体"/>
        <charset val="134"/>
      </rPr>
      <t>蓝牙</t>
    </r>
    <r>
      <rPr>
        <sz val="7"/>
        <rFont val="Arial"/>
        <charset val="134"/>
      </rPr>
      <t>/</t>
    </r>
    <r>
      <rPr>
        <sz val="7"/>
        <rFont val="方正粗黑宋简体"/>
        <charset val="134"/>
      </rPr>
      <t>音量调节</t>
    </r>
    <r>
      <rPr>
        <sz val="7"/>
        <rFont val="Arial"/>
        <charset val="134"/>
      </rPr>
      <t>/</t>
    </r>
    <r>
      <rPr>
        <sz val="7"/>
        <rFont val="方正粗黑宋简体"/>
        <charset val="134"/>
      </rPr>
      <t>早教</t>
    </r>
    <r>
      <rPr>
        <sz val="7"/>
        <rFont val="Arial"/>
        <charset val="134"/>
      </rPr>
      <t>/</t>
    </r>
    <r>
      <rPr>
        <sz val="7"/>
        <rFont val="方正粗黑宋简体"/>
        <charset val="134"/>
      </rPr>
      <t>故事</t>
    </r>
    <r>
      <rPr>
        <sz val="7"/>
        <rFont val="Arial"/>
        <charset val="134"/>
      </rPr>
      <t>)</t>
    </r>
    <r>
      <rPr>
        <sz val="7"/>
        <rFont val="方正粗黑宋简体"/>
        <charset val="134"/>
      </rPr>
      <t>，电源显示，脚踩油门，</t>
    </r>
    <r>
      <rPr>
        <sz val="7"/>
        <rFont val="Arial"/>
        <charset val="134"/>
      </rPr>
      <t xml:space="preserve">                                          
(Battery 12V7H, motor #390 two, light, music, one button start,MP3 player (MP3/USB jack/Bluetooth/volume adjustment/early education/story), power display, foot on the accelerator,</t>
    </r>
  </si>
  <si>
    <r>
      <rPr>
        <sz val="9"/>
        <color rgb="FF0509BB"/>
        <rFont val="方正粗黑宋简体"/>
        <charset val="134"/>
      </rPr>
      <t>皮座椅</t>
    </r>
    <r>
      <rPr>
        <sz val="9"/>
        <color rgb="FF0509BB"/>
        <rFont val="Arial"/>
        <charset val="134"/>
      </rPr>
      <t>Leather seats+15RMB                                  EVA</t>
    </r>
    <r>
      <rPr>
        <sz val="9"/>
        <color rgb="FF0509BB"/>
        <rFont val="方正粗黑宋简体"/>
        <charset val="134"/>
      </rPr>
      <t>轮</t>
    </r>
    <r>
      <rPr>
        <sz val="9"/>
        <color rgb="FF0509BB"/>
        <rFont val="Arial"/>
        <charset val="134"/>
      </rPr>
      <t xml:space="preserve"> EVA soft wheel +40RMB                                       </t>
    </r>
  </si>
  <si>
    <r>
      <rPr>
        <sz val="9"/>
        <rFont val="Arial"/>
        <charset val="134"/>
      </rPr>
      <t xml:space="preserve">6688                              
12V7A*1 </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</si>
  <si>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 烤漆金
paint   gold  </t>
  </si>
  <si>
    <r>
      <rPr>
        <sz val="9"/>
        <rFont val="Arial"/>
        <charset val="134"/>
      </rPr>
      <t>2688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</si>
  <si>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白色 红色 
橙色 绿色     
White red 
orange green</t>
  </si>
  <si>
    <t>117*63*61CM</t>
  </si>
  <si>
    <t>15KG 
17.8KG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</si>
  <si>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一键启动</t>
    </r>
    <r>
      <rPr>
        <b/>
        <sz val="7"/>
        <rFont val="Arial"/>
        <charset val="134"/>
      </rPr>
      <t>,2,4g</t>
    </r>
    <r>
      <rPr>
        <b/>
        <sz val="7"/>
        <rFont val="宋体"/>
        <charset val="134"/>
      </rPr>
      <t>蓝牙多功能遥控器</t>
    </r>
    <r>
      <rPr>
        <b/>
        <sz val="7"/>
        <rFont val="Arial"/>
        <charset val="134"/>
      </rPr>
      <t>,</t>
    </r>
    <r>
      <rPr>
        <b/>
        <sz val="7"/>
        <rFont val="宋体"/>
        <charset val="134"/>
      </rPr>
      <t>电量显示</t>
    </r>
    <r>
      <rPr>
        <b/>
        <sz val="7"/>
        <rFont val="Arial"/>
        <charset val="134"/>
      </rPr>
      <t>,</t>
    </r>
    <r>
      <rPr>
        <b/>
        <sz val="7"/>
        <rFont val="宋体"/>
        <charset val="134"/>
      </rPr>
      <t>独立摇摆</t>
    </r>
    <r>
      <rPr>
        <b/>
        <sz val="7"/>
        <rFont val="Arial"/>
        <charset val="134"/>
      </rPr>
      <t>,</t>
    </r>
    <r>
      <rPr>
        <b/>
        <sz val="7"/>
        <rFont val="宋体"/>
        <charset val="134"/>
      </rPr>
      <t>早教功能</t>
    </r>
    <r>
      <rPr>
        <b/>
        <sz val="7"/>
        <rFont val="Arial"/>
        <charset val="134"/>
      </rPr>
      <t>,</t>
    </r>
    <r>
      <rPr>
        <b/>
        <sz val="7"/>
        <rFont val="宋体"/>
        <charset val="134"/>
      </rPr>
      <t>英语故事</t>
    </r>
    <r>
      <rPr>
        <b/>
        <sz val="7"/>
        <rFont val="Arial"/>
        <charset val="134"/>
      </rPr>
      <t>,USB</t>
    </r>
    <r>
      <rPr>
        <b/>
        <sz val="7"/>
        <rFont val="宋体"/>
        <charset val="134"/>
      </rPr>
      <t>插口</t>
    </r>
    <r>
      <rPr>
        <b/>
        <sz val="7"/>
        <rFont val="Arial"/>
        <charset val="134"/>
      </rPr>
      <t xml:space="preserve">,MP3 </t>
    </r>
    <r>
      <rPr>
        <b/>
        <sz val="7"/>
        <rFont val="宋体"/>
        <charset val="134"/>
      </rPr>
      <t>插口</t>
    </r>
    <r>
      <rPr>
        <b/>
        <sz val="7"/>
        <rFont val="Arial"/>
        <charset val="134"/>
      </rPr>
      <t>,</t>
    </r>
    <r>
      <rPr>
        <b/>
        <sz val="7"/>
        <rFont val="宋体"/>
        <charset val="134"/>
      </rPr>
      <t>四轮避震</t>
    </r>
    <r>
      <rPr>
        <b/>
        <sz val="7"/>
        <rFont val="Arial"/>
        <charset val="134"/>
      </rPr>
      <t>,</t>
    </r>
    <r>
      <rPr>
        <b/>
        <sz val="7"/>
        <rFont val="宋体"/>
        <charset val="134"/>
      </rPr>
      <t>便捷拉手</t>
    </r>
    <r>
      <rPr>
        <b/>
        <sz val="7"/>
        <rFont val="Arial"/>
        <charset val="134"/>
      </rPr>
      <t>,</t>
    </r>
    <r>
      <rPr>
        <b/>
        <sz val="7"/>
        <rFont val="宋体"/>
        <charset val="134"/>
      </rPr>
      <t>高开门</t>
    </r>
    <r>
      <rPr>
        <b/>
        <sz val="7"/>
        <rFont val="Arial"/>
        <charset val="134"/>
      </rPr>
      <t>,</t>
    </r>
    <r>
      <rPr>
        <b/>
        <sz val="7"/>
        <rFont val="宋体"/>
        <charset val="134"/>
      </rPr>
      <t>双驱大电</t>
    </r>
    <r>
      <rPr>
        <b/>
        <sz val="7"/>
        <rFont val="Arial"/>
        <charset val="134"/>
      </rPr>
      <t>,</t>
    </r>
    <r>
      <rPr>
        <b/>
        <sz val="7"/>
        <rFont val="宋体"/>
        <charset val="134"/>
      </rPr>
      <t>备胎储物箱</t>
    </r>
    <r>
      <rPr>
        <b/>
        <sz val="7"/>
        <rFont val="Arial"/>
        <charset val="134"/>
      </rPr>
      <t xml:space="preserve">                                 
One-button start,2, 4G Bluetooth multi-function remote control, power display, independent swing, early education function, English story,USB jack,MP3 jack, four-wheel shock absorber, convenient handle, high door, dual drive large electricity, spare tire storage box    </t>
    </r>
    <r>
      <rPr>
        <b/>
        <sz val="7"/>
        <color rgb="FFFF0000"/>
        <rFont val="Arial"/>
        <charset val="134"/>
      </rPr>
      <t xml:space="preserve">                                                                                                         </t>
    </r>
  </si>
  <si>
    <r>
      <rPr>
        <sz val="9"/>
        <rFont val="Arial"/>
        <charset val="134"/>
      </rPr>
      <t>2688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</si>
  <si>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sz val="9"/>
        <rFont val="Arial"/>
        <charset val="134"/>
      </rPr>
      <t>2688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</si>
  <si>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烤漆黑    
Baking paint red 
Baking paint black</t>
  </si>
  <si>
    <r>
      <rPr>
        <sz val="9"/>
        <rFont val="Arial"/>
        <charset val="134"/>
      </rPr>
      <t>2688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</si>
  <si>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ABM</t>
  </si>
  <si>
    <r>
      <rPr>
        <sz val="9"/>
        <rFont val="Arial"/>
        <charset val="134"/>
      </rPr>
      <t>6288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</si>
  <si>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白色，红色，
兰色,  
White, red, 
blue</t>
  </si>
  <si>
    <t>110x71x76CM</t>
  </si>
  <si>
    <t>13.8KG 
16.9KG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</si>
  <si>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12v380</t>
    </r>
    <r>
      <rPr>
        <b/>
        <sz val="7"/>
        <rFont val="宋体"/>
        <charset val="134"/>
      </rPr>
      <t>双电机、双驱。电子摇摆。炫彩灯光，动感音乐，早教模式。</t>
    </r>
    <r>
      <rPr>
        <b/>
        <sz val="7"/>
        <rFont val="Arial"/>
        <charset val="134"/>
      </rPr>
      <t xml:space="preserve">                                                                                                             
12V380 dual motor, dual drive. electronic swing. Dazzling lights, dynamic music, early education mode.      </t>
    </r>
    <r>
      <rPr>
        <b/>
        <sz val="7"/>
        <color rgb="FFFF0000"/>
        <rFont val="Arial"/>
        <charset val="134"/>
      </rPr>
      <t xml:space="preserve">                                                                                                      </t>
    </r>
  </si>
  <si>
    <r>
      <rPr>
        <sz val="9"/>
        <rFont val="Arial"/>
        <charset val="134"/>
      </rPr>
      <t>6288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</si>
  <si>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10"/>
        <rFont val="Arial"/>
        <charset val="134"/>
      </rPr>
      <t xml:space="preserve">2069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t>
    </r>
  </si>
  <si>
    <r>
      <rPr>
        <sz val="9"/>
        <rFont val="宋体"/>
        <charset val="134"/>
      </rPr>
      <t>红</t>
    </r>
    <r>
      <rPr>
        <sz val="9"/>
        <rFont val="Arial"/>
        <charset val="134"/>
      </rPr>
      <t xml:space="preserve"> Red
</t>
    </r>
    <r>
      <rPr>
        <sz val="9"/>
        <rFont val="宋体"/>
        <charset val="134"/>
      </rPr>
      <t>白</t>
    </r>
    <r>
      <rPr>
        <sz val="9"/>
        <rFont val="Arial"/>
        <charset val="134"/>
      </rPr>
      <t xml:space="preserve"> whit
</t>
    </r>
    <r>
      <rPr>
        <sz val="9"/>
        <rFont val="宋体"/>
        <charset val="134"/>
      </rPr>
      <t>蓝</t>
    </r>
    <r>
      <rPr>
        <sz val="9"/>
        <rFont val="Arial"/>
        <charset val="134"/>
      </rPr>
      <t xml:space="preserve"> blue</t>
    </r>
  </si>
  <si>
    <t>115*60*66CM</t>
  </si>
  <si>
    <t>15.8KG  
17KG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</si>
  <si>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早教功能，英语故事，</t>
    </r>
    <r>
      <rPr>
        <b/>
        <sz val="7"/>
        <rFont val="Arial"/>
        <charset val="134"/>
      </rPr>
      <t>LED</t>
    </r>
    <r>
      <rPr>
        <b/>
        <sz val="7"/>
        <rFont val="宋体"/>
        <charset val="134"/>
      </rPr>
      <t>大灯，</t>
    </r>
    <r>
      <rPr>
        <b/>
        <sz val="7"/>
        <rFont val="Arial"/>
        <charset val="134"/>
      </rPr>
      <t>USB</t>
    </r>
    <r>
      <rPr>
        <b/>
        <sz val="7"/>
        <rFont val="宋体"/>
        <charset val="134"/>
      </rPr>
      <t>插，</t>
    </r>
    <r>
      <rPr>
        <b/>
        <sz val="7"/>
        <rFont val="Arial"/>
        <charset val="134"/>
      </rPr>
      <t>MP3</t>
    </r>
    <r>
      <rPr>
        <b/>
        <sz val="7"/>
        <rFont val="宋体"/>
        <charset val="134"/>
      </rPr>
      <t>插，话筒插，多功能</t>
    </r>
    <r>
      <rPr>
        <b/>
        <sz val="7"/>
        <rFont val="Arial"/>
        <charset val="134"/>
      </rPr>
      <t>2.4G</t>
    </r>
    <r>
      <rPr>
        <b/>
        <sz val="7"/>
        <rFont val="宋体"/>
        <charset val="134"/>
      </rPr>
      <t>一对一蓝牙遥控器，四轮避震，便捷拉手，双开门，双电双驱，</t>
    </r>
    <r>
      <rPr>
        <b/>
        <sz val="7"/>
        <rFont val="Arial"/>
        <charset val="134"/>
      </rPr>
      <t xml:space="preserve">                                                                                                 Early education function, English story, LED headlight, USB plug, MP3 plug, microphone plug, multi-function 2.4g one-on-one Bluetooth remote control, four-wheel shock absorber, convenient handle, double door, double electric double drive,     </t>
    </r>
    <r>
      <rPr>
        <b/>
        <sz val="7"/>
        <color rgb="FFFF0000"/>
        <rFont val="Arial"/>
        <charset val="134"/>
      </rPr>
      <t xml:space="preserve">                           </t>
    </r>
  </si>
  <si>
    <r>
      <rPr>
        <sz val="10"/>
        <rFont val="Arial"/>
        <charset val="134"/>
      </rPr>
      <t xml:space="preserve">2699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t>
    </r>
  </si>
  <si>
    <r>
      <rPr>
        <sz val="9"/>
        <rFont val="宋体"/>
        <charset val="134"/>
      </rPr>
      <t>红</t>
    </r>
    <r>
      <rPr>
        <sz val="9"/>
        <rFont val="Arial"/>
        <charset val="134"/>
      </rPr>
      <t xml:space="preserve"> Red
</t>
    </r>
    <r>
      <rPr>
        <sz val="9"/>
        <rFont val="宋体"/>
        <charset val="134"/>
      </rPr>
      <t>白</t>
    </r>
    <r>
      <rPr>
        <sz val="9"/>
        <rFont val="Arial"/>
        <charset val="134"/>
      </rPr>
      <t xml:space="preserve"> whit
</t>
    </r>
    <r>
      <rPr>
        <sz val="9"/>
        <rFont val="宋体"/>
        <charset val="134"/>
      </rPr>
      <t>绿</t>
    </r>
    <r>
      <rPr>
        <sz val="9"/>
        <rFont val="Arial"/>
        <charset val="134"/>
      </rPr>
      <t>green</t>
    </r>
  </si>
  <si>
    <t>115*60*68CM</t>
  </si>
  <si>
    <r>
      <rPr>
        <sz val="10"/>
        <rFont val="Arial"/>
        <charset val="134"/>
      </rPr>
      <t xml:space="preserve">2699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t>
    </r>
  </si>
  <si>
    <r>
      <rPr>
        <sz val="10"/>
        <rFont val="Arial"/>
        <charset val="134"/>
      </rPr>
      <t xml:space="preserve">6688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t>
    </r>
  </si>
  <si>
    <t>11KG 
12.2KG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</si>
  <si>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功能，英语故事，</t>
    </r>
    <r>
      <rPr>
        <b/>
        <sz val="7"/>
        <rFont val="Arial"/>
        <charset val="134"/>
      </rPr>
      <t>LED</t>
    </r>
    <r>
      <rPr>
        <b/>
        <sz val="7"/>
        <rFont val="宋体"/>
        <charset val="134"/>
      </rPr>
      <t>大灯，</t>
    </r>
    <r>
      <rPr>
        <b/>
        <sz val="7"/>
        <rFont val="Arial"/>
        <charset val="134"/>
      </rPr>
      <t>USB</t>
    </r>
    <r>
      <rPr>
        <b/>
        <sz val="7"/>
        <rFont val="宋体"/>
        <charset val="134"/>
      </rPr>
      <t>插，</t>
    </r>
    <r>
      <rPr>
        <b/>
        <sz val="7"/>
        <rFont val="Arial"/>
        <charset val="134"/>
      </rPr>
      <t>MP3</t>
    </r>
    <r>
      <rPr>
        <b/>
        <sz val="7"/>
        <rFont val="宋体"/>
        <charset val="134"/>
      </rPr>
      <t>插，话筒插，多功能</t>
    </r>
    <r>
      <rPr>
        <b/>
        <sz val="7"/>
        <rFont val="Arial"/>
        <charset val="134"/>
      </rPr>
      <t>2.4G</t>
    </r>
    <r>
      <rPr>
        <b/>
        <sz val="7"/>
        <rFont val="宋体"/>
        <charset val="134"/>
      </rPr>
      <t>一对一蓝牙遥控器，四轮避震，便捷拉手，双开门，双电双驱，</t>
    </r>
    <r>
      <rPr>
        <b/>
        <sz val="7"/>
        <rFont val="Arial"/>
        <charset val="134"/>
      </rPr>
      <t xml:space="preserve">                                                                                                 Early education function, English story, LED headlight, USB plug, MP3 plug, microphone plug, multi-function 2.4g one-on-one Bluetooth remote control, four-wheel shock absorber, convenient handle, double door, double electric double drive,   </t>
    </r>
    <r>
      <rPr>
        <b/>
        <sz val="7"/>
        <color rgb="FFFF0000"/>
        <rFont val="Arial"/>
        <charset val="134"/>
      </rPr>
      <t xml:space="preserve">                    </t>
    </r>
  </si>
  <si>
    <r>
      <rPr>
        <sz val="10"/>
        <rFont val="Arial"/>
        <charset val="134"/>
      </rPr>
      <t xml:space="preserve">6699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t>
    </r>
  </si>
  <si>
    <r>
      <rPr>
        <sz val="10"/>
        <rFont val="Arial"/>
        <charset val="134"/>
      </rPr>
      <t xml:space="preserve">6699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12V380*4 </t>
    </r>
    <r>
      <rPr>
        <sz val="10"/>
        <rFont val="方正粗黑宋简体"/>
        <charset val="134"/>
      </rPr>
      <t>电机</t>
    </r>
    <r>
      <rPr>
        <sz val="10"/>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</si>
  <si>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功能，英语故事，</t>
    </r>
    <r>
      <rPr>
        <b/>
        <sz val="7"/>
        <rFont val="Arial"/>
        <charset val="134"/>
      </rPr>
      <t>LED</t>
    </r>
    <r>
      <rPr>
        <b/>
        <sz val="7"/>
        <rFont val="宋体"/>
        <charset val="134"/>
      </rPr>
      <t>大灯，</t>
    </r>
    <r>
      <rPr>
        <b/>
        <sz val="7"/>
        <rFont val="Arial"/>
        <charset val="134"/>
      </rPr>
      <t>USB</t>
    </r>
    <r>
      <rPr>
        <b/>
        <sz val="7"/>
        <rFont val="宋体"/>
        <charset val="134"/>
      </rPr>
      <t>插，</t>
    </r>
    <r>
      <rPr>
        <b/>
        <sz val="7"/>
        <rFont val="Arial"/>
        <charset val="134"/>
      </rPr>
      <t>MP3</t>
    </r>
    <r>
      <rPr>
        <b/>
        <sz val="7"/>
        <rFont val="宋体"/>
        <charset val="134"/>
      </rPr>
      <t>插，话筒插，多功能</t>
    </r>
    <r>
      <rPr>
        <b/>
        <sz val="7"/>
        <rFont val="Arial"/>
        <charset val="134"/>
      </rPr>
      <t>2.4G</t>
    </r>
    <r>
      <rPr>
        <b/>
        <sz val="7"/>
        <rFont val="宋体"/>
        <charset val="134"/>
      </rPr>
      <t>一对一蓝牙遥控器，四轮避震，便捷拉手，双开门，</t>
    </r>
    <r>
      <rPr>
        <b/>
        <sz val="7"/>
        <rFont val="Arial"/>
        <charset val="134"/>
      </rPr>
      <t xml:space="preserve">                                                                  
Early education function, English story, LED headlight, USB plug, MP3 plug, microphone plug, multi-function 2.4g one-on-one Bluetooth remote control, four-wheel shock absorber, convenient handle, double door,     </t>
    </r>
    <r>
      <rPr>
        <b/>
        <sz val="7"/>
        <color rgb="FFFF0000"/>
        <rFont val="Arial"/>
        <charset val="134"/>
      </rPr>
      <t xml:space="preserve">        </t>
    </r>
  </si>
  <si>
    <r>
      <rPr>
        <sz val="10"/>
        <rFont val="Arial"/>
        <charset val="134"/>
      </rPr>
      <t xml:space="preserve">6699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12V380*4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xml:space="preserve">+ paint </t>
    </r>
  </si>
  <si>
    <r>
      <rPr>
        <sz val="9"/>
        <color theme="1"/>
        <rFont val="宋体"/>
        <charset val="134"/>
      </rPr>
      <t>烤漆红</t>
    </r>
    <r>
      <rPr>
        <sz val="9"/>
        <color theme="1"/>
        <rFont val="Arial"/>
        <charset val="134"/>
      </rPr>
      <t xml:space="preserve">
paint Red
</t>
    </r>
    <r>
      <rPr>
        <sz val="9"/>
        <color theme="1"/>
        <rFont val="宋体"/>
        <charset val="134"/>
      </rPr>
      <t>烤漆蓝</t>
    </r>
    <r>
      <rPr>
        <sz val="9"/>
        <color theme="1"/>
        <rFont val="Arial"/>
        <charset val="134"/>
      </rPr>
      <t xml:space="preserve">
paint blue</t>
    </r>
  </si>
  <si>
    <t>BLF</t>
  </si>
  <si>
    <r>
      <rPr>
        <sz val="9"/>
        <rFont val="Arial"/>
        <charset val="134"/>
      </rPr>
      <t>119A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</si>
  <si>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红、白、蓝、                   Red, white, blue,</t>
  </si>
  <si>
    <t>110*68*63CM</t>
  </si>
  <si>
    <t>15.5KG 16.8KG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</si>
  <si>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12V</t>
    </r>
    <r>
      <rPr>
        <b/>
        <sz val="7"/>
        <rFont val="宋体"/>
        <charset val="134"/>
      </rPr>
      <t>双驱双电瓶，双高开门，一键启动，</t>
    </r>
    <r>
      <rPr>
        <b/>
        <sz val="7"/>
        <rFont val="Arial"/>
        <charset val="134"/>
      </rPr>
      <t>2.4G</t>
    </r>
    <r>
      <rPr>
        <b/>
        <sz val="7"/>
        <rFont val="宋体"/>
        <charset val="134"/>
      </rPr>
      <t>一对一遥控，电量显示，前后静音摇摆功能早教功能，英语故事，</t>
    </r>
    <r>
      <rPr>
        <b/>
        <sz val="7"/>
        <rFont val="Arial"/>
        <charset val="134"/>
      </rPr>
      <t>LED</t>
    </r>
    <r>
      <rPr>
        <b/>
        <sz val="7"/>
        <rFont val="宋体"/>
        <charset val="134"/>
      </rPr>
      <t>大灯，</t>
    </r>
    <r>
      <rPr>
        <b/>
        <sz val="7"/>
        <rFont val="Arial"/>
        <charset val="134"/>
      </rPr>
      <t>USB</t>
    </r>
    <r>
      <rPr>
        <b/>
        <sz val="7"/>
        <rFont val="宋体"/>
        <charset val="134"/>
      </rPr>
      <t>插口，</t>
    </r>
    <r>
      <rPr>
        <b/>
        <sz val="7"/>
        <rFont val="Arial"/>
        <charset val="134"/>
      </rPr>
      <t>MP3</t>
    </r>
    <r>
      <rPr>
        <b/>
        <sz val="7"/>
        <rFont val="宋体"/>
        <charset val="134"/>
      </rPr>
      <t>插口，四轮避震，便携拉手，</t>
    </r>
    <r>
      <rPr>
        <b/>
        <sz val="7"/>
        <rFont val="Arial"/>
        <charset val="134"/>
      </rPr>
      <t>APP</t>
    </r>
    <r>
      <rPr>
        <b/>
        <sz val="7"/>
        <rFont val="宋体"/>
        <charset val="134"/>
      </rPr>
      <t>手机遥控</t>
    </r>
    <r>
      <rPr>
        <b/>
        <sz val="7"/>
        <rFont val="Arial"/>
        <charset val="134"/>
      </rPr>
      <t xml:space="preserve">                                                                                              
12V dual drive double battery, double high door, one button start, 2.4g one to one remote control, power display, before and after mute swing function early education function, English story, LED headlights, USB jack, MP3 jack, four wheel shock absorber, portable handle, APP phone remote control     </t>
    </r>
    <r>
      <rPr>
        <b/>
        <sz val="7"/>
        <color rgb="FFFF0000"/>
        <rFont val="Arial"/>
        <charset val="134"/>
      </rPr>
      <t xml:space="preserve">             </t>
    </r>
  </si>
  <si>
    <r>
      <rPr>
        <sz val="9"/>
        <color rgb="FFFF0000"/>
        <rFont val="方正粗黑宋简体"/>
        <charset val="134"/>
      </rPr>
      <t>皮座椅</t>
    </r>
    <r>
      <rPr>
        <sz val="9"/>
        <color rgb="FFFF0000"/>
        <rFont val="Arial"/>
        <charset val="134"/>
      </rPr>
      <t>Leather seats+25RMB                                            EVA</t>
    </r>
    <r>
      <rPr>
        <sz val="9"/>
        <color rgb="FFFF0000"/>
        <rFont val="方正粗黑宋简体"/>
        <charset val="134"/>
      </rPr>
      <t>发泡胎</t>
    </r>
    <r>
      <rPr>
        <sz val="9"/>
        <color rgb="FFFF0000"/>
        <rFont val="Arial"/>
        <charset val="134"/>
      </rPr>
      <t xml:space="preserve">EVAfoam tire+75RMB                                        </t>
    </r>
  </si>
  <si>
    <r>
      <rPr>
        <sz val="9"/>
        <rFont val="Arial"/>
        <charset val="134"/>
      </rPr>
      <t>119A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</si>
  <si>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双高开门，一键启动，</t>
    </r>
    <r>
      <rPr>
        <b/>
        <sz val="7"/>
        <rFont val="Arial"/>
        <charset val="134"/>
      </rPr>
      <t>2.4G</t>
    </r>
    <r>
      <rPr>
        <b/>
        <sz val="7"/>
        <rFont val="宋体"/>
        <charset val="134"/>
      </rPr>
      <t>一对一遥控，电量显示，前后静音摇摆功能早教功能，英语故事，</t>
    </r>
    <r>
      <rPr>
        <b/>
        <sz val="7"/>
        <rFont val="Arial"/>
        <charset val="134"/>
      </rPr>
      <t>LED</t>
    </r>
    <r>
      <rPr>
        <b/>
        <sz val="7"/>
        <rFont val="宋体"/>
        <charset val="134"/>
      </rPr>
      <t>大灯，</t>
    </r>
    <r>
      <rPr>
        <b/>
        <sz val="7"/>
        <rFont val="Arial"/>
        <charset val="134"/>
      </rPr>
      <t>USB</t>
    </r>
    <r>
      <rPr>
        <b/>
        <sz val="7"/>
        <rFont val="宋体"/>
        <charset val="134"/>
      </rPr>
      <t>插口，</t>
    </r>
    <r>
      <rPr>
        <b/>
        <sz val="7"/>
        <rFont val="Arial"/>
        <charset val="134"/>
      </rPr>
      <t>MP3</t>
    </r>
    <r>
      <rPr>
        <b/>
        <sz val="7"/>
        <rFont val="宋体"/>
        <charset val="134"/>
      </rPr>
      <t>插口，四轮避震，便携拉手，</t>
    </r>
    <r>
      <rPr>
        <b/>
        <sz val="7"/>
        <rFont val="Arial"/>
        <charset val="134"/>
      </rPr>
      <t>APP</t>
    </r>
    <r>
      <rPr>
        <b/>
        <sz val="7"/>
        <rFont val="宋体"/>
        <charset val="134"/>
      </rPr>
      <t>手机遥控</t>
    </r>
    <r>
      <rPr>
        <b/>
        <sz val="7"/>
        <rFont val="Arial"/>
        <charset val="134"/>
      </rPr>
      <t xml:space="preserve">                                                                                                                
double high door, one button start, 2.4g one to one remote control, power display, before and after mute swing function early education function, English story, LED headlights, USB jack, MP3 jack, four wheel shock absorber, portable handle, APP phone remote control       </t>
    </r>
    <r>
      <rPr>
        <b/>
        <sz val="7"/>
        <color rgb="FFFF0000"/>
        <rFont val="Arial"/>
        <charset val="134"/>
      </rPr>
      <t xml:space="preserve">       </t>
    </r>
  </si>
  <si>
    <r>
      <rPr>
        <sz val="9"/>
        <rFont val="Arial"/>
        <charset val="134"/>
      </rPr>
      <t>119A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</si>
  <si>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 烤漆                              paint 
红色  Red </t>
  </si>
  <si>
    <r>
      <rPr>
        <sz val="9"/>
        <rFont val="Arial"/>
        <charset val="134"/>
      </rPr>
      <t>119A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</si>
  <si>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119B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t>
    </r>
  </si>
  <si>
    <t>100*55*45CM</t>
  </si>
  <si>
    <t>10.5KG   11.5KG</t>
  </si>
  <si>
    <r>
      <rPr>
        <b/>
        <sz val="7"/>
        <color rgb="FFFF0000"/>
        <rFont val="Arial"/>
        <charset val="134"/>
      </rPr>
      <t>(6V4A*1</t>
    </r>
    <r>
      <rPr>
        <b/>
        <sz val="7"/>
        <color rgb="FFFF0000"/>
        <rFont val="宋体"/>
        <charset val="134"/>
      </rPr>
      <t>铅酸电池</t>
    </r>
    <r>
      <rPr>
        <b/>
        <sz val="7"/>
        <color rgb="FFFF0000"/>
        <rFont val="Arial"/>
        <charset val="134"/>
      </rPr>
      <t xml:space="preserve">Lead-acid battery + 6V380*1  </t>
    </r>
    <r>
      <rPr>
        <b/>
        <sz val="7"/>
        <color rgb="FFFF0000"/>
        <rFont val="宋体"/>
        <charset val="134"/>
      </rPr>
      <t>电机</t>
    </r>
    <r>
      <rPr>
        <b/>
        <sz val="7"/>
        <color rgb="FFFF0000"/>
        <rFont val="Arial"/>
        <charset val="134"/>
      </rPr>
      <t xml:space="preserve"> motor )                   
</t>
    </r>
    <r>
      <rPr>
        <b/>
        <sz val="7"/>
        <rFont val="宋体"/>
        <charset val="134"/>
      </rPr>
      <t>功能：早教功能，音乐，故事，英语，，标配</t>
    </r>
    <r>
      <rPr>
        <b/>
        <sz val="7"/>
        <rFont val="Arial"/>
        <charset val="134"/>
      </rPr>
      <t>6v4.5</t>
    </r>
    <r>
      <rPr>
        <b/>
        <sz val="7"/>
        <rFont val="宋体"/>
        <charset val="134"/>
      </rPr>
      <t>电瓶，单电单驱，</t>
    </r>
    <r>
      <rPr>
        <b/>
        <sz val="7"/>
        <rFont val="Arial"/>
        <charset val="134"/>
      </rPr>
      <t xml:space="preserve">                                  
Features: early education function, music, story, English, standard 6V4 4.5 battery, single electric single drive,    </t>
    </r>
    <r>
      <rPr>
        <b/>
        <sz val="7"/>
        <color rgb="FFFF0000"/>
        <rFont val="Arial"/>
        <charset val="134"/>
      </rPr>
      <t xml:space="preserve">          </t>
    </r>
  </si>
  <si>
    <r>
      <rPr>
        <sz val="9"/>
        <color rgb="FFFF0000"/>
        <rFont val="方正粗黑宋简体"/>
        <charset val="134"/>
      </rPr>
      <t>皮座椅</t>
    </r>
    <r>
      <rPr>
        <sz val="9"/>
        <color rgb="FFFF0000"/>
        <rFont val="Arial"/>
        <charset val="134"/>
      </rPr>
      <t>Leather seats+25RMB                                            EVA</t>
    </r>
    <r>
      <rPr>
        <sz val="9"/>
        <color rgb="FFFF0000"/>
        <rFont val="方正粗黑宋简体"/>
        <charset val="134"/>
      </rPr>
      <t>发泡胎</t>
    </r>
    <r>
      <rPr>
        <sz val="9"/>
        <color rgb="FFFF0000"/>
        <rFont val="Arial"/>
        <charset val="134"/>
      </rPr>
      <t xml:space="preserve">EVAfoam tire+60RMB                                        </t>
    </r>
  </si>
  <si>
    <r>
      <rPr>
        <sz val="9"/>
        <rFont val="Arial"/>
        <charset val="134"/>
      </rPr>
      <t>119B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</si>
  <si>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功能：早教功能，音乐，故事，英语，，标配</t>
    </r>
    <r>
      <rPr>
        <b/>
        <sz val="7"/>
        <rFont val="Arial"/>
        <charset val="134"/>
      </rPr>
      <t>6v4.5</t>
    </r>
    <r>
      <rPr>
        <b/>
        <sz val="7"/>
        <rFont val="宋体"/>
        <charset val="134"/>
      </rPr>
      <t>电瓶，单电单驱，</t>
    </r>
    <r>
      <rPr>
        <b/>
        <sz val="7"/>
        <rFont val="Arial"/>
        <charset val="134"/>
      </rPr>
      <t xml:space="preserve">                                 
 Features: early education function, music, story, English, standard 6V4 4.5 battery, single electric single drive,</t>
    </r>
  </si>
  <si>
    <r>
      <rPr>
        <sz val="9"/>
        <rFont val="Arial"/>
        <charset val="134"/>
      </rPr>
      <t>119B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t>
    </r>
  </si>
  <si>
    <t xml:space="preserve">烤漆：酒红、                Paint: wine red, </t>
  </si>
  <si>
    <r>
      <rPr>
        <sz val="9"/>
        <rFont val="Arial"/>
        <charset val="134"/>
      </rPr>
      <t>119B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</si>
  <si>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 xml:space="preserve">7188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方正粗黑宋简体"/>
        <charset val="134"/>
      </rPr>
      <t>电机</t>
    </r>
    <r>
      <rPr>
        <sz val="9"/>
        <rFont val="Arial"/>
        <charset val="134"/>
      </rPr>
      <t xml:space="preserve"> motor</t>
    </r>
  </si>
  <si>
    <t>红，red,
白，White,
粉， pink，
黑，Black,</t>
  </si>
  <si>
    <t>107*64*54CM</t>
  </si>
  <si>
    <t>15KG   17.5KG</t>
  </si>
  <si>
    <r>
      <rPr>
        <b/>
        <sz val="7"/>
        <color rgb="FFFF0000"/>
        <rFont val="Arial"/>
        <charset val="134"/>
      </rPr>
      <t>(6V4A*2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Arial"/>
        <charset val="134"/>
      </rPr>
      <t>6V4A*2</t>
    </r>
    <r>
      <rPr>
        <b/>
        <sz val="7"/>
        <rFont val="宋体"/>
        <charset val="134"/>
      </rPr>
      <t>双电池</t>
    </r>
    <r>
      <rPr>
        <b/>
        <sz val="7"/>
        <rFont val="Arial"/>
        <charset val="134"/>
      </rPr>
      <t>,380</t>
    </r>
    <r>
      <rPr>
        <b/>
        <sz val="7"/>
        <rFont val="宋体"/>
        <charset val="134"/>
      </rPr>
      <t>电机双驱动，双开门，前后平行摇摆，多功能蓝牙早教，</t>
    </r>
    <r>
      <rPr>
        <b/>
        <sz val="7"/>
        <rFont val="Arial"/>
        <charset val="134"/>
      </rPr>
      <t>USB,LED</t>
    </r>
    <r>
      <rPr>
        <b/>
        <sz val="7"/>
        <rFont val="宋体"/>
        <charset val="134"/>
      </rPr>
      <t>灯光，</t>
    </r>
    <r>
      <rPr>
        <b/>
        <sz val="7"/>
        <rFont val="Arial"/>
        <charset val="134"/>
      </rPr>
      <t>2.4G</t>
    </r>
    <r>
      <rPr>
        <b/>
        <sz val="7"/>
        <rFont val="宋体"/>
        <charset val="134"/>
      </rPr>
      <t>蓝牙遥控，四轮减震</t>
    </r>
    <r>
      <rPr>
        <b/>
        <sz val="7"/>
        <rFont val="Arial"/>
        <charset val="134"/>
      </rPr>
      <t>,</t>
    </r>
    <r>
      <rPr>
        <b/>
        <sz val="7"/>
        <rFont val="宋体"/>
        <charset val="134"/>
      </rPr>
      <t>一键安装方向盘</t>
    </r>
    <r>
      <rPr>
        <b/>
        <sz val="7"/>
        <rFont val="Arial"/>
        <charset val="134"/>
      </rPr>
      <t xml:space="preserve">                                       
6V4A*2 pairs of batteries,380 motor double drive, double doors, front and rear parallel swing, multi-functional Bluetooth early education, USB,LED lighting, 2.4G Bluetooth remote control, four-wheel shock absorption, one-button installation of the steering wheel</t>
    </r>
  </si>
  <si>
    <t>GCC
EN71
EN62115
CE
10P</t>
  </si>
  <si>
    <r>
      <rPr>
        <sz val="9"/>
        <rFont val="Arial"/>
        <charset val="134"/>
      </rPr>
      <t xml:space="preserve">7188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+paint</t>
    </r>
  </si>
  <si>
    <t>烤漆
Baking Paint
红， 蓝 ，
黑， 灰，
Red, blue, 
black ，grey，</t>
  </si>
  <si>
    <r>
      <rPr>
        <sz val="9"/>
        <color rgb="FFFF0000"/>
        <rFont val="方正粗黑宋简体"/>
        <charset val="134"/>
      </rPr>
      <t>皮座椅</t>
    </r>
    <r>
      <rPr>
        <sz val="9"/>
        <color rgb="FFFF0000"/>
        <rFont val="Arial"/>
        <charset val="134"/>
      </rPr>
      <t>Leather seats+15RMB                                            EVA</t>
    </r>
    <r>
      <rPr>
        <sz val="9"/>
        <color rgb="FFFF0000"/>
        <rFont val="方正粗黑宋简体"/>
        <charset val="134"/>
      </rPr>
      <t>发泡胎</t>
    </r>
    <r>
      <rPr>
        <sz val="9"/>
        <color rgb="FFFF0000"/>
        <rFont val="Arial"/>
        <charset val="134"/>
      </rPr>
      <t xml:space="preserve">EVAfoam tire+50RMB                                        </t>
    </r>
  </si>
  <si>
    <r>
      <rPr>
        <sz val="9"/>
        <rFont val="Arial"/>
        <charset val="134"/>
      </rPr>
      <t xml:space="preserve">988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方正粗黑宋简体"/>
        <charset val="134"/>
      </rPr>
      <t>电机</t>
    </r>
    <r>
      <rPr>
        <sz val="9"/>
        <rFont val="Arial"/>
        <charset val="134"/>
      </rPr>
      <t xml:space="preserve"> motor</t>
    </r>
  </si>
  <si>
    <t>红 Red
白 white
黄 Yellow</t>
  </si>
  <si>
    <t>116*70*55CM</t>
  </si>
  <si>
    <t>18KG   
22KG</t>
  </si>
  <si>
    <r>
      <rPr>
        <b/>
        <sz val="9"/>
        <color theme="1"/>
        <rFont val="宋体"/>
        <charset val="134"/>
      </rPr>
      <t>双电池，双驱动，钥匙启动，双开门，前后摇摆，早教，</t>
    </r>
    <r>
      <rPr>
        <b/>
        <sz val="9"/>
        <color theme="1"/>
        <rFont val="Arial"/>
        <charset val="134"/>
      </rPr>
      <t>USB</t>
    </r>
    <r>
      <rPr>
        <b/>
        <sz val="9"/>
        <color theme="1"/>
        <rFont val="宋体"/>
        <charset val="134"/>
      </rPr>
      <t>，</t>
    </r>
    <r>
      <rPr>
        <b/>
        <sz val="9"/>
        <color theme="1"/>
        <rFont val="Arial"/>
        <charset val="134"/>
      </rPr>
      <t>MP3</t>
    </r>
    <r>
      <rPr>
        <b/>
        <sz val="9"/>
        <color theme="1"/>
        <rFont val="宋体"/>
        <charset val="134"/>
      </rPr>
      <t>，</t>
    </r>
    <r>
      <rPr>
        <b/>
        <sz val="9"/>
        <color theme="1"/>
        <rFont val="Arial"/>
        <charset val="134"/>
      </rPr>
      <t>LED</t>
    </r>
    <r>
      <rPr>
        <b/>
        <sz val="9"/>
        <color theme="1"/>
        <rFont val="宋体"/>
        <charset val="134"/>
      </rPr>
      <t>灯光，</t>
    </r>
    <r>
      <rPr>
        <b/>
        <sz val="9"/>
        <color theme="1"/>
        <rFont val="Arial"/>
        <charset val="134"/>
      </rPr>
      <t>2.4G</t>
    </r>
    <r>
      <rPr>
        <b/>
        <sz val="9"/>
        <color theme="1"/>
        <rFont val="宋体"/>
        <charset val="134"/>
      </rPr>
      <t>蓝牙遥控，四轮减震。</t>
    </r>
    <r>
      <rPr>
        <b/>
        <sz val="9"/>
        <color theme="1"/>
        <rFont val="Arial"/>
        <charset val="134"/>
      </rPr>
      <t xml:space="preserve">
</t>
    </r>
    <r>
      <rPr>
        <b/>
        <sz val="9"/>
        <color rgb="FFFF0000"/>
        <rFont val="Arial"/>
        <charset val="134"/>
      </rPr>
      <t>Dual battery, dual drive, key start, double door, rocking back and forth, early education, USB, MP3, LED lights, 2.4G Bluetooth remote control, four-wheel shock absorption.</t>
    </r>
    <r>
      <rPr>
        <b/>
        <sz val="9"/>
        <color theme="1"/>
        <rFont val="Arial"/>
        <charset val="134"/>
      </rPr>
      <t xml:space="preserve">
</t>
    </r>
  </si>
  <si>
    <r>
      <rPr>
        <sz val="9"/>
        <color rgb="FFFF0000"/>
        <rFont val="方正粗黑宋简体"/>
        <charset val="134"/>
      </rPr>
      <t>皮座</t>
    </r>
    <r>
      <rPr>
        <sz val="9"/>
        <color rgb="FFFF0000"/>
        <rFont val="Arial"/>
        <charset val="134"/>
      </rPr>
      <t>Leather seats +20RMB 
   EVA</t>
    </r>
    <r>
      <rPr>
        <sz val="9"/>
        <color rgb="FFFF0000"/>
        <rFont val="方正粗黑宋简体"/>
        <charset val="134"/>
      </rPr>
      <t>轮</t>
    </r>
    <r>
      <rPr>
        <sz val="9"/>
        <color rgb="FFFF0000"/>
        <rFont val="Arial"/>
        <charset val="134"/>
      </rPr>
      <t xml:space="preserve">EVA soft wheel +55RMB       </t>
    </r>
  </si>
  <si>
    <r>
      <rPr>
        <sz val="9"/>
        <rFont val="Arial"/>
        <charset val="134"/>
      </rPr>
      <t xml:space="preserve">988
</t>
    </r>
    <r>
      <rPr>
        <b/>
        <sz val="9"/>
        <color rgb="FFFF0000"/>
        <rFont val="Arial"/>
        <charset val="134"/>
      </rPr>
      <t xml:space="preserve">12V7A*1 </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t>
    </r>
  </si>
  <si>
    <r>
      <rPr>
        <b/>
        <sz val="9"/>
        <color theme="1"/>
        <rFont val="宋体"/>
        <charset val="134"/>
      </rPr>
      <t>大电池，四驱动，钥匙启动，双开门，前后摇摆，早教，</t>
    </r>
    <r>
      <rPr>
        <b/>
        <sz val="9"/>
        <color theme="1"/>
        <rFont val="Arial"/>
        <charset val="134"/>
      </rPr>
      <t>USB</t>
    </r>
    <r>
      <rPr>
        <b/>
        <sz val="9"/>
        <color theme="1"/>
        <rFont val="宋体"/>
        <charset val="134"/>
      </rPr>
      <t>，</t>
    </r>
    <r>
      <rPr>
        <b/>
        <sz val="9"/>
        <color theme="1"/>
        <rFont val="Arial"/>
        <charset val="134"/>
      </rPr>
      <t>MP3</t>
    </r>
    <r>
      <rPr>
        <b/>
        <sz val="9"/>
        <color theme="1"/>
        <rFont val="宋体"/>
        <charset val="134"/>
      </rPr>
      <t>，</t>
    </r>
    <r>
      <rPr>
        <b/>
        <sz val="9"/>
        <color theme="1"/>
        <rFont val="Arial"/>
        <charset val="134"/>
      </rPr>
      <t>LED</t>
    </r>
    <r>
      <rPr>
        <b/>
        <sz val="9"/>
        <color theme="1"/>
        <rFont val="宋体"/>
        <charset val="134"/>
      </rPr>
      <t>灯光，</t>
    </r>
    <r>
      <rPr>
        <b/>
        <sz val="9"/>
        <color theme="1"/>
        <rFont val="Arial"/>
        <charset val="134"/>
      </rPr>
      <t>2.4G</t>
    </r>
    <r>
      <rPr>
        <b/>
        <sz val="9"/>
        <color theme="1"/>
        <rFont val="宋体"/>
        <charset val="134"/>
      </rPr>
      <t>蓝牙遥控，四轮减震。</t>
    </r>
    <r>
      <rPr>
        <b/>
        <sz val="9"/>
        <color theme="1"/>
        <rFont val="Arial"/>
        <charset val="134"/>
      </rPr>
      <t xml:space="preserve">
</t>
    </r>
    <r>
      <rPr>
        <b/>
        <sz val="9"/>
        <color rgb="FFFF0000"/>
        <rFont val="Arial"/>
        <charset val="134"/>
      </rPr>
      <t>Big battery, four drive, key start, double door, rocking back and forth, early education, USB, MP3, LED lights, 2.4G Bluetooth remote control, four-wheel shock absorption.</t>
    </r>
    <r>
      <rPr>
        <b/>
        <sz val="9"/>
        <color theme="1"/>
        <rFont val="Arial"/>
        <charset val="134"/>
      </rPr>
      <t xml:space="preserve">
</t>
    </r>
  </si>
  <si>
    <r>
      <rPr>
        <sz val="9"/>
        <rFont val="Arial"/>
        <charset val="134"/>
      </rPr>
      <t xml:space="preserve">988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+paint</t>
    </r>
  </si>
  <si>
    <r>
      <rPr>
        <sz val="9"/>
        <color theme="1"/>
        <rFont val="宋体"/>
        <charset val="134"/>
      </rPr>
      <t>烤漆</t>
    </r>
    <r>
      <rPr>
        <sz val="9"/>
        <color theme="1"/>
        <rFont val="Arial"/>
        <charset val="134"/>
      </rPr>
      <t xml:space="preserve">
</t>
    </r>
    <r>
      <rPr>
        <sz val="9"/>
        <color rgb="FFFF0000"/>
        <rFont val="Arial"/>
        <charset val="134"/>
      </rPr>
      <t>Baking Paint</t>
    </r>
    <r>
      <rPr>
        <sz val="9"/>
        <color theme="1"/>
        <rFont val="Arial"/>
        <charset val="134"/>
      </rPr>
      <t xml:space="preserve">
</t>
    </r>
    <r>
      <rPr>
        <sz val="9"/>
        <color theme="1"/>
        <rFont val="宋体"/>
        <charset val="134"/>
      </rPr>
      <t>红，</t>
    </r>
    <r>
      <rPr>
        <sz val="9"/>
        <color theme="1"/>
        <rFont val="Arial"/>
        <charset val="134"/>
      </rPr>
      <t xml:space="preserve"> </t>
    </r>
    <r>
      <rPr>
        <sz val="9"/>
        <color theme="1"/>
        <rFont val="宋体"/>
        <charset val="134"/>
      </rPr>
      <t>蓝</t>
    </r>
    <r>
      <rPr>
        <sz val="9"/>
        <color theme="1"/>
        <rFont val="Arial"/>
        <charset val="134"/>
      </rPr>
      <t xml:space="preserve"> </t>
    </r>
    <r>
      <rPr>
        <sz val="9"/>
        <color theme="1"/>
        <rFont val="宋体"/>
        <charset val="134"/>
      </rPr>
      <t>，</t>
    </r>
    <r>
      <rPr>
        <sz val="9"/>
        <color theme="1"/>
        <rFont val="Arial"/>
        <charset val="134"/>
      </rPr>
      <t xml:space="preserve">
</t>
    </r>
    <r>
      <rPr>
        <sz val="9"/>
        <color theme="1"/>
        <rFont val="宋体"/>
        <charset val="134"/>
      </rPr>
      <t>黑，</t>
    </r>
    <r>
      <rPr>
        <sz val="9"/>
        <color theme="1"/>
        <rFont val="Arial"/>
        <charset val="134"/>
      </rPr>
      <t xml:space="preserve"> </t>
    </r>
    <r>
      <rPr>
        <sz val="9"/>
        <color theme="1"/>
        <rFont val="宋体"/>
        <charset val="134"/>
      </rPr>
      <t>灰，</t>
    </r>
    <r>
      <rPr>
        <sz val="9"/>
        <color theme="1"/>
        <rFont val="Arial"/>
        <charset val="134"/>
      </rPr>
      <t xml:space="preserve">
Red, blue, 
black </t>
    </r>
    <r>
      <rPr>
        <sz val="9"/>
        <color theme="1"/>
        <rFont val="宋体"/>
        <charset val="134"/>
      </rPr>
      <t>，</t>
    </r>
    <r>
      <rPr>
        <sz val="9"/>
        <color theme="1"/>
        <rFont val="Arial"/>
        <charset val="134"/>
      </rPr>
      <t>grey</t>
    </r>
    <r>
      <rPr>
        <sz val="9"/>
        <color theme="1"/>
        <rFont val="宋体"/>
        <charset val="134"/>
      </rPr>
      <t>，</t>
    </r>
  </si>
  <si>
    <r>
      <rPr>
        <b/>
        <sz val="9"/>
        <color theme="1"/>
        <rFont val="宋体"/>
        <charset val="134"/>
      </rPr>
      <t>双电池，双驱动，钥匙启动，双开门，前后摇摆，早教，</t>
    </r>
    <r>
      <rPr>
        <b/>
        <sz val="9"/>
        <color theme="1"/>
        <rFont val="Arial"/>
        <charset val="134"/>
      </rPr>
      <t>USB</t>
    </r>
    <r>
      <rPr>
        <b/>
        <sz val="9"/>
        <color theme="1"/>
        <rFont val="宋体"/>
        <charset val="134"/>
      </rPr>
      <t>，</t>
    </r>
    <r>
      <rPr>
        <b/>
        <sz val="9"/>
        <color theme="1"/>
        <rFont val="Arial"/>
        <charset val="134"/>
      </rPr>
      <t>MP3</t>
    </r>
    <r>
      <rPr>
        <b/>
        <sz val="9"/>
        <color theme="1"/>
        <rFont val="宋体"/>
        <charset val="134"/>
      </rPr>
      <t>，</t>
    </r>
    <r>
      <rPr>
        <b/>
        <sz val="9"/>
        <color theme="1"/>
        <rFont val="Arial"/>
        <charset val="134"/>
      </rPr>
      <t>LED</t>
    </r>
    <r>
      <rPr>
        <b/>
        <sz val="9"/>
        <color theme="1"/>
        <rFont val="宋体"/>
        <charset val="134"/>
      </rPr>
      <t>灯光，</t>
    </r>
    <r>
      <rPr>
        <b/>
        <sz val="9"/>
        <color theme="1"/>
        <rFont val="Arial"/>
        <charset val="134"/>
      </rPr>
      <t>2.4G</t>
    </r>
    <r>
      <rPr>
        <b/>
        <sz val="9"/>
        <color theme="1"/>
        <rFont val="宋体"/>
        <charset val="134"/>
      </rPr>
      <t>蓝牙遥控，四轮减震。烤漆工艺，颜色更亮丽，显得更高档。</t>
    </r>
    <r>
      <rPr>
        <b/>
        <sz val="9"/>
        <color rgb="FFFF0000"/>
        <rFont val="Arial"/>
        <charset val="134"/>
      </rPr>
      <t xml:space="preserve">
Dual battery, dual drive, key start, double door, rocking back and forth, early education, USB, MP3, LED lights, 2.4G Bluetooth remote control, four-wheel shock absorption.
Paint process, the color is more bright, appears more high-grade.</t>
    </r>
  </si>
  <si>
    <r>
      <rPr>
        <sz val="9"/>
        <rFont val="Arial"/>
        <charset val="134"/>
      </rPr>
      <t xml:space="preserve">988
</t>
    </r>
    <r>
      <rPr>
        <sz val="9"/>
        <color rgb="FFFF0000"/>
        <rFont val="Arial"/>
        <charset val="134"/>
      </rPr>
      <t>12</t>
    </r>
    <r>
      <rPr>
        <b/>
        <sz val="9"/>
        <color rgb="FFFF0000"/>
        <rFont val="Arial"/>
        <charset val="134"/>
      </rPr>
      <t xml:space="preserve">V7A*1 </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+paint</t>
    </r>
  </si>
  <si>
    <r>
      <rPr>
        <b/>
        <sz val="8"/>
        <rFont val="宋体"/>
        <charset val="134"/>
      </rPr>
      <t>大电池，四驱动，钥匙启动，双开门，前后摇摆，早教，USB，MP3，LED灯光，2.4G蓝牙遥控，四轮减震。
烤漆工艺，颜色更亮丽，显得更高档。</t>
    </r>
    <r>
      <rPr>
        <b/>
        <sz val="8"/>
        <color rgb="FFFF0000"/>
        <rFont val="Arial"/>
        <charset val="134"/>
      </rPr>
      <t xml:space="preserve">
Big battery, four drive, key start, double door, rocking back and forth, early education, USB, MP3, LED lights, 2.4G Bluetooth remote control, four-wheel shock absorption.
Paint process, the color is more bright, appears more high-grade.</t>
    </r>
  </si>
  <si>
    <r>
      <rPr>
        <sz val="9"/>
        <rFont val="Arial"/>
        <charset val="134"/>
      </rPr>
      <t xml:space="preserve">968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方正粗黑宋简体"/>
        <charset val="134"/>
      </rPr>
      <t>电机</t>
    </r>
    <r>
      <rPr>
        <sz val="9"/>
        <rFont val="Arial"/>
        <charset val="134"/>
      </rPr>
      <t xml:space="preserve"> motor</t>
    </r>
  </si>
  <si>
    <r>
      <rPr>
        <sz val="9"/>
        <rFont val="Arial"/>
        <charset val="134"/>
      </rPr>
      <t xml:space="preserve">968
</t>
    </r>
    <r>
      <rPr>
        <b/>
        <sz val="9"/>
        <color rgb="FFFF0000"/>
        <rFont val="Arial"/>
        <charset val="134"/>
      </rPr>
      <t xml:space="preserve">12V7A*1 </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t>
    </r>
  </si>
  <si>
    <r>
      <rPr>
        <sz val="9"/>
        <rFont val="Arial"/>
        <charset val="134"/>
      </rPr>
      <t xml:space="preserve">968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+paint</t>
    </r>
  </si>
  <si>
    <r>
      <rPr>
        <sz val="9"/>
        <rFont val="Arial"/>
        <charset val="134"/>
      </rPr>
      <t xml:space="preserve">968
</t>
    </r>
    <r>
      <rPr>
        <sz val="9"/>
        <color rgb="FFFF0000"/>
        <rFont val="Arial"/>
        <charset val="134"/>
      </rPr>
      <t>12</t>
    </r>
    <r>
      <rPr>
        <b/>
        <sz val="9"/>
        <color rgb="FFFF0000"/>
        <rFont val="Arial"/>
        <charset val="134"/>
      </rPr>
      <t xml:space="preserve">V7A*1 </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+paint</t>
    </r>
  </si>
  <si>
    <t>DY</t>
  </si>
  <si>
    <r>
      <rPr>
        <sz val="9"/>
        <rFont val="Arial"/>
        <charset val="134"/>
      </rPr>
      <t>8888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t>
    </r>
  </si>
  <si>
    <t>红、白、蓝、橙                   Red, white, blue  orange</t>
  </si>
  <si>
    <t>115X75X70CM</t>
  </si>
  <si>
    <t>17KG   18.5KG</t>
  </si>
  <si>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（普通早教音乐</t>
    </r>
    <r>
      <rPr>
        <b/>
        <sz val="7"/>
        <rFont val="Arial"/>
        <charset val="134"/>
      </rPr>
      <t xml:space="preserve">           General early education music</t>
    </r>
    <r>
      <rPr>
        <b/>
        <sz val="7"/>
        <rFont val="宋体"/>
        <charset val="134"/>
      </rPr>
      <t>）</t>
    </r>
    <r>
      <rPr>
        <b/>
        <sz val="7"/>
        <rFont val="Arial"/>
        <charset val="134"/>
      </rPr>
      <t xml:space="preserve">                            
</t>
    </r>
    <r>
      <rPr>
        <b/>
        <sz val="7"/>
        <rFont val="宋体"/>
        <charset val="134"/>
      </rPr>
      <t>手机</t>
    </r>
    <r>
      <rPr>
        <b/>
        <sz val="7"/>
        <rFont val="Arial"/>
        <charset val="134"/>
      </rPr>
      <t>APP</t>
    </r>
    <r>
      <rPr>
        <b/>
        <sz val="7"/>
        <rFont val="宋体"/>
        <charset val="134"/>
      </rPr>
      <t>、</t>
    </r>
    <r>
      <rPr>
        <b/>
        <sz val="7"/>
        <rFont val="Arial"/>
        <charset val="134"/>
      </rPr>
      <t>2.4G</t>
    </r>
    <r>
      <rPr>
        <b/>
        <sz val="7"/>
        <rFont val="宋体"/>
        <charset val="134"/>
      </rPr>
      <t>蓝牙遥控</t>
    </r>
    <r>
      <rPr>
        <b/>
        <sz val="7"/>
        <rFont val="Arial"/>
        <charset val="134"/>
      </rPr>
      <t>,</t>
    </r>
    <r>
      <rPr>
        <b/>
        <sz val="7"/>
        <rFont val="宋体"/>
        <charset val="134"/>
      </rPr>
      <t>自带早教音乐</t>
    </r>
    <r>
      <rPr>
        <b/>
        <sz val="7"/>
        <rFont val="Arial"/>
        <charset val="134"/>
      </rPr>
      <t>/</t>
    </r>
    <r>
      <rPr>
        <b/>
        <sz val="7"/>
        <rFont val="宋体"/>
        <charset val="134"/>
      </rPr>
      <t>故事</t>
    </r>
    <r>
      <rPr>
        <b/>
        <sz val="7"/>
        <rFont val="Arial"/>
        <charset val="134"/>
      </rPr>
      <t>/</t>
    </r>
    <r>
      <rPr>
        <b/>
        <sz val="7"/>
        <rFont val="宋体"/>
        <charset val="134"/>
      </rPr>
      <t>古诗</t>
    </r>
    <r>
      <rPr>
        <b/>
        <sz val="7"/>
        <rFont val="Arial"/>
        <charset val="134"/>
      </rPr>
      <t xml:space="preserve">/ </t>
    </r>
    <r>
      <rPr>
        <b/>
        <sz val="7"/>
        <rFont val="宋体"/>
        <charset val="134"/>
      </rPr>
      <t>缓启动平稳起步</t>
    </r>
    <r>
      <rPr>
        <b/>
        <sz val="7"/>
        <rFont val="Arial"/>
        <charset val="134"/>
      </rPr>
      <t>,</t>
    </r>
    <r>
      <rPr>
        <b/>
        <sz val="7"/>
        <rFont val="宋体"/>
        <charset val="134"/>
      </rPr>
      <t>四轮避震，三档调速</t>
    </r>
    <r>
      <rPr>
        <b/>
        <sz val="7"/>
        <rFont val="Arial"/>
        <charset val="134"/>
      </rPr>
      <t>,</t>
    </r>
    <r>
      <rPr>
        <b/>
        <sz val="7"/>
        <rFont val="宋体"/>
        <charset val="134"/>
      </rPr>
      <t>防滑轮胎，</t>
    </r>
    <r>
      <rPr>
        <b/>
        <sz val="7"/>
        <rFont val="Arial"/>
        <charset val="134"/>
      </rPr>
      <t>,</t>
    </r>
    <r>
      <rPr>
        <b/>
        <sz val="7"/>
        <rFont val="宋体"/>
        <charset val="134"/>
      </rPr>
      <t>刹车保护系统</t>
    </r>
    <r>
      <rPr>
        <b/>
        <sz val="7"/>
        <rFont val="Arial"/>
        <charset val="134"/>
      </rPr>
      <t>,</t>
    </r>
    <r>
      <rPr>
        <b/>
        <sz val="7"/>
        <rFont val="宋体"/>
        <charset val="134"/>
      </rPr>
      <t>电子摇摆功能</t>
    </r>
    <r>
      <rPr>
        <b/>
        <sz val="7"/>
        <rFont val="Arial"/>
        <charset val="134"/>
      </rPr>
      <t>,</t>
    </r>
    <r>
      <rPr>
        <b/>
        <sz val="7"/>
        <rFont val="宋体"/>
        <charset val="134"/>
      </rPr>
      <t>双电双驱，</t>
    </r>
    <r>
      <rPr>
        <b/>
        <sz val="7"/>
        <rFont val="Arial"/>
        <charset val="134"/>
      </rPr>
      <t xml:space="preserve">                        
Mobile APP, 2.4g Bluetooth remote control, with early education music/story/ancient poetry/slow start and smooth start, four-wheel shock absorber, three-speed regulation, anti-skid tires, brake protection system, electronic swing function, dual electric and dual drive,</t>
    </r>
  </si>
  <si>
    <r>
      <rPr>
        <sz val="9"/>
        <color rgb="FFFF0000"/>
        <rFont val="方正粗黑宋简体"/>
        <charset val="134"/>
      </rPr>
      <t>皮座</t>
    </r>
    <r>
      <rPr>
        <sz val="9"/>
        <color rgb="FFFF0000"/>
        <rFont val="Arial"/>
        <charset val="134"/>
      </rPr>
      <t>Leather seats +20RMB 
   EVA</t>
    </r>
    <r>
      <rPr>
        <sz val="9"/>
        <color rgb="FFFF0000"/>
        <rFont val="方正粗黑宋简体"/>
        <charset val="134"/>
      </rPr>
      <t>轮</t>
    </r>
    <r>
      <rPr>
        <sz val="9"/>
        <color rgb="FFFF0000"/>
        <rFont val="Arial"/>
        <charset val="134"/>
      </rPr>
      <t xml:space="preserve">EVA soft wheel +75RMB       </t>
    </r>
  </si>
  <si>
    <r>
      <rPr>
        <sz val="9"/>
        <rFont val="Arial"/>
        <charset val="134"/>
      </rPr>
      <t>8888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</si>
  <si>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b/>
        <sz val="7"/>
        <color rgb="FFFF0000"/>
        <rFont val="Arial"/>
        <charset val="134"/>
      </rPr>
      <t>(12V7A*1</t>
    </r>
    <r>
      <rPr>
        <b/>
        <sz val="7"/>
        <color rgb="FFFF0000"/>
        <rFont val="宋体"/>
        <charset val="134"/>
      </rPr>
      <t>铅酸电池</t>
    </r>
    <r>
      <rPr>
        <b/>
        <sz val="7"/>
        <color rgb="FFFF0000"/>
        <rFont val="Arial"/>
        <charset val="134"/>
      </rPr>
      <t xml:space="preserve">Lead-acid battery + 12V380*4  </t>
    </r>
    <r>
      <rPr>
        <b/>
        <sz val="7"/>
        <color rgb="FFFF0000"/>
        <rFont val="宋体"/>
        <charset val="134"/>
      </rPr>
      <t>电机</t>
    </r>
    <r>
      <rPr>
        <b/>
        <sz val="7"/>
        <color rgb="FFFF0000"/>
        <rFont val="Arial"/>
        <charset val="134"/>
      </rPr>
      <t xml:space="preserve"> motor )                       
</t>
    </r>
    <r>
      <rPr>
        <b/>
        <sz val="7"/>
        <rFont val="宋体"/>
        <charset val="134"/>
      </rPr>
      <t>（</t>
    </r>
    <r>
      <rPr>
        <b/>
        <sz val="7"/>
        <rFont val="Arial"/>
        <charset val="134"/>
      </rPr>
      <t xml:space="preserve">    </t>
    </r>
    <r>
      <rPr>
        <b/>
        <sz val="7"/>
        <rFont val="宋体"/>
        <charset val="134"/>
      </rPr>
      <t>多功能早教</t>
    </r>
    <r>
      <rPr>
        <b/>
        <sz val="7"/>
        <rFont val="Arial"/>
        <charset val="134"/>
      </rPr>
      <t xml:space="preserve">            Multifunctional early education  </t>
    </r>
    <r>
      <rPr>
        <b/>
        <sz val="7"/>
        <rFont val="宋体"/>
        <charset val="134"/>
      </rPr>
      <t>）</t>
    </r>
    <r>
      <rPr>
        <b/>
        <sz val="7"/>
        <rFont val="Arial"/>
        <charset val="134"/>
      </rPr>
      <t xml:space="preserve">                                                 
</t>
    </r>
    <r>
      <rPr>
        <b/>
        <sz val="7"/>
        <rFont val="宋体"/>
        <charset val="134"/>
      </rPr>
      <t>手机</t>
    </r>
    <r>
      <rPr>
        <b/>
        <sz val="7"/>
        <rFont val="Arial"/>
        <charset val="134"/>
      </rPr>
      <t>APP</t>
    </r>
    <r>
      <rPr>
        <b/>
        <sz val="7"/>
        <rFont val="宋体"/>
        <charset val="134"/>
      </rPr>
      <t>、</t>
    </r>
    <r>
      <rPr>
        <b/>
        <sz val="7"/>
        <rFont val="Arial"/>
        <charset val="134"/>
      </rPr>
      <t>2.4G</t>
    </r>
    <r>
      <rPr>
        <b/>
        <sz val="7"/>
        <rFont val="宋体"/>
        <charset val="134"/>
      </rPr>
      <t>蓝牙遥控</t>
    </r>
    <r>
      <rPr>
        <b/>
        <sz val="7"/>
        <rFont val="Arial"/>
        <charset val="134"/>
      </rPr>
      <t>,</t>
    </r>
    <r>
      <rPr>
        <b/>
        <sz val="7"/>
        <rFont val="宋体"/>
        <charset val="134"/>
      </rPr>
      <t>自带早教音乐</t>
    </r>
    <r>
      <rPr>
        <b/>
        <sz val="7"/>
        <rFont val="Arial"/>
        <charset val="134"/>
      </rPr>
      <t>/</t>
    </r>
    <r>
      <rPr>
        <b/>
        <sz val="7"/>
        <rFont val="宋体"/>
        <charset val="134"/>
      </rPr>
      <t>故事</t>
    </r>
    <r>
      <rPr>
        <b/>
        <sz val="7"/>
        <rFont val="Arial"/>
        <charset val="134"/>
      </rPr>
      <t>/</t>
    </r>
    <r>
      <rPr>
        <b/>
        <sz val="7"/>
        <rFont val="宋体"/>
        <charset val="134"/>
      </rPr>
      <t>古诗</t>
    </r>
    <r>
      <rPr>
        <b/>
        <sz val="7"/>
        <rFont val="Arial"/>
        <charset val="134"/>
      </rPr>
      <t xml:space="preserve">/ </t>
    </r>
    <r>
      <rPr>
        <b/>
        <sz val="7"/>
        <rFont val="宋体"/>
        <charset val="134"/>
      </rPr>
      <t>缓启动平稳起步</t>
    </r>
    <r>
      <rPr>
        <b/>
        <sz val="7"/>
        <rFont val="Arial"/>
        <charset val="134"/>
      </rPr>
      <t>,</t>
    </r>
    <r>
      <rPr>
        <b/>
        <sz val="7"/>
        <rFont val="宋体"/>
        <charset val="134"/>
      </rPr>
      <t>四轮避震，三档调速</t>
    </r>
    <r>
      <rPr>
        <b/>
        <sz val="7"/>
        <rFont val="Arial"/>
        <charset val="134"/>
      </rPr>
      <t>,</t>
    </r>
    <r>
      <rPr>
        <b/>
        <sz val="7"/>
        <rFont val="宋体"/>
        <charset val="134"/>
      </rPr>
      <t>防滑轮胎，</t>
    </r>
    <r>
      <rPr>
        <b/>
        <sz val="7"/>
        <rFont val="Arial"/>
        <charset val="134"/>
      </rPr>
      <t>,</t>
    </r>
    <r>
      <rPr>
        <b/>
        <sz val="7"/>
        <rFont val="宋体"/>
        <charset val="134"/>
      </rPr>
      <t>刹车保护系统</t>
    </r>
    <r>
      <rPr>
        <b/>
        <sz val="7"/>
        <rFont val="Arial"/>
        <charset val="134"/>
      </rPr>
      <t>,</t>
    </r>
    <r>
      <rPr>
        <b/>
        <sz val="7"/>
        <rFont val="宋体"/>
        <charset val="134"/>
      </rPr>
      <t>电子摇摆功能</t>
    </r>
    <r>
      <rPr>
        <b/>
        <sz val="7"/>
        <rFont val="Arial"/>
        <charset val="134"/>
      </rPr>
      <t xml:space="preserve">                                            
Mobile phone APP, 2.4g Bluetooth remote control, with early education music/story/ancient poetry/slow start and smooth start, four-wheel shock absorber, three-speed regulation, anti-skid tires, brake protection system, electronic swing function,</t>
    </r>
  </si>
  <si>
    <t>HW</t>
  </si>
  <si>
    <r>
      <rPr>
        <sz val="9"/>
        <rFont val="Arial"/>
        <charset val="134"/>
      </rPr>
      <t>1688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</si>
  <si>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红、白、蓝、粉                 Red, white, blue   Pink</t>
  </si>
  <si>
    <t>95*58*56CM</t>
  </si>
  <si>
    <t>10.5KG  11.5KG</t>
  </si>
  <si>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双驱双电，早教，</t>
    </r>
    <r>
      <rPr>
        <b/>
        <sz val="7"/>
        <rFont val="Arial"/>
        <charset val="134"/>
      </rPr>
      <t>2.4G</t>
    </r>
    <r>
      <rPr>
        <b/>
        <sz val="7"/>
        <rFont val="宋体"/>
        <charset val="134"/>
      </rPr>
      <t>遥控，双开门，</t>
    </r>
    <r>
      <rPr>
        <b/>
        <sz val="7"/>
        <rFont val="Arial"/>
        <charset val="134"/>
      </rPr>
      <t>USB</t>
    </r>
    <r>
      <rPr>
        <b/>
        <sz val="7"/>
        <rFont val="宋体"/>
        <charset val="134"/>
      </rPr>
      <t>插口</t>
    </r>
    <r>
      <rPr>
        <b/>
        <sz val="7"/>
        <rFont val="Arial"/>
        <charset val="134"/>
      </rPr>
      <t xml:space="preserve">                                                     Dual drive dual power, early education, 2.4g remote control, double doors, USB socket</t>
    </r>
  </si>
  <si>
    <r>
      <rPr>
        <sz val="9"/>
        <color rgb="FFFF0000"/>
        <rFont val="方正粗黑宋简体"/>
        <charset val="134"/>
      </rPr>
      <t>皮座</t>
    </r>
    <r>
      <rPr>
        <sz val="9"/>
        <color rgb="FFFF0000"/>
        <rFont val="Arial"/>
        <charset val="134"/>
      </rPr>
      <t>Leather seats +15RMB 
   EVA</t>
    </r>
    <r>
      <rPr>
        <sz val="9"/>
        <color rgb="FFFF0000"/>
        <rFont val="方正粗黑宋简体"/>
        <charset val="134"/>
      </rPr>
      <t>轮</t>
    </r>
    <r>
      <rPr>
        <sz val="9"/>
        <color rgb="FFFF0000"/>
        <rFont val="Arial"/>
        <charset val="134"/>
      </rPr>
      <t xml:space="preserve">EVA soft wheel +60RMB       </t>
    </r>
  </si>
  <si>
    <r>
      <rPr>
        <sz val="9"/>
        <rFont val="Arial"/>
        <charset val="134"/>
      </rPr>
      <t>1688                                                                           6V4.5A*2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</si>
  <si>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 烤漆                              paint 
红色 蓝色                     Red blue</t>
  </si>
  <si>
    <t>红、黑           
Red, black</t>
  </si>
  <si>
    <t xml:space="preserve"> 烤漆                              paint 
红、黑           
Red, black</t>
  </si>
  <si>
    <t>HLT</t>
  </si>
  <si>
    <r>
      <rPr>
        <sz val="9"/>
        <rFont val="Arial"/>
        <charset val="134"/>
      </rPr>
      <t>918                                                                       6V4A*1</t>
    </r>
    <r>
      <rPr>
        <sz val="9"/>
        <rFont val="方正粗黑宋简体"/>
        <charset val="134"/>
      </rPr>
      <t>铅酸电池</t>
    </r>
    <r>
      <rPr>
        <sz val="9"/>
        <rFont val="Arial"/>
        <charset val="134"/>
      </rPr>
      <t xml:space="preserve">
Lead-acid battery 
12V380*1  </t>
    </r>
    <r>
      <rPr>
        <sz val="9"/>
        <rFont val="方正粗黑宋简体"/>
        <charset val="134"/>
      </rPr>
      <t>电机</t>
    </r>
    <r>
      <rPr>
        <sz val="9"/>
        <rFont val="Arial"/>
        <charset val="134"/>
      </rPr>
      <t xml:space="preserve"> motor       </t>
    </r>
  </si>
  <si>
    <t>白色*红色*军绿色              White * red *                  army green</t>
  </si>
  <si>
    <t>9.45KG 
13KG</t>
  </si>
  <si>
    <r>
      <rPr>
        <b/>
        <sz val="7"/>
        <color rgb="FFFF0000"/>
        <rFont val="Arial"/>
        <charset val="134"/>
      </rPr>
      <t>(6V4A*1</t>
    </r>
    <r>
      <rPr>
        <b/>
        <sz val="7"/>
        <color rgb="FFFF0000"/>
        <rFont val="宋体"/>
        <charset val="134"/>
      </rPr>
      <t>铅酸电池</t>
    </r>
    <r>
      <rPr>
        <b/>
        <sz val="7"/>
        <color rgb="FFFF0000"/>
        <rFont val="Arial"/>
        <charset val="134"/>
      </rPr>
      <t xml:space="preserve">Lead-acid battery + 6V380*1  </t>
    </r>
    <r>
      <rPr>
        <b/>
        <sz val="7"/>
        <color rgb="FFFF0000"/>
        <rFont val="宋体"/>
        <charset val="134"/>
      </rPr>
      <t>电机</t>
    </r>
    <r>
      <rPr>
        <b/>
        <sz val="7"/>
        <color rgb="FFFF0000"/>
        <rFont val="Arial"/>
        <charset val="134"/>
      </rPr>
      <t xml:space="preserve"> motor )                          
</t>
    </r>
    <r>
      <rPr>
        <b/>
        <sz val="7"/>
        <rFont val="宋体"/>
        <charset val="134"/>
      </rPr>
      <t>单电单驱：电瓶</t>
    </r>
    <r>
      <rPr>
        <b/>
        <sz val="7"/>
        <rFont val="Arial"/>
        <charset val="134"/>
      </rPr>
      <t>6.4*1</t>
    </r>
    <r>
      <rPr>
        <b/>
        <sz val="7"/>
        <rFont val="宋体"/>
        <charset val="134"/>
      </rPr>
      <t>个</t>
    </r>
    <r>
      <rPr>
        <b/>
        <sz val="7"/>
        <rFont val="Arial"/>
        <charset val="134"/>
      </rPr>
      <t xml:space="preserve"> </t>
    </r>
    <r>
      <rPr>
        <b/>
        <sz val="7"/>
        <rFont val="宋体"/>
        <charset val="134"/>
      </rPr>
      <t>电机</t>
    </r>
    <r>
      <rPr>
        <b/>
        <sz val="7"/>
        <rFont val="Arial"/>
        <charset val="134"/>
      </rPr>
      <t>380*1 *LED</t>
    </r>
    <r>
      <rPr>
        <b/>
        <sz val="7"/>
        <rFont val="宋体"/>
        <charset val="134"/>
      </rPr>
      <t>大灯</t>
    </r>
    <r>
      <rPr>
        <b/>
        <sz val="7"/>
        <rFont val="Arial"/>
        <charset val="134"/>
      </rPr>
      <t>*</t>
    </r>
    <r>
      <rPr>
        <b/>
        <sz val="7"/>
        <rFont val="宋体"/>
        <charset val="134"/>
      </rPr>
      <t>带缓起</t>
    </r>
    <r>
      <rPr>
        <b/>
        <sz val="7"/>
        <rFont val="Arial"/>
        <charset val="134"/>
      </rPr>
      <t>*2.4G</t>
    </r>
    <r>
      <rPr>
        <b/>
        <sz val="7"/>
        <rFont val="宋体"/>
        <charset val="134"/>
      </rPr>
      <t>一对一遥控器</t>
    </r>
    <r>
      <rPr>
        <b/>
        <sz val="7"/>
        <rFont val="Arial"/>
        <charset val="134"/>
      </rPr>
      <t>*</t>
    </r>
    <r>
      <rPr>
        <b/>
        <sz val="7"/>
        <rFont val="宋体"/>
        <charset val="134"/>
      </rPr>
      <t>蓝牙</t>
    </r>
    <r>
      <rPr>
        <b/>
        <sz val="7"/>
        <rFont val="Arial"/>
        <charset val="134"/>
      </rPr>
      <t>*</t>
    </r>
    <r>
      <rPr>
        <b/>
        <sz val="7"/>
        <rFont val="宋体"/>
        <charset val="134"/>
      </rPr>
      <t>一键启动开关</t>
    </r>
    <r>
      <rPr>
        <b/>
        <sz val="7"/>
        <rFont val="Arial"/>
        <charset val="134"/>
      </rPr>
      <t>*</t>
    </r>
    <r>
      <rPr>
        <b/>
        <sz val="7"/>
        <rFont val="宋体"/>
        <charset val="134"/>
      </rPr>
      <t>绚丽灯光</t>
    </r>
    <r>
      <rPr>
        <b/>
        <sz val="7"/>
        <rFont val="Arial"/>
        <charset val="134"/>
      </rPr>
      <t xml:space="preserve"> 
Single electric single drive: battery 6.4*1 motor 380*1 *LED headlight * with slow start * 2.4g one-to-one remote control * Bluetooth * one-button start switch * gorgeous light </t>
    </r>
  </si>
  <si>
    <r>
      <rPr>
        <sz val="9"/>
        <color rgb="FFFF0000"/>
        <rFont val="方正粗黑宋简体"/>
        <charset val="134"/>
      </rPr>
      <t>皮座</t>
    </r>
    <r>
      <rPr>
        <sz val="9"/>
        <color rgb="FFFF0000"/>
        <rFont val="Arial"/>
        <charset val="134"/>
      </rPr>
      <t xml:space="preserve">Leather seats +15RMB     </t>
    </r>
  </si>
  <si>
    <r>
      <rPr>
        <sz val="9"/>
        <rFont val="Arial"/>
        <charset val="134"/>
      </rPr>
      <t>918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</si>
  <si>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双电双驱：电瓶</t>
    </r>
    <r>
      <rPr>
        <b/>
        <sz val="7"/>
        <rFont val="Arial"/>
        <charset val="134"/>
      </rPr>
      <t>6.4*2</t>
    </r>
    <r>
      <rPr>
        <b/>
        <sz val="7"/>
        <rFont val="宋体"/>
        <charset val="134"/>
      </rPr>
      <t>个串联</t>
    </r>
    <r>
      <rPr>
        <b/>
        <sz val="7"/>
        <rFont val="Arial"/>
        <charset val="134"/>
      </rPr>
      <t xml:space="preserve">12V  </t>
    </r>
    <r>
      <rPr>
        <b/>
        <sz val="7"/>
        <rFont val="宋体"/>
        <charset val="134"/>
      </rPr>
      <t>电机</t>
    </r>
    <r>
      <rPr>
        <b/>
        <sz val="7"/>
        <rFont val="Arial"/>
        <charset val="134"/>
      </rPr>
      <t>380*2</t>
    </r>
    <r>
      <rPr>
        <b/>
        <sz val="7"/>
        <rFont val="宋体"/>
        <charset val="134"/>
      </rPr>
      <t>个</t>
    </r>
    <r>
      <rPr>
        <b/>
        <sz val="7"/>
        <rFont val="Arial"/>
        <charset val="134"/>
      </rPr>
      <t>*LED</t>
    </r>
    <r>
      <rPr>
        <b/>
        <sz val="7"/>
        <rFont val="宋体"/>
        <charset val="134"/>
      </rPr>
      <t>大灯</t>
    </r>
    <r>
      <rPr>
        <b/>
        <sz val="7"/>
        <rFont val="Arial"/>
        <charset val="134"/>
      </rPr>
      <t>*</t>
    </r>
    <r>
      <rPr>
        <b/>
        <sz val="7"/>
        <rFont val="宋体"/>
        <charset val="134"/>
      </rPr>
      <t>带缓起</t>
    </r>
    <r>
      <rPr>
        <b/>
        <sz val="7"/>
        <rFont val="Arial"/>
        <charset val="134"/>
      </rPr>
      <t>*2.4G</t>
    </r>
    <r>
      <rPr>
        <b/>
        <sz val="7"/>
        <rFont val="宋体"/>
        <charset val="134"/>
      </rPr>
      <t>一对一遥控器</t>
    </r>
    <r>
      <rPr>
        <b/>
        <sz val="7"/>
        <rFont val="Arial"/>
        <charset val="134"/>
      </rPr>
      <t>*</t>
    </r>
    <r>
      <rPr>
        <b/>
        <sz val="7"/>
        <rFont val="宋体"/>
        <charset val="134"/>
      </rPr>
      <t>蓝牙</t>
    </r>
    <r>
      <rPr>
        <b/>
        <sz val="7"/>
        <rFont val="Arial"/>
        <charset val="134"/>
      </rPr>
      <t>*</t>
    </r>
    <r>
      <rPr>
        <b/>
        <sz val="7"/>
        <rFont val="宋体"/>
        <charset val="134"/>
      </rPr>
      <t>一键启动开关</t>
    </r>
    <r>
      <rPr>
        <b/>
        <sz val="7"/>
        <rFont val="Arial"/>
        <charset val="134"/>
      </rPr>
      <t>*</t>
    </r>
    <r>
      <rPr>
        <b/>
        <sz val="7"/>
        <rFont val="宋体"/>
        <charset val="134"/>
      </rPr>
      <t>绚丽灯光</t>
    </r>
    <r>
      <rPr>
        <b/>
        <sz val="7"/>
        <rFont val="Arial"/>
        <charset val="134"/>
      </rPr>
      <t>*</t>
    </r>
    <r>
      <rPr>
        <b/>
        <sz val="7"/>
        <rFont val="宋体"/>
        <charset val="134"/>
      </rPr>
      <t>前后摇摆</t>
    </r>
    <r>
      <rPr>
        <b/>
        <sz val="7"/>
        <rFont val="Arial"/>
        <charset val="134"/>
      </rPr>
      <t xml:space="preserve">                                                       
Dual electric dual drive: battery 6.4*2 serial 12V motors 380*2 *LED headlights * with slow start * 2.4g one-to-one remote control * Bluetooth * One-button start switch * gorgeous lights * Rocking back and forth</t>
    </r>
  </si>
  <si>
    <r>
      <rPr>
        <sz val="9"/>
        <rFont val="Arial"/>
        <charset val="134"/>
      </rPr>
      <t>918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推把</t>
    </r>
    <r>
      <rPr>
        <sz val="9"/>
        <rFont val="Arial"/>
        <charset val="134"/>
      </rPr>
      <t xml:space="preserve">                              Hand push          </t>
    </r>
  </si>
  <si>
    <t>11KG 
13KG</t>
  </si>
  <si>
    <r>
      <rPr>
        <sz val="9"/>
        <rFont val="Arial"/>
        <charset val="134"/>
      </rPr>
      <t>X7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</si>
  <si>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红色*白色*橘黄色                   Red * white * orange</t>
  </si>
  <si>
    <t>105*66*48CM</t>
  </si>
  <si>
    <t>12.5KG   15.5KG</t>
  </si>
  <si>
    <r>
      <rPr>
        <b/>
        <sz val="7"/>
        <color rgb="FFFF0000"/>
        <rFont val="Arial"/>
        <charset val="134"/>
      </rPr>
      <t>(6V4.5A*2</t>
    </r>
    <r>
      <rPr>
        <b/>
        <sz val="7"/>
        <color rgb="FFFF0000"/>
        <rFont val="宋体"/>
        <charset val="134"/>
      </rPr>
      <t>铅酸电池</t>
    </r>
    <r>
      <rPr>
        <b/>
        <sz val="7"/>
        <color rgb="FFFF0000"/>
        <rFont val="Arial"/>
        <charset val="134"/>
      </rPr>
      <t xml:space="preserve">Lead-acid battery + 12V380*2  </t>
    </r>
    <r>
      <rPr>
        <b/>
        <sz val="7"/>
        <color rgb="FFFF0000"/>
        <rFont val="宋体"/>
        <charset val="134"/>
      </rPr>
      <t>电机</t>
    </r>
    <r>
      <rPr>
        <b/>
        <sz val="7"/>
        <color rgb="FFFF0000"/>
        <rFont val="Arial"/>
        <charset val="134"/>
      </rPr>
      <t xml:space="preserve"> motor )                     
</t>
    </r>
    <r>
      <rPr>
        <b/>
        <sz val="7"/>
        <rFont val="宋体"/>
        <charset val="134"/>
      </rPr>
      <t>双电双驱</t>
    </r>
    <r>
      <rPr>
        <b/>
        <sz val="7"/>
        <rFont val="Arial"/>
        <charset val="134"/>
      </rPr>
      <t>*</t>
    </r>
    <r>
      <rPr>
        <b/>
        <sz val="7"/>
        <rFont val="宋体"/>
        <charset val="134"/>
      </rPr>
      <t>早教儿歌多功能音乐板</t>
    </r>
    <r>
      <rPr>
        <b/>
        <sz val="7"/>
        <rFont val="Arial"/>
        <charset val="134"/>
      </rPr>
      <t>*</t>
    </r>
    <r>
      <rPr>
        <b/>
        <sz val="7"/>
        <rFont val="宋体"/>
        <charset val="134"/>
      </rPr>
      <t>蓝牙</t>
    </r>
    <r>
      <rPr>
        <b/>
        <sz val="7"/>
        <rFont val="Arial"/>
        <charset val="134"/>
      </rPr>
      <t>*</t>
    </r>
    <r>
      <rPr>
        <b/>
        <sz val="7"/>
        <rFont val="宋体"/>
        <charset val="134"/>
      </rPr>
      <t>早教</t>
    </r>
    <r>
      <rPr>
        <b/>
        <sz val="7"/>
        <rFont val="Arial"/>
        <charset val="134"/>
      </rPr>
      <t>*</t>
    </r>
    <r>
      <rPr>
        <b/>
        <sz val="7"/>
        <rFont val="宋体"/>
        <charset val="134"/>
      </rPr>
      <t>故事儿歌</t>
    </r>
    <r>
      <rPr>
        <b/>
        <sz val="7"/>
        <rFont val="Arial"/>
        <charset val="134"/>
      </rPr>
      <t>*USB*MP3*2.4G</t>
    </r>
    <r>
      <rPr>
        <b/>
        <sz val="7"/>
        <rFont val="宋体"/>
        <charset val="134"/>
      </rPr>
      <t>一对一调速遥控器</t>
    </r>
    <r>
      <rPr>
        <b/>
        <sz val="7"/>
        <rFont val="Arial"/>
        <charset val="134"/>
      </rPr>
      <t>*</t>
    </r>
    <r>
      <rPr>
        <b/>
        <sz val="7"/>
        <rFont val="宋体"/>
        <charset val="134"/>
      </rPr>
      <t>双开门</t>
    </r>
    <r>
      <rPr>
        <b/>
        <sz val="7"/>
        <rFont val="Arial"/>
        <charset val="134"/>
      </rPr>
      <t>*</t>
    </r>
    <r>
      <rPr>
        <b/>
        <sz val="7"/>
        <rFont val="宋体"/>
        <charset val="134"/>
      </rPr>
      <t>前后摇摆</t>
    </r>
    <r>
      <rPr>
        <b/>
        <sz val="7"/>
        <rFont val="Arial"/>
        <charset val="134"/>
      </rPr>
      <t>*</t>
    </r>
    <r>
      <rPr>
        <b/>
        <sz val="7"/>
        <rFont val="宋体"/>
        <charset val="134"/>
      </rPr>
      <t>带缓起</t>
    </r>
    <r>
      <rPr>
        <b/>
        <sz val="7"/>
        <rFont val="Arial"/>
        <charset val="134"/>
      </rPr>
      <t>*</t>
    </r>
    <r>
      <rPr>
        <b/>
        <sz val="7"/>
        <rFont val="宋体"/>
        <charset val="134"/>
      </rPr>
      <t>绚丽灯光</t>
    </r>
    <r>
      <rPr>
        <b/>
        <sz val="7"/>
        <rFont val="Arial"/>
        <charset val="134"/>
      </rPr>
      <t xml:space="preserve">                                          
Dual electric dual drive * Early education children's song multi-functional music board * Bluetooth * early education * story children's song *USB*MP3* 2.4g one to one speed control * double door * sway back and forth * with slow start * gorgeous lights</t>
    </r>
  </si>
  <si>
    <r>
      <rPr>
        <sz val="9"/>
        <color rgb="FFFF0000"/>
        <rFont val="方正粗黑宋简体"/>
        <charset val="134"/>
      </rPr>
      <t>皮座</t>
    </r>
    <r>
      <rPr>
        <sz val="9"/>
        <color rgb="FFFF0000"/>
        <rFont val="Arial"/>
        <charset val="134"/>
      </rPr>
      <t xml:space="preserve"> Leather seats + 20 RMB                               EVA</t>
    </r>
    <r>
      <rPr>
        <sz val="9"/>
        <color rgb="FFFF0000"/>
        <rFont val="方正粗黑宋简体"/>
        <charset val="134"/>
      </rPr>
      <t>轮</t>
    </r>
    <r>
      <rPr>
        <sz val="9"/>
        <color rgb="FFFF0000"/>
        <rFont val="Arial"/>
        <charset val="134"/>
      </rPr>
      <t xml:space="preserve"> EVA soft wheel +50RMB  </t>
    </r>
  </si>
  <si>
    <r>
      <rPr>
        <sz val="9"/>
        <rFont val="Arial"/>
        <charset val="134"/>
      </rPr>
      <t>X7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</si>
  <si>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r>
      <rPr>
        <sz val="9"/>
        <rFont val="Arial"/>
        <charset val="134"/>
      </rPr>
      <t>X7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</si>
  <si>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                              paint 
红色  黑色                                         Red  black </t>
  </si>
  <si>
    <r>
      <rPr>
        <sz val="9"/>
        <rFont val="Arial"/>
        <charset val="134"/>
      </rPr>
      <t>818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</si>
  <si>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818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</si>
  <si>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烤漆红色.                      烤漆蓝色.
烤漆黑色.                                                   Paint Red.                  Paint blue.
paint black.  </t>
  </si>
  <si>
    <t>SJBB</t>
  </si>
  <si>
    <r>
      <rPr>
        <sz val="9"/>
        <rFont val="Arial"/>
        <charset val="134"/>
      </rPr>
      <t>699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</si>
  <si>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红色 橘色 蓝色                  Red, orange, blue</t>
  </si>
  <si>
    <t>105*63*65CM</t>
  </si>
  <si>
    <t>14.5KG 
16KG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</si>
  <si>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摇摆</t>
    </r>
    <r>
      <rPr>
        <sz val="7"/>
        <rFont val="Arial"/>
        <charset val="134"/>
      </rPr>
      <t>.</t>
    </r>
    <r>
      <rPr>
        <sz val="7"/>
        <rFont val="方正粗黑宋简体"/>
        <charset val="134"/>
      </rPr>
      <t>双开剪刀门</t>
    </r>
    <r>
      <rPr>
        <sz val="7"/>
        <rFont val="Arial"/>
        <charset val="134"/>
      </rPr>
      <t>.</t>
    </r>
    <r>
      <rPr>
        <sz val="7"/>
        <rFont val="方正粗黑宋简体"/>
        <charset val="134"/>
      </rPr>
      <t>一键启动大中控播放器</t>
    </r>
    <r>
      <rPr>
        <sz val="7"/>
        <rFont val="Arial"/>
        <charset val="134"/>
      </rPr>
      <t>.2.4g</t>
    </r>
    <r>
      <rPr>
        <sz val="7"/>
        <rFont val="方正粗黑宋简体"/>
        <charset val="134"/>
      </rPr>
      <t>一对一蓝牙遥控器</t>
    </r>
    <r>
      <rPr>
        <sz val="7"/>
        <rFont val="Arial"/>
        <charset val="134"/>
      </rPr>
      <t>USB</t>
    </r>
    <r>
      <rPr>
        <sz val="7"/>
        <rFont val="方正粗黑宋简体"/>
        <charset val="134"/>
      </rPr>
      <t>接口</t>
    </r>
    <r>
      <rPr>
        <sz val="7"/>
        <rFont val="Arial"/>
        <charset val="134"/>
      </rPr>
      <t>.</t>
    </r>
    <r>
      <rPr>
        <sz val="7"/>
        <rFont val="方正粗黑宋简体"/>
        <charset val="134"/>
      </rPr>
      <t>电量显示</t>
    </r>
    <r>
      <rPr>
        <sz val="7"/>
        <rFont val="Arial"/>
        <charset val="134"/>
      </rPr>
      <t>.</t>
    </r>
    <r>
      <rPr>
        <sz val="7"/>
        <rFont val="方正粗黑宋简体"/>
        <charset val="134"/>
      </rPr>
      <t>早教功能</t>
    </r>
    <r>
      <rPr>
        <sz val="7"/>
        <rFont val="Arial"/>
        <charset val="134"/>
      </rPr>
      <t xml:space="preserve"> </t>
    </r>
    <r>
      <rPr>
        <sz val="7"/>
        <rFont val="方正粗黑宋简体"/>
        <charset val="134"/>
      </rPr>
      <t>英语故事</t>
    </r>
    <r>
      <rPr>
        <sz val="7"/>
        <rFont val="Arial"/>
        <charset val="134"/>
      </rPr>
      <t>.</t>
    </r>
    <r>
      <rPr>
        <sz val="7"/>
        <rFont val="方正粗黑宋简体"/>
        <charset val="134"/>
      </rPr>
      <t>双排加大座椅舒适空间</t>
    </r>
    <r>
      <rPr>
        <sz val="7"/>
        <rFont val="Arial"/>
        <charset val="134"/>
      </rPr>
      <t>.</t>
    </r>
    <r>
      <rPr>
        <sz val="7"/>
        <rFont val="方正粗黑宋简体"/>
        <charset val="134"/>
      </rPr>
      <t>仿真车四轮避震</t>
    </r>
    <r>
      <rPr>
        <sz val="7"/>
        <rFont val="Arial"/>
        <charset val="134"/>
      </rPr>
      <t>.</t>
    </r>
    <r>
      <rPr>
        <sz val="7"/>
        <rFont val="方正粗黑宋简体"/>
        <charset val="134"/>
      </rPr>
      <t>便捷拉杆</t>
    </r>
    <r>
      <rPr>
        <sz val="7"/>
        <rFont val="Arial"/>
        <charset val="134"/>
      </rPr>
      <t>.</t>
    </r>
    <r>
      <rPr>
        <sz val="7"/>
        <rFont val="方正粗黑宋简体"/>
        <charset val="134"/>
      </rPr>
      <t>大功率音响</t>
    </r>
    <r>
      <rPr>
        <sz val="7"/>
        <rFont val="Arial"/>
        <charset val="134"/>
      </rPr>
      <t xml:space="preserve">                                                                                                            Swing. Double scissor door. One button to start the large central control player. 2.4G one to one Bluetooth remote control USB interface. The electric quantity is displayed. Double row with extra seating for comfort. Simulation vehicle four - wheel shock absorbers. Convenient pull rod. High-power stereo</t>
    </r>
  </si>
  <si>
    <r>
      <rPr>
        <sz val="9"/>
        <color rgb="FF0C16E4"/>
        <rFont val="Arial"/>
        <charset val="134"/>
      </rPr>
      <t xml:space="preserve"> </t>
    </r>
    <r>
      <rPr>
        <sz val="9"/>
        <color rgb="FF0C16E4"/>
        <rFont val="方正粗黑宋简体"/>
        <charset val="134"/>
      </rPr>
      <t>皮座椅</t>
    </r>
    <r>
      <rPr>
        <sz val="9"/>
        <color rgb="FF0C16E4"/>
        <rFont val="Arial"/>
        <charset val="134"/>
      </rPr>
      <t>Leather seats+15RMB                                                    EVA</t>
    </r>
    <r>
      <rPr>
        <sz val="9"/>
        <color rgb="FF0C16E4"/>
        <rFont val="方正粗黑宋简体"/>
        <charset val="134"/>
      </rPr>
      <t>发泡胎</t>
    </r>
    <r>
      <rPr>
        <sz val="9"/>
        <color rgb="FF0C16E4"/>
        <rFont val="Arial"/>
        <charset val="134"/>
      </rPr>
      <t xml:space="preserve">EVAfoam tire+60RMB      </t>
    </r>
  </si>
  <si>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color theme="1"/>
        <rFont val="方正粗黑宋简体"/>
        <charset val="134"/>
      </rPr>
      <t>摇摆</t>
    </r>
    <r>
      <rPr>
        <sz val="7"/>
        <color theme="1"/>
        <rFont val="Arial"/>
        <charset val="134"/>
      </rPr>
      <t>.</t>
    </r>
    <r>
      <rPr>
        <sz val="7"/>
        <color theme="1"/>
        <rFont val="方正粗黑宋简体"/>
        <charset val="134"/>
      </rPr>
      <t>双开剪刀门</t>
    </r>
    <r>
      <rPr>
        <sz val="7"/>
        <color theme="1"/>
        <rFont val="Arial"/>
        <charset val="134"/>
      </rPr>
      <t>.</t>
    </r>
    <r>
      <rPr>
        <sz val="7"/>
        <color theme="1"/>
        <rFont val="方正粗黑宋简体"/>
        <charset val="134"/>
      </rPr>
      <t>一键启动大中控播放器</t>
    </r>
    <r>
      <rPr>
        <sz val="7"/>
        <color theme="1"/>
        <rFont val="Arial"/>
        <charset val="134"/>
      </rPr>
      <t>.2.4g</t>
    </r>
    <r>
      <rPr>
        <sz val="7"/>
        <color theme="1"/>
        <rFont val="方正粗黑宋简体"/>
        <charset val="134"/>
      </rPr>
      <t>一对一蓝牙遥控器</t>
    </r>
    <r>
      <rPr>
        <sz val="7"/>
        <color theme="1"/>
        <rFont val="Arial"/>
        <charset val="134"/>
      </rPr>
      <t>USB</t>
    </r>
    <r>
      <rPr>
        <sz val="7"/>
        <color theme="1"/>
        <rFont val="方正粗黑宋简体"/>
        <charset val="134"/>
      </rPr>
      <t>接口</t>
    </r>
    <r>
      <rPr>
        <sz val="7"/>
        <color theme="1"/>
        <rFont val="Arial"/>
        <charset val="134"/>
      </rPr>
      <t>.</t>
    </r>
    <r>
      <rPr>
        <sz val="7"/>
        <color theme="1"/>
        <rFont val="方正粗黑宋简体"/>
        <charset val="134"/>
      </rPr>
      <t>电量显示</t>
    </r>
    <r>
      <rPr>
        <sz val="7"/>
        <color theme="1"/>
        <rFont val="Arial"/>
        <charset val="134"/>
      </rPr>
      <t>.</t>
    </r>
    <r>
      <rPr>
        <sz val="7"/>
        <color theme="1"/>
        <rFont val="方正粗黑宋简体"/>
        <charset val="134"/>
      </rPr>
      <t>早教功能</t>
    </r>
    <r>
      <rPr>
        <sz val="7"/>
        <color theme="1"/>
        <rFont val="Arial"/>
        <charset val="134"/>
      </rPr>
      <t xml:space="preserve"> </t>
    </r>
    <r>
      <rPr>
        <sz val="7"/>
        <color theme="1"/>
        <rFont val="方正粗黑宋简体"/>
        <charset val="134"/>
      </rPr>
      <t>英语故事</t>
    </r>
    <r>
      <rPr>
        <sz val="7"/>
        <color theme="1"/>
        <rFont val="Arial"/>
        <charset val="134"/>
      </rPr>
      <t>.</t>
    </r>
    <r>
      <rPr>
        <sz val="7"/>
        <color theme="1"/>
        <rFont val="方正粗黑宋简体"/>
        <charset val="134"/>
      </rPr>
      <t>双排加大座椅舒适空间</t>
    </r>
    <r>
      <rPr>
        <sz val="7"/>
        <color theme="1"/>
        <rFont val="Arial"/>
        <charset val="134"/>
      </rPr>
      <t>.</t>
    </r>
    <r>
      <rPr>
        <sz val="7"/>
        <color theme="1"/>
        <rFont val="方正粗黑宋简体"/>
        <charset val="134"/>
      </rPr>
      <t>仿真车四轮避震</t>
    </r>
    <r>
      <rPr>
        <sz val="7"/>
        <color theme="1"/>
        <rFont val="Arial"/>
        <charset val="134"/>
      </rPr>
      <t>.</t>
    </r>
    <r>
      <rPr>
        <sz val="7"/>
        <color theme="1"/>
        <rFont val="方正粗黑宋简体"/>
        <charset val="134"/>
      </rPr>
      <t>便捷拉杆</t>
    </r>
    <r>
      <rPr>
        <sz val="7"/>
        <color theme="1"/>
        <rFont val="Arial"/>
        <charset val="134"/>
      </rPr>
      <t>.</t>
    </r>
    <r>
      <rPr>
        <sz val="7"/>
        <color theme="1"/>
        <rFont val="方正粗黑宋简体"/>
        <charset val="134"/>
      </rPr>
      <t>大功率音响</t>
    </r>
    <r>
      <rPr>
        <sz val="7"/>
        <color theme="1"/>
        <rFont val="Arial"/>
        <charset val="134"/>
      </rPr>
      <t xml:space="preserve">                                                                                                            Swing. Double scissor door. One button to start the large central control player. 2.4G one to one Bluetooth remote control USB interface. The electric quantity is displayed. Double row with extra seating for comfort. Simulation vehicle four - wheel shock absorbers. Convenient pull rod. High-power stereo</t>
    </r>
  </si>
  <si>
    <r>
      <rPr>
        <sz val="9"/>
        <rFont val="Arial"/>
        <charset val="134"/>
      </rPr>
      <t>699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</si>
  <si>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                              paint                                    烤漆红               Paint red </t>
  </si>
  <si>
    <t>TJQ</t>
  </si>
  <si>
    <r>
      <rPr>
        <sz val="9"/>
        <rFont val="Arial"/>
        <charset val="134"/>
      </rPr>
      <t>900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</si>
  <si>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 xml:space="preserve"> 红，白，蓝          Red, white, blue, </t>
  </si>
  <si>
    <t>115x65x68CM</t>
  </si>
  <si>
    <t>15KG 
18KGS</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</si>
  <si>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t>
    </r>
    <r>
      <rPr>
        <sz val="7"/>
        <rFont val="方正粗黑宋简体"/>
        <charset val="134"/>
      </rPr>
      <t>摇摆，遥控，一键启动，电量显示，早教功能，</t>
    </r>
    <r>
      <rPr>
        <sz val="7"/>
        <rFont val="Arial"/>
        <charset val="134"/>
      </rPr>
      <t>LED</t>
    </r>
    <r>
      <rPr>
        <sz val="7"/>
        <rFont val="方正粗黑宋简体"/>
        <charset val="134"/>
      </rPr>
      <t>大灯，</t>
    </r>
    <r>
      <rPr>
        <sz val="7"/>
        <rFont val="Arial"/>
        <charset val="134"/>
      </rPr>
      <t>USB</t>
    </r>
    <r>
      <rPr>
        <sz val="7"/>
        <rFont val="方正粗黑宋简体"/>
        <charset val="134"/>
      </rPr>
      <t>插口，</t>
    </r>
    <r>
      <rPr>
        <sz val="7"/>
        <rFont val="Arial"/>
        <charset val="134"/>
      </rPr>
      <t>mp3</t>
    </r>
    <r>
      <rPr>
        <sz val="7"/>
        <rFont val="方正粗黑宋简体"/>
        <charset val="134"/>
      </rPr>
      <t>插口，</t>
    </r>
    <r>
      <rPr>
        <sz val="7"/>
        <rFont val="Arial"/>
        <charset val="134"/>
      </rPr>
      <t>SD</t>
    </r>
    <r>
      <rPr>
        <sz val="7"/>
        <rFont val="方正粗黑宋简体"/>
        <charset val="134"/>
      </rPr>
      <t>卡插口，四轮减震</t>
    </r>
    <r>
      <rPr>
        <sz val="7"/>
        <rFont val="Arial"/>
        <charset val="134"/>
      </rPr>
      <t xml:space="preserve"> </t>
    </r>
    <r>
      <rPr>
        <sz val="7"/>
        <rFont val="方正粗黑宋简体"/>
        <charset val="134"/>
      </rPr>
      <t>手机遥控</t>
    </r>
    <r>
      <rPr>
        <sz val="7"/>
        <rFont val="Arial"/>
        <charset val="134"/>
      </rPr>
      <t xml:space="preserve">
double doors,Swing, remote control, one-button start, battery display, early education function, LED headlights, USB jack, MP3 jack, SD card jack, four-wheel shock absorption mobile phone remote control</t>
    </r>
  </si>
  <si>
    <r>
      <rPr>
        <sz val="9"/>
        <rFont val="Arial"/>
        <charset val="134"/>
      </rPr>
      <t>900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</si>
  <si>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t>
    </r>
    <r>
      <rPr>
        <sz val="7"/>
        <rFont val="方正粗黑宋简体"/>
        <charset val="134"/>
      </rPr>
      <t>摇摆，遥控，一键启动，电量显示，早教功能，</t>
    </r>
    <r>
      <rPr>
        <sz val="7"/>
        <rFont val="Arial"/>
        <charset val="134"/>
      </rPr>
      <t>LED</t>
    </r>
    <r>
      <rPr>
        <sz val="7"/>
        <rFont val="方正粗黑宋简体"/>
        <charset val="134"/>
      </rPr>
      <t>大灯，</t>
    </r>
    <r>
      <rPr>
        <sz val="7"/>
        <rFont val="Arial"/>
        <charset val="134"/>
      </rPr>
      <t>USB</t>
    </r>
    <r>
      <rPr>
        <sz val="7"/>
        <rFont val="方正粗黑宋简体"/>
        <charset val="134"/>
      </rPr>
      <t>插口，</t>
    </r>
    <r>
      <rPr>
        <sz val="7"/>
        <rFont val="Arial"/>
        <charset val="134"/>
      </rPr>
      <t>mp3</t>
    </r>
    <r>
      <rPr>
        <sz val="7"/>
        <rFont val="方正粗黑宋简体"/>
        <charset val="134"/>
      </rPr>
      <t>插口，</t>
    </r>
    <r>
      <rPr>
        <sz val="7"/>
        <rFont val="Arial"/>
        <charset val="134"/>
      </rPr>
      <t>SD</t>
    </r>
    <r>
      <rPr>
        <sz val="7"/>
        <rFont val="方正粗黑宋简体"/>
        <charset val="134"/>
      </rPr>
      <t>卡插口，四轮减震</t>
    </r>
    <r>
      <rPr>
        <sz val="7"/>
        <rFont val="Arial"/>
        <charset val="134"/>
      </rPr>
      <t xml:space="preserve"> </t>
    </r>
    <r>
      <rPr>
        <sz val="7"/>
        <rFont val="方正粗黑宋简体"/>
        <charset val="134"/>
      </rPr>
      <t>手机遥控</t>
    </r>
    <r>
      <rPr>
        <sz val="7"/>
        <rFont val="Arial"/>
        <charset val="134"/>
      </rPr>
      <t xml:space="preserve">
 double doors,Swing, remote control, one-button start, battery display, early education function, LED headlights, USB jack, MP3 jack, SD card jack, four-wheel shock absorption mobile phone remote control</t>
    </r>
  </si>
  <si>
    <r>
      <rPr>
        <sz val="9"/>
        <rFont val="Arial"/>
        <charset val="134"/>
      </rPr>
      <t>900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</si>
  <si>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烤漆红色.                      烤漆蓝色             Paint Red,                   Paint blue </t>
  </si>
  <si>
    <r>
      <rPr>
        <sz val="9"/>
        <rFont val="Arial"/>
        <charset val="134"/>
      </rPr>
      <t>900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</si>
  <si>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900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</si>
  <si>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900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</si>
  <si>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sz val="9"/>
        <rFont val="Arial"/>
        <charset val="134"/>
      </rPr>
      <t>8900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</si>
  <si>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 xml:space="preserve"> 红，白，
蓝，桔，          
Red, white, 
blue, orange，</t>
  </si>
  <si>
    <r>
      <rPr>
        <sz val="9"/>
        <rFont val="Arial"/>
        <charset val="134"/>
      </rPr>
      <t>8900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</si>
  <si>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8900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</si>
  <si>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9"/>
        <rFont val="Arial"/>
        <charset val="134"/>
      </rPr>
      <t>8900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</si>
  <si>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8900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</si>
  <si>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8906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</si>
  <si>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8906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</si>
  <si>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9"/>
        <rFont val="Arial"/>
        <charset val="134"/>
      </rPr>
      <t>8906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</si>
  <si>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10"/>
        <rFont val="Arial"/>
        <charset val="134"/>
      </rPr>
      <t xml:space="preserve">8906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b/>
        <sz val="11"/>
        <color rgb="FFFF0000"/>
        <rFont val="Arial"/>
        <charset val="134"/>
      </rPr>
      <t xml:space="preserve">  paint </t>
    </r>
    <r>
      <rPr>
        <sz val="10"/>
        <rFont val="Arial"/>
        <charset val="134"/>
      </rPr>
      <t xml:space="preserve">   </t>
    </r>
  </si>
  <si>
    <r>
      <rPr>
        <sz val="9"/>
        <rFont val="Arial"/>
        <charset val="134"/>
      </rPr>
      <t xml:space="preserve">580                                                                    </t>
    </r>
    <r>
      <rPr>
        <sz val="9"/>
        <color rgb="FFFF0000"/>
        <rFont val="Arial"/>
        <charset val="134"/>
      </rPr>
      <t>6V4A*2</t>
    </r>
    <r>
      <rPr>
        <sz val="9"/>
        <rFont val="方正粗黑宋简体"/>
        <charset val="134"/>
      </rPr>
      <t>铅酸电池</t>
    </r>
    <r>
      <rPr>
        <sz val="9"/>
        <rFont val="Arial"/>
        <charset val="134"/>
      </rPr>
      <t xml:space="preserve">
Lead-acid battery 
</t>
    </r>
    <r>
      <rPr>
        <sz val="9"/>
        <color rgb="FFFF0000"/>
        <rFont val="Arial"/>
        <charset val="134"/>
      </rPr>
      <t>12V380*2</t>
    </r>
    <r>
      <rPr>
        <sz val="9"/>
        <rFont val="Arial"/>
        <charset val="134"/>
      </rPr>
      <t xml:space="preserve">  </t>
    </r>
    <r>
      <rPr>
        <sz val="9"/>
        <rFont val="方正粗黑宋简体"/>
        <charset val="134"/>
      </rPr>
      <t>电机</t>
    </r>
    <r>
      <rPr>
        <sz val="9"/>
        <rFont val="Arial"/>
        <charset val="134"/>
      </rPr>
      <t xml:space="preserve"> motor       </t>
    </r>
  </si>
  <si>
    <t xml:space="preserve"> 红，白，       
Red, white, </t>
  </si>
  <si>
    <t>115*68*58CM</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</si>
  <si>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双开门，摇摆，遥控，一键启动，电量显示，早教功能，</t>
    </r>
    <r>
      <rPr>
        <sz val="7"/>
        <rFont val="Arial"/>
        <charset val="134"/>
      </rPr>
      <t>LED</t>
    </r>
    <r>
      <rPr>
        <sz val="7"/>
        <rFont val="方正粗黑宋简体"/>
        <charset val="134"/>
      </rPr>
      <t>大灯，</t>
    </r>
    <r>
      <rPr>
        <sz val="7"/>
        <rFont val="Arial"/>
        <charset val="134"/>
      </rPr>
      <t>USB</t>
    </r>
    <r>
      <rPr>
        <sz val="7"/>
        <rFont val="方正粗黑宋简体"/>
        <charset val="134"/>
      </rPr>
      <t>插口，</t>
    </r>
    <r>
      <rPr>
        <sz val="7"/>
        <rFont val="Arial"/>
        <charset val="134"/>
      </rPr>
      <t>mp3</t>
    </r>
    <r>
      <rPr>
        <sz val="7"/>
        <rFont val="方正粗黑宋简体"/>
        <charset val="134"/>
      </rPr>
      <t>插口，</t>
    </r>
    <r>
      <rPr>
        <sz val="7"/>
        <rFont val="Arial"/>
        <charset val="134"/>
      </rPr>
      <t>SD</t>
    </r>
    <r>
      <rPr>
        <sz val="7"/>
        <rFont val="方正粗黑宋简体"/>
        <charset val="134"/>
      </rPr>
      <t>卡插口，四轮减震</t>
    </r>
    <r>
      <rPr>
        <sz val="7"/>
        <rFont val="Arial"/>
        <charset val="134"/>
      </rPr>
      <t xml:space="preserve"> </t>
    </r>
    <r>
      <rPr>
        <sz val="7"/>
        <rFont val="方正粗黑宋简体"/>
        <charset val="134"/>
      </rPr>
      <t>手机遥控</t>
    </r>
    <r>
      <rPr>
        <sz val="7"/>
        <rFont val="Arial"/>
        <charset val="134"/>
      </rPr>
      <t xml:space="preserve">
 double doors</t>
    </r>
    <r>
      <rPr>
        <sz val="7"/>
        <rFont val="方正粗黑宋简体"/>
        <charset val="134"/>
      </rPr>
      <t>，</t>
    </r>
    <r>
      <rPr>
        <sz val="7"/>
        <rFont val="Arial"/>
        <charset val="134"/>
      </rPr>
      <t>Swing, remote control, one-button start, battery display, early education function, LED headlights, USB jack, MP3 jack, SD card jack, four-wheel shock absorption mobile phone remote control</t>
    </r>
  </si>
  <si>
    <r>
      <rPr>
        <sz val="9"/>
        <color rgb="FF0C16E4"/>
        <rFont val="Arial"/>
        <charset val="134"/>
      </rPr>
      <t xml:space="preserve"> </t>
    </r>
    <r>
      <rPr>
        <sz val="9"/>
        <color rgb="FF0C16E4"/>
        <rFont val="方正粗黑宋简体"/>
        <charset val="134"/>
      </rPr>
      <t>皮座椅</t>
    </r>
    <r>
      <rPr>
        <sz val="9"/>
        <color rgb="FF0C16E4"/>
        <rFont val="Arial"/>
        <charset val="134"/>
      </rPr>
      <t>Leather seats+15RMB                                                    EVA</t>
    </r>
    <r>
      <rPr>
        <sz val="9"/>
        <color rgb="FF0C16E4"/>
        <rFont val="方正粗黑宋简体"/>
        <charset val="134"/>
      </rPr>
      <t>发泡胎</t>
    </r>
    <r>
      <rPr>
        <sz val="9"/>
        <color rgb="FF0C16E4"/>
        <rFont val="Arial"/>
        <charset val="134"/>
      </rPr>
      <t xml:space="preserve">EVAfoam tire+40RMB      </t>
    </r>
  </si>
  <si>
    <r>
      <rPr>
        <sz val="9"/>
        <rFont val="Arial"/>
        <charset val="134"/>
      </rPr>
      <t xml:space="preserve">580                                                                 </t>
    </r>
    <r>
      <rPr>
        <b/>
        <sz val="9"/>
        <color rgb="FFFF0000"/>
        <rFont val="Arial"/>
        <charset val="134"/>
      </rPr>
      <t>12V7A*1</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</si>
  <si>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双开门，摇摆，遥控，一键启动，电量显示，早教功能，</t>
    </r>
    <r>
      <rPr>
        <sz val="7"/>
        <rFont val="Arial"/>
        <charset val="134"/>
      </rPr>
      <t>LED</t>
    </r>
    <r>
      <rPr>
        <sz val="7"/>
        <rFont val="方正粗黑宋简体"/>
        <charset val="134"/>
      </rPr>
      <t>大灯，</t>
    </r>
    <r>
      <rPr>
        <sz val="7"/>
        <rFont val="Arial"/>
        <charset val="134"/>
      </rPr>
      <t>USB</t>
    </r>
    <r>
      <rPr>
        <sz val="7"/>
        <rFont val="方正粗黑宋简体"/>
        <charset val="134"/>
      </rPr>
      <t>插口，</t>
    </r>
    <r>
      <rPr>
        <sz val="7"/>
        <rFont val="Arial"/>
        <charset val="134"/>
      </rPr>
      <t>mp3</t>
    </r>
    <r>
      <rPr>
        <sz val="7"/>
        <rFont val="方正粗黑宋简体"/>
        <charset val="134"/>
      </rPr>
      <t>插口，</t>
    </r>
    <r>
      <rPr>
        <sz val="7"/>
        <rFont val="Arial"/>
        <charset val="134"/>
      </rPr>
      <t>SD</t>
    </r>
    <r>
      <rPr>
        <sz val="7"/>
        <rFont val="方正粗黑宋简体"/>
        <charset val="134"/>
      </rPr>
      <t>卡插口，四轮减震</t>
    </r>
    <r>
      <rPr>
        <sz val="7"/>
        <rFont val="Arial"/>
        <charset val="134"/>
      </rPr>
      <t xml:space="preserve"> </t>
    </r>
    <r>
      <rPr>
        <sz val="7"/>
        <rFont val="方正粗黑宋简体"/>
        <charset val="134"/>
      </rPr>
      <t>手机遥控</t>
    </r>
    <r>
      <rPr>
        <sz val="7"/>
        <rFont val="Arial"/>
        <charset val="134"/>
      </rPr>
      <t xml:space="preserve">
 double doors</t>
    </r>
    <r>
      <rPr>
        <sz val="7"/>
        <rFont val="方正粗黑宋简体"/>
        <charset val="134"/>
      </rPr>
      <t>，</t>
    </r>
    <r>
      <rPr>
        <sz val="7"/>
        <rFont val="Arial"/>
        <charset val="134"/>
      </rPr>
      <t>Swing, remote control, one-button start, battery display, early education function, LED headlights, USB jack, MP3 jack, SD card jack, four-wheel shock absorption mobile phone remote control</t>
    </r>
  </si>
  <si>
    <r>
      <rPr>
        <sz val="9"/>
        <rFont val="Arial"/>
        <charset val="134"/>
      </rPr>
      <t xml:space="preserve">580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Arial"/>
        <charset val="134"/>
      </rPr>
      <t xml:space="preserve">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 xml:space="preserve">    +paint  </t>
    </r>
    <r>
      <rPr>
        <sz val="9"/>
        <rFont val="Arial"/>
        <charset val="134"/>
      </rPr>
      <t xml:space="preserve">        </t>
    </r>
  </si>
  <si>
    <t xml:space="preserve"> 烤漆  paint                                     烤漆红、                    烤漆黑、                                  Paint red,                    paint black                              </t>
  </si>
  <si>
    <r>
      <rPr>
        <sz val="9"/>
        <rFont val="Arial"/>
        <charset val="134"/>
      </rPr>
      <t xml:space="preserve">580                                                                </t>
    </r>
    <r>
      <rPr>
        <b/>
        <sz val="9"/>
        <color rgb="FFFF0000"/>
        <rFont val="Arial"/>
        <charset val="134"/>
      </rPr>
      <t>12V7A*1</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 xml:space="preserve"> +paint</t>
    </r>
    <r>
      <rPr>
        <sz val="9"/>
        <rFont val="Arial"/>
        <charset val="134"/>
      </rPr>
      <t xml:space="preserve">    </t>
    </r>
  </si>
  <si>
    <r>
      <rPr>
        <sz val="9"/>
        <rFont val="Arial"/>
        <charset val="134"/>
      </rPr>
      <t xml:space="preserve">X8                                                                    </t>
    </r>
    <r>
      <rPr>
        <sz val="9"/>
        <color rgb="FFFF0000"/>
        <rFont val="Arial"/>
        <charset val="134"/>
      </rPr>
      <t>6V4A*2</t>
    </r>
    <r>
      <rPr>
        <sz val="9"/>
        <rFont val="方正粗黑宋简体"/>
        <charset val="134"/>
      </rPr>
      <t>铅酸电池</t>
    </r>
    <r>
      <rPr>
        <sz val="9"/>
        <rFont val="Arial"/>
        <charset val="134"/>
      </rPr>
      <t xml:space="preserve">
Lead-acid battery 
</t>
    </r>
    <r>
      <rPr>
        <sz val="9"/>
        <color rgb="FFFF0000"/>
        <rFont val="Arial"/>
        <charset val="134"/>
      </rPr>
      <t>12V380*2</t>
    </r>
    <r>
      <rPr>
        <sz val="9"/>
        <rFont val="Arial"/>
        <charset val="134"/>
      </rPr>
      <t xml:space="preserve">  </t>
    </r>
    <r>
      <rPr>
        <sz val="9"/>
        <rFont val="方正粗黑宋简体"/>
        <charset val="134"/>
      </rPr>
      <t>电机</t>
    </r>
    <r>
      <rPr>
        <sz val="9"/>
        <rFont val="Arial"/>
        <charset val="134"/>
      </rPr>
      <t xml:space="preserve"> motor       </t>
    </r>
  </si>
  <si>
    <r>
      <rPr>
        <sz val="9"/>
        <rFont val="Arial"/>
        <charset val="134"/>
      </rPr>
      <t xml:space="preserve">X8                                                                  </t>
    </r>
    <r>
      <rPr>
        <b/>
        <sz val="9"/>
        <color rgb="FFFF0000"/>
        <rFont val="Arial"/>
        <charset val="134"/>
      </rPr>
      <t>12V7A*1</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 </t>
    </r>
  </si>
  <si>
    <r>
      <rPr>
        <sz val="9"/>
        <rFont val="Arial"/>
        <charset val="134"/>
      </rPr>
      <t xml:space="preserve">X8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Arial"/>
        <charset val="134"/>
      </rPr>
      <t xml:space="preserve">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 xml:space="preserve">    +paint  </t>
    </r>
    <r>
      <rPr>
        <sz val="9"/>
        <rFont val="Arial"/>
        <charset val="134"/>
      </rPr>
      <t xml:space="preserve">        </t>
    </r>
  </si>
  <si>
    <t xml:space="preserve">烤漆红色.                      烤漆蓝色.
烤漆黑色.                                                   
烤漆银色.  
Paint Red.                  Paint blue.
paint black. 
paint  silver. </t>
  </si>
  <si>
    <r>
      <rPr>
        <sz val="9"/>
        <rFont val="Arial"/>
        <charset val="134"/>
      </rPr>
      <t xml:space="preserve">X8                                                                 </t>
    </r>
    <r>
      <rPr>
        <b/>
        <sz val="9"/>
        <color rgb="FFFF0000"/>
        <rFont val="Arial"/>
        <charset val="134"/>
      </rPr>
      <t>12V7A*1</t>
    </r>
    <r>
      <rPr>
        <sz val="9"/>
        <rFont val="方正粗黑宋简体"/>
        <charset val="134"/>
      </rPr>
      <t>铅酸电池</t>
    </r>
    <r>
      <rPr>
        <sz val="9"/>
        <rFont val="Arial"/>
        <charset val="134"/>
      </rPr>
      <t xml:space="preserve">
Lead-acid battery 
</t>
    </r>
    <r>
      <rPr>
        <b/>
        <sz val="9"/>
        <color rgb="FFFF0000"/>
        <rFont val="Arial"/>
        <charset val="134"/>
      </rPr>
      <t xml:space="preserve">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 xml:space="preserve"> +paint</t>
    </r>
    <r>
      <rPr>
        <sz val="9"/>
        <rFont val="Arial"/>
        <charset val="134"/>
      </rPr>
      <t xml:space="preserve">    </t>
    </r>
  </si>
  <si>
    <r>
      <rPr>
        <sz val="9"/>
        <rFont val="Arial"/>
        <charset val="134"/>
      </rPr>
      <t xml:space="preserve">118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 xml:space="preserve">12V380*2  </t>
    </r>
    <r>
      <rPr>
        <sz val="9"/>
        <rFont val="方正粗黑宋简体"/>
        <charset val="134"/>
      </rPr>
      <t>电机</t>
    </r>
    <r>
      <rPr>
        <sz val="9"/>
        <rFont val="Arial"/>
        <charset val="134"/>
      </rPr>
      <t xml:space="preserve"> motor       </t>
    </r>
  </si>
  <si>
    <r>
      <rPr>
        <sz val="11"/>
        <rFont val="Arial"/>
        <charset val="134"/>
      </rPr>
      <t xml:space="preserve">118                                                                 </t>
    </r>
    <r>
      <rPr>
        <b/>
        <sz val="11"/>
        <color rgb="FFFF0000"/>
        <rFont val="Arial"/>
        <charset val="134"/>
      </rPr>
      <t>12V7A*1</t>
    </r>
    <r>
      <rPr>
        <sz val="11"/>
        <rFont val="方正粗黑宋简体"/>
        <charset val="134"/>
      </rPr>
      <t>铅酸电池</t>
    </r>
    <r>
      <rPr>
        <sz val="11"/>
        <rFont val="Arial"/>
        <charset val="134"/>
      </rPr>
      <t xml:space="preserve">
Lead-acid battery 
</t>
    </r>
    <r>
      <rPr>
        <b/>
        <sz val="11"/>
        <color rgb="FFFF0000"/>
        <rFont val="Arial"/>
        <charset val="134"/>
      </rPr>
      <t xml:space="preserve">12V380*4  </t>
    </r>
    <r>
      <rPr>
        <sz val="11"/>
        <rFont val="方正粗黑宋简体"/>
        <charset val="134"/>
      </rPr>
      <t>电机</t>
    </r>
    <r>
      <rPr>
        <sz val="11"/>
        <rFont val="Arial"/>
        <charset val="134"/>
      </rPr>
      <t xml:space="preserve"> motor </t>
    </r>
  </si>
  <si>
    <r>
      <rPr>
        <sz val="9"/>
        <rFont val="Arial"/>
        <charset val="134"/>
      </rPr>
      <t xml:space="preserve">118                                                                   </t>
    </r>
    <r>
      <rPr>
        <b/>
        <sz val="9"/>
        <color rgb="FFFF0000"/>
        <rFont val="Arial"/>
        <charset val="134"/>
      </rPr>
      <t>6V4A*2</t>
    </r>
    <r>
      <rPr>
        <sz val="9"/>
        <rFont val="方正粗黑宋简体"/>
        <charset val="134"/>
      </rPr>
      <t>铅酸电池</t>
    </r>
    <r>
      <rPr>
        <sz val="9"/>
        <rFont val="Arial"/>
        <charset val="134"/>
      </rPr>
      <t xml:space="preserve">
Lead-acid battery 
</t>
    </r>
    <r>
      <rPr>
        <b/>
        <sz val="9"/>
        <color rgb="FFFF0000"/>
        <rFont val="Arial"/>
        <charset val="134"/>
      </rPr>
      <t>12V380*2</t>
    </r>
    <r>
      <rPr>
        <sz val="9"/>
        <rFont val="Arial"/>
        <charset val="134"/>
      </rPr>
      <t xml:space="preserve">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 xml:space="preserve"> +paint</t>
    </r>
    <r>
      <rPr>
        <sz val="9"/>
        <rFont val="Arial"/>
        <charset val="134"/>
      </rPr>
      <t xml:space="preserve">          </t>
    </r>
  </si>
  <si>
    <r>
      <rPr>
        <sz val="9"/>
        <rFont val="Arial"/>
        <charset val="134"/>
      </rPr>
      <t xml:space="preserve">118                                                                 </t>
    </r>
    <r>
      <rPr>
        <b/>
        <sz val="9"/>
        <color rgb="FFFF0000"/>
        <rFont val="Arial"/>
        <charset val="134"/>
      </rPr>
      <t>12V7A*1</t>
    </r>
    <r>
      <rPr>
        <sz val="9"/>
        <rFont val="方正粗黑宋简体"/>
        <charset val="134"/>
      </rPr>
      <t>铅酸电池</t>
    </r>
    <r>
      <rPr>
        <sz val="9"/>
        <rFont val="Arial"/>
        <charset val="134"/>
      </rPr>
      <t xml:space="preserve">
Lead-acid battery 
</t>
    </r>
    <r>
      <rPr>
        <b/>
        <sz val="9"/>
        <color rgb="FFFF0000"/>
        <rFont val="Arial"/>
        <charset val="134"/>
      </rPr>
      <t>12V380*4</t>
    </r>
    <r>
      <rPr>
        <sz val="9"/>
        <rFont val="Arial"/>
        <charset val="134"/>
      </rPr>
      <t xml:space="preserve">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b/>
        <sz val="9"/>
        <color rgb="FFFF0000"/>
        <rFont val="Arial"/>
        <charset val="134"/>
      </rPr>
      <t xml:space="preserve"> +paint  </t>
    </r>
    <r>
      <rPr>
        <sz val="9"/>
        <rFont val="Arial"/>
        <charset val="134"/>
      </rPr>
      <t xml:space="preserve">  </t>
    </r>
  </si>
  <si>
    <r>
      <rPr>
        <sz val="11"/>
        <rFont val="Arial"/>
        <charset val="134"/>
      </rPr>
      <t xml:space="preserve">118                                                                 </t>
    </r>
    <r>
      <rPr>
        <b/>
        <sz val="11"/>
        <color rgb="FFFF0000"/>
        <rFont val="Arial"/>
        <charset val="134"/>
      </rPr>
      <t>12V7A*1</t>
    </r>
    <r>
      <rPr>
        <sz val="11"/>
        <rFont val="方正粗黑宋简体"/>
        <charset val="134"/>
      </rPr>
      <t>铅酸电池</t>
    </r>
    <r>
      <rPr>
        <sz val="11"/>
        <rFont val="Arial"/>
        <charset val="134"/>
      </rPr>
      <t xml:space="preserve">
Lead-acid battery 
</t>
    </r>
    <r>
      <rPr>
        <b/>
        <sz val="11"/>
        <color rgb="FFFF0000"/>
        <rFont val="Arial"/>
        <charset val="134"/>
      </rPr>
      <t>12V380*4</t>
    </r>
    <r>
      <rPr>
        <sz val="11"/>
        <rFont val="Arial"/>
        <charset val="134"/>
      </rPr>
      <t xml:space="preserve">  </t>
    </r>
    <r>
      <rPr>
        <sz val="11"/>
        <rFont val="方正粗黑宋简体"/>
        <charset val="134"/>
      </rPr>
      <t>电机</t>
    </r>
    <r>
      <rPr>
        <sz val="11"/>
        <rFont val="Arial"/>
        <charset val="134"/>
      </rPr>
      <t xml:space="preserve"> motor
</t>
    </r>
    <r>
      <rPr>
        <sz val="11"/>
        <rFont val="方正粗黑宋简体"/>
        <charset val="134"/>
      </rPr>
      <t>烤漆</t>
    </r>
    <r>
      <rPr>
        <sz val="11"/>
        <rFont val="Arial"/>
        <charset val="134"/>
      </rPr>
      <t xml:space="preserve">    </t>
    </r>
    <r>
      <rPr>
        <b/>
        <sz val="11"/>
        <color rgb="FFFF0000"/>
        <rFont val="Arial"/>
        <charset val="134"/>
      </rPr>
      <t xml:space="preserve"> +paint  </t>
    </r>
    <r>
      <rPr>
        <sz val="11"/>
        <rFont val="Arial"/>
        <charset val="134"/>
      </rPr>
      <t xml:space="preserve">  </t>
    </r>
  </si>
  <si>
    <t>KP</t>
  </si>
  <si>
    <r>
      <rPr>
        <sz val="9"/>
        <rFont val="Arial"/>
        <charset val="134"/>
      </rPr>
      <t>1029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</si>
  <si>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灰，
蓝，粉，       
Gray,
Blue, pink,</t>
  </si>
  <si>
    <t>84*52*60CM</t>
  </si>
  <si>
    <t>10.9KG 
12.9KGS</t>
  </si>
  <si>
    <r>
      <rPr>
        <sz val="7"/>
        <color rgb="FFFF0000"/>
        <rFont val="Arial"/>
        <charset val="134"/>
      </rPr>
      <t xml:space="preserve">(12V4.5A*1 </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机甲漂移车</t>
    </r>
    <r>
      <rPr>
        <sz val="7"/>
        <rFont val="Arial"/>
        <charset val="134"/>
      </rPr>
      <t>2.4G</t>
    </r>
    <r>
      <rPr>
        <sz val="7"/>
        <rFont val="方正粗黑宋简体"/>
        <charset val="134"/>
      </rPr>
      <t>蓝牙遥控</t>
    </r>
    <r>
      <rPr>
        <sz val="7"/>
        <rFont val="Arial"/>
        <charset val="134"/>
      </rPr>
      <t xml:space="preserve"> </t>
    </r>
    <r>
      <rPr>
        <sz val="7"/>
        <rFont val="方正粗黑宋简体"/>
        <charset val="134"/>
      </rPr>
      <t>，下载手机</t>
    </r>
    <r>
      <rPr>
        <sz val="7"/>
        <rFont val="Arial"/>
        <charset val="134"/>
      </rPr>
      <t>APP</t>
    </r>
    <r>
      <rPr>
        <sz val="7"/>
        <rFont val="方正粗黑宋简体"/>
        <charset val="134"/>
      </rPr>
      <t>也可控制车子，四点式安全带，一键启动开关，早教音乐，可插</t>
    </r>
    <r>
      <rPr>
        <sz val="7"/>
        <rFont val="Arial"/>
        <charset val="134"/>
      </rPr>
      <t>U</t>
    </r>
    <r>
      <rPr>
        <sz val="7"/>
        <rFont val="方正粗黑宋简体"/>
        <charset val="134"/>
      </rPr>
      <t>盘，车身酷炫</t>
    </r>
    <r>
      <rPr>
        <sz val="7"/>
        <rFont val="Arial"/>
        <charset val="134"/>
      </rPr>
      <t>LED</t>
    </r>
    <r>
      <rPr>
        <sz val="7"/>
        <rFont val="方正粗黑宋简体"/>
        <charset val="134"/>
      </rPr>
      <t>灯光，稳固底盘设计，前加防侧翻辅助轮，</t>
    </r>
    <r>
      <rPr>
        <sz val="7"/>
        <rFont val="Arial"/>
        <charset val="134"/>
      </rPr>
      <t>360</t>
    </r>
    <r>
      <rPr>
        <sz val="7"/>
        <rFont val="方正粗黑宋简体"/>
        <charset val="134"/>
      </rPr>
      <t>度旋转</t>
    </r>
    <r>
      <rPr>
        <sz val="7"/>
        <rFont val="Arial"/>
        <charset val="134"/>
      </rPr>
      <t xml:space="preserve">
Jai drift car 2.4G Bluetooth remote control, download mobile APP can also control the car, four-point seat belt, one-button start switch, early education music, can insert U disk, body cool LED lights, stable chassis design, front anti-rollover training wheels, 360 degree rotation</t>
    </r>
  </si>
  <si>
    <r>
      <rPr>
        <sz val="9"/>
        <rFont val="Arial"/>
        <charset val="134"/>
      </rPr>
      <t>1029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</si>
  <si>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7"/>
        <color rgb="FFFF0000"/>
        <rFont val="Arial"/>
        <charset val="134"/>
      </rPr>
      <t xml:space="preserve">(12V7A*1 </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机甲漂移车</t>
    </r>
    <r>
      <rPr>
        <sz val="7"/>
        <rFont val="Arial"/>
        <charset val="134"/>
      </rPr>
      <t>2.4G</t>
    </r>
    <r>
      <rPr>
        <sz val="7"/>
        <rFont val="方正粗黑宋简体"/>
        <charset val="134"/>
      </rPr>
      <t>蓝牙遥控</t>
    </r>
    <r>
      <rPr>
        <sz val="7"/>
        <rFont val="Arial"/>
        <charset val="134"/>
      </rPr>
      <t xml:space="preserve"> </t>
    </r>
    <r>
      <rPr>
        <sz val="7"/>
        <rFont val="方正粗黑宋简体"/>
        <charset val="134"/>
      </rPr>
      <t>，下载手机</t>
    </r>
    <r>
      <rPr>
        <sz val="7"/>
        <rFont val="Arial"/>
        <charset val="134"/>
      </rPr>
      <t>APP</t>
    </r>
    <r>
      <rPr>
        <sz val="7"/>
        <rFont val="方正粗黑宋简体"/>
        <charset val="134"/>
      </rPr>
      <t>也可控制车子，四点式安全带，一键启动开关，早教音乐，可插</t>
    </r>
    <r>
      <rPr>
        <sz val="7"/>
        <rFont val="Arial"/>
        <charset val="134"/>
      </rPr>
      <t>U</t>
    </r>
    <r>
      <rPr>
        <sz val="7"/>
        <rFont val="方正粗黑宋简体"/>
        <charset val="134"/>
      </rPr>
      <t>盘，车身酷炫</t>
    </r>
    <r>
      <rPr>
        <sz val="7"/>
        <rFont val="Arial"/>
        <charset val="134"/>
      </rPr>
      <t>LED</t>
    </r>
    <r>
      <rPr>
        <sz val="7"/>
        <rFont val="方正粗黑宋简体"/>
        <charset val="134"/>
      </rPr>
      <t>灯光，稳固底盘设计，前加防侧翻辅助轮，</t>
    </r>
    <r>
      <rPr>
        <sz val="7"/>
        <rFont val="Arial"/>
        <charset val="134"/>
      </rPr>
      <t>360</t>
    </r>
    <r>
      <rPr>
        <sz val="7"/>
        <rFont val="方正粗黑宋简体"/>
        <charset val="134"/>
      </rPr>
      <t>度旋转</t>
    </r>
    <r>
      <rPr>
        <sz val="7"/>
        <rFont val="Arial"/>
        <charset val="134"/>
      </rPr>
      <t xml:space="preserve">
Jai drift car 2.4G Bluetooth remote control, download mobile APP can also control the car, four-point seat belt, one-button start switch, early education music, can insert U disk, body cool LED lights, stable chassis design, front anti-rollover training wheels, 360 degree rotation</t>
    </r>
  </si>
  <si>
    <t>LS</t>
  </si>
  <si>
    <r>
      <rPr>
        <sz val="9"/>
        <rFont val="Arial"/>
        <charset val="134"/>
      </rPr>
      <t>8888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</si>
  <si>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 xml:space="preserve">红. 白.                   Red, white, </t>
  </si>
  <si>
    <t>106*60*48CM</t>
  </si>
  <si>
    <t>11KG    
13KG</t>
  </si>
  <si>
    <r>
      <rPr>
        <sz val="7"/>
        <color rgb="FFFF0000"/>
        <rFont val="Arial"/>
        <charset val="134"/>
      </rPr>
      <t>(12V4.5A*1</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便捷安装多功能方向盘，一键启动，</t>
    </r>
    <r>
      <rPr>
        <sz val="7"/>
        <rFont val="Arial"/>
        <charset val="134"/>
      </rPr>
      <t>2.4G</t>
    </r>
    <r>
      <rPr>
        <sz val="7"/>
        <rFont val="方正粗黑宋简体"/>
        <charset val="134"/>
      </rPr>
      <t>一对一蓝牙遥控，前后摇摆，早教功能，英语故事，</t>
    </r>
    <r>
      <rPr>
        <sz val="7"/>
        <rFont val="Arial"/>
        <charset val="134"/>
      </rPr>
      <t>LED</t>
    </r>
    <r>
      <rPr>
        <sz val="7"/>
        <rFont val="方正粗黑宋简体"/>
        <charset val="134"/>
      </rPr>
      <t>大灯，灯光独立控制开关，</t>
    </r>
    <r>
      <rPr>
        <sz val="7"/>
        <rFont val="Arial"/>
        <charset val="134"/>
      </rPr>
      <t>USB</t>
    </r>
    <r>
      <rPr>
        <sz val="7"/>
        <rFont val="方正粗黑宋简体"/>
        <charset val="134"/>
      </rPr>
      <t>插口，四轮安全仿真避震，缓启动，缓停止，双开门</t>
    </r>
    <r>
      <rPr>
        <sz val="7"/>
        <rFont val="Arial"/>
        <charset val="134"/>
      </rPr>
      <t xml:space="preserve">                                                 convenient installation of multi-functional steering wheel, one button start, 2.4G one to one Bluetooth remote control, rocking back and forth, early education function, English story, LED headlights, light independent control switch, USB jack, four wheel safety simulation shock absorber, slow start, slow stop, double door</t>
    </r>
  </si>
  <si>
    <r>
      <rPr>
        <sz val="9"/>
        <color rgb="FF0C16E4"/>
        <rFont val="Arial"/>
        <charset val="134"/>
      </rPr>
      <t xml:space="preserve"> </t>
    </r>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 xml:space="preserve">EVAfoam tire+60RMB      </t>
    </r>
  </si>
  <si>
    <t>3C/EN71/CE</t>
  </si>
  <si>
    <r>
      <rPr>
        <sz val="9"/>
        <rFont val="Arial"/>
        <charset val="134"/>
      </rPr>
      <t>8888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</si>
  <si>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便捷安装多功能方向盘，一键启动，</t>
    </r>
    <r>
      <rPr>
        <sz val="7"/>
        <rFont val="Arial"/>
        <charset val="134"/>
      </rPr>
      <t>2.4G</t>
    </r>
    <r>
      <rPr>
        <sz val="7"/>
        <rFont val="方正粗黑宋简体"/>
        <charset val="134"/>
      </rPr>
      <t>一对一蓝牙遥控，前后摇摆，早教功能，英语故事，</t>
    </r>
    <r>
      <rPr>
        <sz val="7"/>
        <rFont val="Arial"/>
        <charset val="134"/>
      </rPr>
      <t>LED</t>
    </r>
    <r>
      <rPr>
        <sz val="7"/>
        <rFont val="方正粗黑宋简体"/>
        <charset val="134"/>
      </rPr>
      <t>大灯，灯光独立控制开关，</t>
    </r>
    <r>
      <rPr>
        <sz val="7"/>
        <rFont val="Arial"/>
        <charset val="134"/>
      </rPr>
      <t>USB</t>
    </r>
    <r>
      <rPr>
        <sz val="7"/>
        <rFont val="方正粗黑宋简体"/>
        <charset val="134"/>
      </rPr>
      <t>插口，四轮安全仿真避震，缓启动，缓停止，双开门</t>
    </r>
    <r>
      <rPr>
        <sz val="7"/>
        <rFont val="Arial"/>
        <charset val="134"/>
      </rPr>
      <t xml:space="preserve">                                                 convenient installation of multi-functional steering wheel, one button start, 2.4G one to one Bluetooth remote control, rocking back and forth, early education function, English story, LED headlights, light independent control switch, USB jack, four wheel safety simulation shock absorber, slow start, slow stop, double door</t>
    </r>
  </si>
  <si>
    <r>
      <rPr>
        <sz val="9"/>
        <rFont val="Arial"/>
        <charset val="134"/>
      </rPr>
      <t>8888                                                                   12V4.5A*1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</si>
  <si>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   
paint,                       
红 、粉、
桔 、绿、              
Red, pink, 
orange, green,</t>
  </si>
  <si>
    <r>
      <rPr>
        <sz val="9"/>
        <rFont val="Arial"/>
        <charset val="134"/>
      </rPr>
      <t>8888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t>
    </r>
    <r>
      <rPr>
        <sz val="9"/>
        <rFont val="方正粗黑宋简体"/>
        <charset val="134"/>
      </rPr>
      <t>烤漆</t>
    </r>
    <r>
      <rPr>
        <sz val="9"/>
        <rFont val="Arial"/>
        <charset val="134"/>
      </rPr>
      <t xml:space="preserve">   paint        </t>
    </r>
  </si>
  <si>
    <r>
      <rPr>
        <sz val="9"/>
        <rFont val="Arial"/>
        <charset val="134"/>
      </rPr>
      <t>998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</si>
  <si>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 xml:space="preserve">红色  黑色  白色               Red ，black，            white  </t>
  </si>
  <si>
    <t>96*60*52CM</t>
  </si>
  <si>
    <t>11.5KG   13.5KG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</si>
  <si>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双电双驱</t>
    </r>
    <r>
      <rPr>
        <sz val="7"/>
        <rFont val="Arial"/>
        <charset val="134"/>
      </rPr>
      <t xml:space="preserve"> 2*380</t>
    </r>
    <r>
      <rPr>
        <sz val="7"/>
        <rFont val="方正粗黑宋简体"/>
        <charset val="134"/>
      </rPr>
      <t>电机</t>
    </r>
    <r>
      <rPr>
        <sz val="7"/>
        <rFont val="Arial"/>
        <charset val="134"/>
      </rPr>
      <t xml:space="preserve"> 2*6V4</t>
    </r>
    <r>
      <rPr>
        <sz val="7"/>
        <rFont val="方正粗黑宋简体"/>
        <charset val="134"/>
      </rPr>
      <t>电瓶</t>
    </r>
    <r>
      <rPr>
        <sz val="7"/>
        <rFont val="Arial"/>
        <charset val="134"/>
      </rPr>
      <t xml:space="preserve">  </t>
    </r>
    <r>
      <rPr>
        <sz val="7"/>
        <rFont val="方正粗黑宋简体"/>
        <charset val="134"/>
      </rPr>
      <t>一键启动开关</t>
    </r>
    <r>
      <rPr>
        <sz val="7"/>
        <rFont val="Arial"/>
        <charset val="134"/>
      </rPr>
      <t xml:space="preserve"> </t>
    </r>
    <r>
      <rPr>
        <sz val="7"/>
        <rFont val="方正粗黑宋简体"/>
        <charset val="134"/>
      </rPr>
      <t>双开门设计</t>
    </r>
    <r>
      <rPr>
        <sz val="7"/>
        <rFont val="Arial"/>
        <charset val="134"/>
      </rPr>
      <t xml:space="preserve">   </t>
    </r>
    <r>
      <rPr>
        <sz val="7"/>
        <rFont val="方正粗黑宋简体"/>
        <charset val="134"/>
      </rPr>
      <t>摇摆功能</t>
    </r>
    <r>
      <rPr>
        <sz val="7"/>
        <rFont val="Arial"/>
        <charset val="134"/>
      </rPr>
      <t xml:space="preserve"> </t>
    </r>
    <r>
      <rPr>
        <sz val="7"/>
        <rFont val="方正粗黑宋简体"/>
        <charset val="134"/>
      </rPr>
      <t>一对一蓝牙摇控器</t>
    </r>
    <r>
      <rPr>
        <sz val="7"/>
        <rFont val="Arial"/>
        <charset val="134"/>
      </rPr>
      <t xml:space="preserve"> </t>
    </r>
    <r>
      <rPr>
        <sz val="7"/>
        <rFont val="方正粗黑宋简体"/>
        <charset val="134"/>
      </rPr>
      <t>早教音乐故事等功能</t>
    </r>
    <r>
      <rPr>
        <sz val="7"/>
        <rFont val="Arial"/>
        <charset val="134"/>
      </rPr>
      <t xml:space="preserve"> </t>
    </r>
    <r>
      <rPr>
        <sz val="7"/>
        <rFont val="方正粗黑宋简体"/>
        <charset val="134"/>
      </rPr>
      <t>前进后退</t>
    </r>
    <r>
      <rPr>
        <sz val="7"/>
        <rFont val="Arial"/>
        <charset val="134"/>
      </rPr>
      <t xml:space="preserve"> </t>
    </r>
    <r>
      <rPr>
        <sz val="7"/>
        <rFont val="方正粗黑宋简体"/>
        <charset val="134"/>
      </rPr>
      <t>音乐灯光</t>
    </r>
    <r>
      <rPr>
        <sz val="7"/>
        <rFont val="Arial"/>
        <charset val="134"/>
      </rPr>
      <t xml:space="preserve"> </t>
    </r>
    <r>
      <rPr>
        <sz val="7"/>
        <rFont val="方正粗黑宋简体"/>
        <charset val="134"/>
      </rPr>
      <t>高仿真灯</t>
    </r>
    <r>
      <rPr>
        <sz val="7"/>
        <rFont val="Arial"/>
        <charset val="134"/>
      </rPr>
      <t xml:space="preserve">  </t>
    </r>
    <r>
      <rPr>
        <sz val="7"/>
        <rFont val="方正粗黑宋简体"/>
        <charset val="134"/>
      </rPr>
      <t>四轮避震</t>
    </r>
    <r>
      <rPr>
        <sz val="7"/>
        <rFont val="Arial"/>
        <charset val="134"/>
      </rPr>
      <t xml:space="preserve">  </t>
    </r>
    <r>
      <rPr>
        <sz val="7"/>
        <rFont val="方正粗黑宋简体"/>
        <charset val="134"/>
      </rPr>
      <t>耐磨防滑轮胎</t>
    </r>
    <r>
      <rPr>
        <sz val="7"/>
        <rFont val="Arial"/>
        <charset val="134"/>
      </rPr>
      <t xml:space="preserve">                                                                                                                     
Double electric double drive 2*380 motor 2*6V4 battery one key start switch double door design swing function one to one Bluetooth remote controller early education music story and other functions forward and backward music light high simulation lamp four wheel shock absorbant wear resistant skid tire</t>
    </r>
  </si>
  <si>
    <r>
      <rPr>
        <sz val="9"/>
        <color rgb="FF0C16E4"/>
        <rFont val="Arial"/>
        <charset val="134"/>
      </rPr>
      <t xml:space="preserve"> </t>
    </r>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 xml:space="preserve">EVAfoam tire+50RMB      </t>
    </r>
  </si>
  <si>
    <r>
      <rPr>
        <sz val="9"/>
        <rFont val="Arial"/>
        <charset val="134"/>
      </rPr>
      <t>V8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</si>
  <si>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107*64*52CM</t>
  </si>
  <si>
    <t>15.5KG 16.5KG</t>
  </si>
  <si>
    <r>
      <rPr>
        <sz val="9"/>
        <rFont val="Arial"/>
        <charset val="134"/>
      </rPr>
      <t>V8                                                                    12V7A*1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</si>
  <si>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双开高门设计</t>
    </r>
    <r>
      <rPr>
        <sz val="7"/>
        <rFont val="Arial"/>
        <charset val="134"/>
      </rPr>
      <t xml:space="preserve">  </t>
    </r>
    <r>
      <rPr>
        <sz val="7"/>
        <rFont val="方正粗黑宋简体"/>
        <charset val="134"/>
      </rPr>
      <t>超大中控</t>
    </r>
    <r>
      <rPr>
        <sz val="7"/>
        <rFont val="Arial"/>
        <charset val="134"/>
      </rPr>
      <t xml:space="preserve"> </t>
    </r>
    <r>
      <rPr>
        <sz val="7"/>
        <rFont val="方正粗黑宋简体"/>
        <charset val="134"/>
      </rPr>
      <t>前后摇摆</t>
    </r>
    <r>
      <rPr>
        <sz val="7"/>
        <rFont val="Arial"/>
        <charset val="134"/>
      </rPr>
      <t xml:space="preserve"> </t>
    </r>
    <r>
      <rPr>
        <sz val="7"/>
        <rFont val="方正粗黑宋简体"/>
        <charset val="134"/>
      </rPr>
      <t>一对一蓝牙摇控器</t>
    </r>
    <r>
      <rPr>
        <sz val="7"/>
        <rFont val="Arial"/>
        <charset val="134"/>
      </rPr>
      <t xml:space="preserve"> </t>
    </r>
    <r>
      <rPr>
        <sz val="7"/>
        <rFont val="方正粗黑宋简体"/>
        <charset val="134"/>
      </rPr>
      <t>早教音乐故事等功能</t>
    </r>
    <r>
      <rPr>
        <sz val="7"/>
        <rFont val="Arial"/>
        <charset val="134"/>
      </rPr>
      <t xml:space="preserve"> </t>
    </r>
    <r>
      <rPr>
        <sz val="7"/>
        <rFont val="方正粗黑宋简体"/>
        <charset val="134"/>
      </rPr>
      <t>前进后退</t>
    </r>
    <r>
      <rPr>
        <sz val="7"/>
        <rFont val="Arial"/>
        <charset val="134"/>
      </rPr>
      <t xml:space="preserve"> </t>
    </r>
    <r>
      <rPr>
        <sz val="7"/>
        <rFont val="方正粗黑宋简体"/>
        <charset val="134"/>
      </rPr>
      <t>音乐灯光</t>
    </r>
    <r>
      <rPr>
        <sz val="7"/>
        <rFont val="Arial"/>
        <charset val="134"/>
      </rPr>
      <t xml:space="preserve"> LED</t>
    </r>
    <r>
      <rPr>
        <sz val="7"/>
        <rFont val="方正粗黑宋简体"/>
        <charset val="134"/>
      </rPr>
      <t>大灯</t>
    </r>
    <r>
      <rPr>
        <sz val="7"/>
        <rFont val="Arial"/>
        <charset val="134"/>
      </rPr>
      <t xml:space="preserve"> USB</t>
    </r>
    <r>
      <rPr>
        <sz val="7"/>
        <rFont val="方正粗黑宋简体"/>
        <charset val="134"/>
      </rPr>
      <t>接口</t>
    </r>
    <r>
      <rPr>
        <sz val="7"/>
        <rFont val="Arial"/>
        <charset val="134"/>
      </rPr>
      <t xml:space="preserve">  MP3</t>
    </r>
    <r>
      <rPr>
        <sz val="7"/>
        <rFont val="方正粗黑宋简体"/>
        <charset val="134"/>
      </rPr>
      <t>插口</t>
    </r>
    <r>
      <rPr>
        <sz val="7"/>
        <rFont val="Arial"/>
        <charset val="134"/>
      </rPr>
      <t xml:space="preserve"> </t>
    </r>
    <r>
      <rPr>
        <sz val="7"/>
        <rFont val="方正粗黑宋简体"/>
        <charset val="134"/>
      </rPr>
      <t>高仿真灯</t>
    </r>
    <r>
      <rPr>
        <sz val="7"/>
        <rFont val="Arial"/>
        <charset val="134"/>
      </rPr>
      <t xml:space="preserve">  </t>
    </r>
    <r>
      <rPr>
        <sz val="7"/>
        <rFont val="方正粗黑宋简体"/>
        <charset val="134"/>
      </rPr>
      <t>四轮避震</t>
    </r>
    <r>
      <rPr>
        <sz val="7"/>
        <rFont val="Arial"/>
        <charset val="134"/>
      </rPr>
      <t xml:space="preserve">  </t>
    </r>
    <r>
      <rPr>
        <sz val="7"/>
        <rFont val="方正粗黑宋简体"/>
        <charset val="134"/>
      </rPr>
      <t>耐磨防滑轮胎</t>
    </r>
    <r>
      <rPr>
        <sz val="7"/>
        <rFont val="Arial"/>
        <charset val="134"/>
      </rPr>
      <t xml:space="preserve">  </t>
    </r>
    <r>
      <rPr>
        <sz val="7"/>
        <rFont val="方正粗黑宋简体"/>
        <charset val="134"/>
      </rPr>
      <t>手机蓝牙</t>
    </r>
    <r>
      <rPr>
        <sz val="7"/>
        <rFont val="Arial"/>
        <charset val="134"/>
      </rPr>
      <t xml:space="preserve">                                                                                             
One-button start switch double open high door design oversized center control rocking back and forth one to one Bluetooth remote controller early education music stories and other functions forward and backward music lights LED headlights USB interface MP3 jack high simulation light four wheel shock absorber wear resistant non-slip tire mobile phone Bluetooth</t>
    </r>
  </si>
  <si>
    <r>
      <rPr>
        <sz val="11"/>
        <rFont val="Arial"/>
        <charset val="134"/>
      </rPr>
      <t xml:space="preserve">V8                                                                    </t>
    </r>
    <r>
      <rPr>
        <sz val="11"/>
        <color rgb="FFFF0000"/>
        <rFont val="Arial"/>
        <charset val="134"/>
      </rPr>
      <t>12V7A*1</t>
    </r>
    <r>
      <rPr>
        <sz val="11"/>
        <rFont val="方正粗黑宋简体"/>
        <charset val="134"/>
      </rPr>
      <t>铅酸电池</t>
    </r>
    <r>
      <rPr>
        <sz val="11"/>
        <rFont val="Arial"/>
        <charset val="134"/>
      </rPr>
      <t xml:space="preserve">
Lead-acid battery 
</t>
    </r>
    <r>
      <rPr>
        <sz val="11"/>
        <color rgb="FFFF0000"/>
        <rFont val="Arial"/>
        <charset val="134"/>
      </rPr>
      <t xml:space="preserve">12V380*4 </t>
    </r>
    <r>
      <rPr>
        <sz val="11"/>
        <rFont val="方正粗黑宋简体"/>
        <charset val="134"/>
      </rPr>
      <t>电机</t>
    </r>
    <r>
      <rPr>
        <sz val="11"/>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</si>
  <si>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双开高门设计</t>
    </r>
    <r>
      <rPr>
        <sz val="7"/>
        <rFont val="Arial"/>
        <charset val="134"/>
      </rPr>
      <t xml:space="preserve">  </t>
    </r>
    <r>
      <rPr>
        <sz val="7"/>
        <rFont val="方正粗黑宋简体"/>
        <charset val="134"/>
      </rPr>
      <t>超大中控</t>
    </r>
    <r>
      <rPr>
        <sz val="7"/>
        <rFont val="Arial"/>
        <charset val="134"/>
      </rPr>
      <t xml:space="preserve"> </t>
    </r>
    <r>
      <rPr>
        <sz val="7"/>
        <rFont val="方正粗黑宋简体"/>
        <charset val="134"/>
      </rPr>
      <t>前后摇摆</t>
    </r>
    <r>
      <rPr>
        <sz val="7"/>
        <rFont val="Arial"/>
        <charset val="134"/>
      </rPr>
      <t xml:space="preserve"> </t>
    </r>
    <r>
      <rPr>
        <sz val="7"/>
        <rFont val="方正粗黑宋简体"/>
        <charset val="134"/>
      </rPr>
      <t>一对一蓝牙摇控器</t>
    </r>
    <r>
      <rPr>
        <sz val="7"/>
        <rFont val="Arial"/>
        <charset val="134"/>
      </rPr>
      <t xml:space="preserve"> </t>
    </r>
    <r>
      <rPr>
        <sz val="7"/>
        <rFont val="方正粗黑宋简体"/>
        <charset val="134"/>
      </rPr>
      <t>早教音乐故事等功能</t>
    </r>
    <r>
      <rPr>
        <sz val="7"/>
        <rFont val="Arial"/>
        <charset val="134"/>
      </rPr>
      <t xml:space="preserve"> </t>
    </r>
    <r>
      <rPr>
        <sz val="7"/>
        <rFont val="方正粗黑宋简体"/>
        <charset val="134"/>
      </rPr>
      <t>前进后退</t>
    </r>
    <r>
      <rPr>
        <sz val="7"/>
        <rFont val="Arial"/>
        <charset val="134"/>
      </rPr>
      <t xml:space="preserve"> </t>
    </r>
    <r>
      <rPr>
        <sz val="7"/>
        <rFont val="方正粗黑宋简体"/>
        <charset val="134"/>
      </rPr>
      <t>音乐灯光</t>
    </r>
    <r>
      <rPr>
        <sz val="7"/>
        <rFont val="Arial"/>
        <charset val="134"/>
      </rPr>
      <t xml:space="preserve"> LED</t>
    </r>
    <r>
      <rPr>
        <sz val="7"/>
        <rFont val="方正粗黑宋简体"/>
        <charset val="134"/>
      </rPr>
      <t>大灯</t>
    </r>
    <r>
      <rPr>
        <sz val="7"/>
        <rFont val="Arial"/>
        <charset val="134"/>
      </rPr>
      <t xml:space="preserve"> USB</t>
    </r>
    <r>
      <rPr>
        <sz val="7"/>
        <rFont val="方正粗黑宋简体"/>
        <charset val="134"/>
      </rPr>
      <t>接口</t>
    </r>
    <r>
      <rPr>
        <sz val="7"/>
        <rFont val="Arial"/>
        <charset val="134"/>
      </rPr>
      <t xml:space="preserve">  MP3</t>
    </r>
    <r>
      <rPr>
        <sz val="7"/>
        <rFont val="方正粗黑宋简体"/>
        <charset val="134"/>
      </rPr>
      <t>插口</t>
    </r>
    <r>
      <rPr>
        <sz val="7"/>
        <rFont val="Arial"/>
        <charset val="134"/>
      </rPr>
      <t xml:space="preserve"> </t>
    </r>
    <r>
      <rPr>
        <sz val="7"/>
        <rFont val="方正粗黑宋简体"/>
        <charset val="134"/>
      </rPr>
      <t>高仿真灯</t>
    </r>
    <r>
      <rPr>
        <sz val="7"/>
        <rFont val="Arial"/>
        <charset val="134"/>
      </rPr>
      <t xml:space="preserve">  </t>
    </r>
    <r>
      <rPr>
        <sz val="7"/>
        <rFont val="方正粗黑宋简体"/>
        <charset val="134"/>
      </rPr>
      <t>四轮避震</t>
    </r>
    <r>
      <rPr>
        <sz val="7"/>
        <rFont val="Arial"/>
        <charset val="134"/>
      </rPr>
      <t xml:space="preserve">  </t>
    </r>
    <r>
      <rPr>
        <sz val="7"/>
        <rFont val="方正粗黑宋简体"/>
        <charset val="134"/>
      </rPr>
      <t>耐磨防滑轮胎</t>
    </r>
    <r>
      <rPr>
        <sz val="7"/>
        <rFont val="Arial"/>
        <charset val="134"/>
      </rPr>
      <t xml:space="preserve">  </t>
    </r>
    <r>
      <rPr>
        <sz val="7"/>
        <rFont val="方正粗黑宋简体"/>
        <charset val="134"/>
      </rPr>
      <t>手机蓝牙</t>
    </r>
    <r>
      <rPr>
        <sz val="7"/>
        <rFont val="Arial"/>
        <charset val="134"/>
      </rPr>
      <t xml:space="preserve">                                                                                             
One-button start switch double open high door design oversized center control rocking back and forth one to one Bluetooth remote controller early education music stories and other functions forward and backward music lights LED headlights USB interface MP3 jack high simulation light four wheel shock absorber wear resistant non-slip tire mobile phone Bluetooth</t>
    </r>
  </si>
  <si>
    <r>
      <rPr>
        <sz val="9"/>
        <rFont val="Arial"/>
        <charset val="134"/>
      </rPr>
      <t>V8                                                                    12V7A*1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</si>
  <si>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
烤漆红
烤漆黑                                        Paint red
 paint black     </t>
  </si>
  <si>
    <r>
      <rPr>
        <sz val="9"/>
        <rFont val="Arial"/>
        <charset val="134"/>
      </rPr>
      <t>V8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</si>
  <si>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V8-1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</si>
  <si>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9"/>
        <rFont val="Arial"/>
        <charset val="134"/>
      </rPr>
      <t>V8-1                                                                     12V7A*1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</si>
  <si>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r>
      <rPr>
        <sz val="9"/>
        <rFont val="Arial"/>
        <charset val="134"/>
      </rPr>
      <t>V8-1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</si>
  <si>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9"/>
        <rFont val="Arial"/>
        <charset val="134"/>
      </rPr>
      <t>V8-1                                                                      12V7A*1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</si>
  <si>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V8-1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</si>
  <si>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6886                                                                 12V7A*1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</si>
  <si>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t xml:space="preserve">红、白、蓝、                            Red, white, blue  </t>
  </si>
  <si>
    <t>112*67*69CM</t>
  </si>
  <si>
    <t>16KG   
19KG</t>
  </si>
  <si>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color theme="1"/>
        <rFont val="方正粗黑宋简体"/>
        <charset val="134"/>
      </rPr>
      <t>平行摇摆</t>
    </r>
    <r>
      <rPr>
        <sz val="7"/>
        <color theme="1"/>
        <rFont val="Arial"/>
        <charset val="134"/>
      </rPr>
      <t>,</t>
    </r>
    <r>
      <rPr>
        <sz val="7"/>
        <color theme="1"/>
        <rFont val="方正粗黑宋简体"/>
        <charset val="134"/>
      </rPr>
      <t>一键启动</t>
    </r>
    <r>
      <rPr>
        <sz val="7"/>
        <color theme="1"/>
        <rFont val="Arial"/>
        <charset val="134"/>
      </rPr>
      <t>,</t>
    </r>
    <r>
      <rPr>
        <sz val="7"/>
        <color theme="1"/>
        <rFont val="方正粗黑宋简体"/>
        <charset val="134"/>
      </rPr>
      <t>多功能遥控</t>
    </r>
    <r>
      <rPr>
        <sz val="7"/>
        <color theme="1"/>
        <rFont val="Arial"/>
        <charset val="134"/>
      </rPr>
      <t>,</t>
    </r>
    <r>
      <rPr>
        <sz val="7"/>
        <color theme="1"/>
        <rFont val="方正粗黑宋简体"/>
        <charset val="134"/>
      </rPr>
      <t>电量显示</t>
    </r>
    <r>
      <rPr>
        <sz val="7"/>
        <color theme="1"/>
        <rFont val="Arial"/>
        <charset val="134"/>
      </rPr>
      <t>,USB</t>
    </r>
    <r>
      <rPr>
        <sz val="7"/>
        <color theme="1"/>
        <rFont val="方正粗黑宋简体"/>
        <charset val="134"/>
      </rPr>
      <t>插口</t>
    </r>
    <r>
      <rPr>
        <sz val="7"/>
        <color theme="1"/>
        <rFont val="Arial"/>
        <charset val="134"/>
      </rPr>
      <t>,</t>
    </r>
    <r>
      <rPr>
        <sz val="7"/>
        <color theme="1"/>
        <rFont val="方正粗黑宋简体"/>
        <charset val="134"/>
      </rPr>
      <t>双开门</t>
    </r>
    <r>
      <rPr>
        <sz val="7"/>
        <color theme="1"/>
        <rFont val="Arial"/>
        <charset val="134"/>
      </rPr>
      <t xml:space="preserve">
 parallel swing, one-button start, multi-function remote control, power display,USB socket, double door</t>
    </r>
  </si>
  <si>
    <r>
      <rPr>
        <sz val="9"/>
        <rFont val="Arial"/>
        <charset val="134"/>
      </rPr>
      <t>6886                                                                 12V7A*1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</si>
  <si>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2266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</si>
  <si>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红. 白.  黑.                  
Red. White. 
 black.</t>
  </si>
  <si>
    <t>119*64*67CM</t>
  </si>
  <si>
    <t>18.6KG   
21.7KG</t>
  </si>
  <si>
    <r>
      <rPr>
        <sz val="9"/>
        <rFont val="Arial"/>
        <charset val="134"/>
      </rPr>
      <t>2266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</si>
  <si>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
烤漆黑                                        Paint red
 paint black     </t>
  </si>
  <si>
    <r>
      <rPr>
        <sz val="9"/>
        <rFont val="Arial"/>
        <charset val="134"/>
      </rPr>
      <t xml:space="preserve">6887                                                                 
</t>
    </r>
    <r>
      <rPr>
        <sz val="9"/>
        <color rgb="FFFF0000"/>
        <rFont val="Arial"/>
        <charset val="134"/>
      </rPr>
      <t>12V7A*1</t>
    </r>
    <r>
      <rPr>
        <sz val="9"/>
        <rFont val="方正粗黑宋简体"/>
        <charset val="134"/>
      </rPr>
      <t>铅酸电池</t>
    </r>
    <r>
      <rPr>
        <sz val="9"/>
        <rFont val="Arial"/>
        <charset val="134"/>
      </rPr>
      <t xml:space="preserve">
Lead-acid battery 
</t>
    </r>
    <r>
      <rPr>
        <sz val="9"/>
        <color rgb="FFFF0000"/>
        <rFont val="Arial"/>
        <charset val="134"/>
      </rPr>
      <t xml:space="preserve">12V380*2  </t>
    </r>
    <r>
      <rPr>
        <sz val="9"/>
        <rFont val="方正粗黑宋简体"/>
        <charset val="134"/>
      </rPr>
      <t>电机</t>
    </r>
    <r>
      <rPr>
        <sz val="9"/>
        <rFont val="Arial"/>
        <charset val="134"/>
      </rPr>
      <t xml:space="preserve"> motor       </t>
    </r>
  </si>
  <si>
    <t>红. 白. 
蓝. 黑.                  
Red. White. 
Blue. black.</t>
  </si>
  <si>
    <r>
      <rPr>
        <sz val="9"/>
        <rFont val="Arial"/>
        <charset val="134"/>
      </rPr>
      <t>6887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</si>
  <si>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HM</t>
  </si>
  <si>
    <r>
      <rPr>
        <sz val="9"/>
        <rFont val="Arial"/>
        <charset val="134"/>
      </rPr>
      <t>6588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</si>
  <si>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105*68*68CM</t>
  </si>
  <si>
    <t>14KG   
16.5KG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</si>
  <si>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双电双驱动，一键启动、缓启缓停，多功能播放器、音乐、蓝牙、</t>
    </r>
    <r>
      <rPr>
        <sz val="7"/>
        <rFont val="Arial"/>
        <charset val="134"/>
      </rPr>
      <t>USB</t>
    </r>
    <r>
      <rPr>
        <sz val="7"/>
        <rFont val="方正粗黑宋简体"/>
        <charset val="134"/>
      </rPr>
      <t>插口，双开门、摇摆功能，</t>
    </r>
    <r>
      <rPr>
        <sz val="7"/>
        <rFont val="Arial"/>
        <charset val="134"/>
      </rPr>
      <t>2.4G</t>
    </r>
    <r>
      <rPr>
        <sz val="7"/>
        <rFont val="方正粗黑宋简体"/>
        <charset val="134"/>
      </rPr>
      <t>遥控、</t>
    </r>
    <r>
      <rPr>
        <sz val="7"/>
        <rFont val="Arial"/>
        <charset val="134"/>
      </rPr>
      <t>3</t>
    </r>
    <r>
      <rPr>
        <sz val="7"/>
        <rFont val="方正粗黑宋简体"/>
        <charset val="134"/>
      </rPr>
      <t>挡调速、遥控刹车，</t>
    </r>
    <r>
      <rPr>
        <sz val="7"/>
        <rFont val="Arial"/>
        <charset val="134"/>
      </rPr>
      <t xml:space="preserve">
Dual electric dual drive, one key start, slow start stop, multi-function player, music, Bluetooth, USB jack, double door, swing function, 2.4G remote control, 3 speed regulation, remote control brake,</t>
    </r>
  </si>
  <si>
    <r>
      <rPr>
        <sz val="9"/>
        <color rgb="FF0C16E4"/>
        <rFont val="Arial"/>
        <charset val="134"/>
      </rPr>
      <t xml:space="preserve"> </t>
    </r>
    <r>
      <rPr>
        <sz val="9"/>
        <color rgb="FF0C16E4"/>
        <rFont val="方正粗黑宋简体"/>
        <charset val="134"/>
      </rPr>
      <t>皮座椅</t>
    </r>
    <r>
      <rPr>
        <sz val="9"/>
        <color rgb="FF0C16E4"/>
        <rFont val="Arial"/>
        <charset val="134"/>
      </rPr>
      <t>Leather seats+25RMB                                                    EVA</t>
    </r>
    <r>
      <rPr>
        <sz val="9"/>
        <color rgb="FF0C16E4"/>
        <rFont val="方正粗黑宋简体"/>
        <charset val="134"/>
      </rPr>
      <t>发泡胎</t>
    </r>
    <r>
      <rPr>
        <sz val="9"/>
        <color rgb="FF0C16E4"/>
        <rFont val="Arial"/>
        <charset val="134"/>
      </rPr>
      <t xml:space="preserve">EVAfoam tire+65RMB
</t>
    </r>
    <r>
      <rPr>
        <sz val="9"/>
        <color rgb="FF0C16E4"/>
        <rFont val="方正粗黑宋简体"/>
        <charset val="134"/>
      </rPr>
      <t>带备胎</t>
    </r>
    <r>
      <rPr>
        <sz val="9"/>
        <color rgb="FF0C16E4"/>
        <rFont val="Arial"/>
        <charset val="134"/>
      </rPr>
      <t xml:space="preserve">
Carry a spare tire+10RMB      </t>
    </r>
  </si>
  <si>
    <r>
      <rPr>
        <sz val="9"/>
        <rFont val="Arial"/>
        <charset val="134"/>
      </rPr>
      <t>6588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</si>
  <si>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双电双驱动，一键启动、缓启缓停，多功能播放器、音乐、蓝牙、</t>
    </r>
    <r>
      <rPr>
        <sz val="7"/>
        <rFont val="Arial"/>
        <charset val="134"/>
      </rPr>
      <t>USB</t>
    </r>
    <r>
      <rPr>
        <sz val="7"/>
        <rFont val="方正粗黑宋简体"/>
        <charset val="134"/>
      </rPr>
      <t>插口，双开门、摇摆功能，</t>
    </r>
    <r>
      <rPr>
        <sz val="7"/>
        <rFont val="Arial"/>
        <charset val="134"/>
      </rPr>
      <t>2.4G</t>
    </r>
    <r>
      <rPr>
        <sz val="7"/>
        <rFont val="方正粗黑宋简体"/>
        <charset val="134"/>
      </rPr>
      <t>遥控、</t>
    </r>
    <r>
      <rPr>
        <sz val="7"/>
        <rFont val="Arial"/>
        <charset val="134"/>
      </rPr>
      <t>3</t>
    </r>
    <r>
      <rPr>
        <sz val="7"/>
        <rFont val="方正粗黑宋简体"/>
        <charset val="134"/>
      </rPr>
      <t>挡调速、遥控刹车，</t>
    </r>
    <r>
      <rPr>
        <sz val="7"/>
        <rFont val="Arial"/>
        <charset val="134"/>
      </rPr>
      <t xml:space="preserve">
Dual electric dual drive, one key start, slow start stop, multi-function player, music, Bluetooth, USB jack, double door, swing function, 2.4G remote control, 3 speed regulation, remote control brake,</t>
    </r>
  </si>
  <si>
    <r>
      <rPr>
        <sz val="9"/>
        <rFont val="Arial"/>
        <charset val="134"/>
      </rPr>
      <t>6588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</si>
  <si>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双电双驱动，一键启动、缓启缓停，多功能播放器、音乐、蓝牙、</t>
    </r>
    <r>
      <rPr>
        <sz val="7"/>
        <rFont val="Arial"/>
        <charset val="134"/>
      </rPr>
      <t>USB</t>
    </r>
    <r>
      <rPr>
        <sz val="7"/>
        <rFont val="方正粗黑宋简体"/>
        <charset val="134"/>
      </rPr>
      <t>插口，双开门、摇摆功能，</t>
    </r>
    <r>
      <rPr>
        <sz val="7"/>
        <rFont val="Arial"/>
        <charset val="134"/>
      </rPr>
      <t>2.4G</t>
    </r>
    <r>
      <rPr>
        <sz val="7"/>
        <rFont val="方正粗黑宋简体"/>
        <charset val="134"/>
      </rPr>
      <t>遥控、</t>
    </r>
    <r>
      <rPr>
        <sz val="7"/>
        <rFont val="Arial"/>
        <charset val="134"/>
      </rPr>
      <t>3</t>
    </r>
    <r>
      <rPr>
        <sz val="7"/>
        <rFont val="方正粗黑宋简体"/>
        <charset val="134"/>
      </rPr>
      <t>挡调速、遥控刹车，</t>
    </r>
    <r>
      <rPr>
        <sz val="7"/>
        <rFont val="Arial"/>
        <charset val="134"/>
      </rPr>
      <t xml:space="preserve">
Dual electric dual drive, one key start, slow start stop, multi-function player, music, Bluetooth, USB jack, double door, swing function, 2.4G remote control, 3 speed regulation, remote control brake,</t>
    </r>
  </si>
  <si>
    <r>
      <rPr>
        <sz val="9"/>
        <rFont val="Arial"/>
        <charset val="134"/>
      </rPr>
      <t>6588                                                                 12V7A*1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</si>
  <si>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                                   
烤漆红
烤漆黑                                        
Paint red
 paint black              </t>
  </si>
  <si>
    <r>
      <rPr>
        <sz val="9"/>
        <rFont val="Arial"/>
        <charset val="134"/>
      </rPr>
      <t>6588                                                                 12V7A*1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</si>
  <si>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</si>
  <si>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105*69*60CM</t>
  </si>
  <si>
    <t>13.5KG  16.6KG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</si>
  <si>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智能缓启动</t>
    </r>
    <r>
      <rPr>
        <sz val="7"/>
        <rFont val="Arial"/>
        <charset val="134"/>
      </rPr>
      <t>,</t>
    </r>
    <r>
      <rPr>
        <sz val="7"/>
        <rFont val="方正粗黑宋简体"/>
        <charset val="134"/>
      </rPr>
      <t>前进、后退、摇摆、音量加减</t>
    </r>
    <r>
      <rPr>
        <sz val="7"/>
        <rFont val="Arial"/>
        <charset val="134"/>
      </rPr>
      <t>,</t>
    </r>
    <r>
      <rPr>
        <sz val="7"/>
        <rFont val="方正粗黑宋简体"/>
        <charset val="134"/>
      </rPr>
      <t>前后仿真减震</t>
    </r>
    <r>
      <rPr>
        <sz val="7"/>
        <rFont val="Arial"/>
        <charset val="134"/>
      </rPr>
      <t xml:space="preserve"> </t>
    </r>
    <r>
      <rPr>
        <sz val="7"/>
        <rFont val="方正粗黑宋简体"/>
        <charset val="134"/>
      </rPr>
      <t>两点式安全带</t>
    </r>
    <r>
      <rPr>
        <sz val="7"/>
        <rFont val="Arial"/>
        <charset val="134"/>
      </rPr>
      <t>,USB</t>
    </r>
    <r>
      <rPr>
        <sz val="7"/>
        <rFont val="方正粗黑宋简体"/>
        <charset val="134"/>
      </rPr>
      <t>插口、电量显示、多功能音乐播放器</t>
    </r>
    <r>
      <rPr>
        <sz val="7"/>
        <rFont val="Arial"/>
        <charset val="134"/>
      </rPr>
      <t>,2.4G</t>
    </r>
    <r>
      <rPr>
        <sz val="7"/>
        <rFont val="方正粗黑宋简体"/>
        <charset val="134"/>
      </rPr>
      <t>蓝牙遥控</t>
    </r>
    <r>
      <rPr>
        <sz val="7"/>
        <rFont val="Arial"/>
        <charset val="134"/>
      </rPr>
      <t xml:space="preserve"> </t>
    </r>
    <r>
      <rPr>
        <sz val="7"/>
        <rFont val="方正粗黑宋简体"/>
        <charset val="134"/>
      </rPr>
      <t>手机智能遥控</t>
    </r>
    <r>
      <rPr>
        <sz val="7"/>
        <rFont val="Arial"/>
        <charset val="134"/>
      </rPr>
      <t>,</t>
    </r>
    <r>
      <rPr>
        <sz val="7"/>
        <rFont val="方正粗黑宋简体"/>
        <charset val="134"/>
      </rPr>
      <t>后备储物箱</t>
    </r>
    <r>
      <rPr>
        <sz val="7"/>
        <rFont val="Arial"/>
        <charset val="134"/>
      </rPr>
      <t xml:space="preserve">                                                           
one-button start switch, intelligent slow start, forward, backward, swing, volume increase and decrease, front and back simulation shock absorption two-point safety belt,USB jack, power display, multi-function music player, 2.4g Bluetooth remote control smart phone remote control, backup storage box</t>
    </r>
  </si>
  <si>
    <r>
      <rPr>
        <sz val="9"/>
        <color rgb="FF0C16E4"/>
        <rFont val="方正粗黑宋简体"/>
        <charset val="134"/>
      </rPr>
      <t>皮座椅</t>
    </r>
    <r>
      <rPr>
        <sz val="9"/>
        <color rgb="FF0C16E4"/>
        <rFont val="Arial"/>
        <charset val="134"/>
      </rPr>
      <t>Leather seats+15RMB                  EVA</t>
    </r>
    <r>
      <rPr>
        <sz val="9"/>
        <color rgb="FF0C16E4"/>
        <rFont val="方正粗黑宋简体"/>
        <charset val="134"/>
      </rPr>
      <t>发泡胎</t>
    </r>
    <r>
      <rPr>
        <sz val="9"/>
        <color rgb="FF0C16E4"/>
        <rFont val="Arial"/>
        <charset val="134"/>
      </rPr>
      <t xml:space="preserve">EVAfoam tire+60RMB                                                    </t>
    </r>
  </si>
  <si>
    <t xml:space="preserve">  EN71   
CE</t>
  </si>
  <si>
    <r>
      <rPr>
        <sz val="9"/>
        <rFont val="Arial"/>
        <charset val="134"/>
      </rPr>
      <t>818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</si>
  <si>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7"/>
        <color rgb="FFFF0000"/>
        <rFont val="Arial"/>
        <charset val="134"/>
      </rPr>
      <t>(6V4A*2</t>
    </r>
    <r>
      <rPr>
        <sz val="7"/>
        <color rgb="FFFF0000"/>
        <rFont val="方正粗黑宋简体"/>
        <charset val="134"/>
      </rPr>
      <t>铅酸电池</t>
    </r>
    <r>
      <rPr>
        <sz val="7"/>
        <color rgb="FFFF0000"/>
        <rFont val="Arial"/>
        <charset val="134"/>
      </rPr>
      <t xml:space="preserve"> Lead-acid battery +12V380*4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智能缓启动</t>
    </r>
    <r>
      <rPr>
        <sz val="7"/>
        <rFont val="Arial"/>
        <charset val="134"/>
      </rPr>
      <t>,</t>
    </r>
    <r>
      <rPr>
        <sz val="7"/>
        <rFont val="方正粗黑宋简体"/>
        <charset val="134"/>
      </rPr>
      <t>前进、后退、摇摆、音量加减</t>
    </r>
    <r>
      <rPr>
        <sz val="7"/>
        <rFont val="Arial"/>
        <charset val="134"/>
      </rPr>
      <t>,</t>
    </r>
    <r>
      <rPr>
        <sz val="7"/>
        <rFont val="方正粗黑宋简体"/>
        <charset val="134"/>
      </rPr>
      <t>前后仿真减震</t>
    </r>
    <r>
      <rPr>
        <sz val="7"/>
        <rFont val="Arial"/>
        <charset val="134"/>
      </rPr>
      <t xml:space="preserve"> </t>
    </r>
    <r>
      <rPr>
        <sz val="7"/>
        <rFont val="方正粗黑宋简体"/>
        <charset val="134"/>
      </rPr>
      <t>两点式安全带</t>
    </r>
    <r>
      <rPr>
        <sz val="7"/>
        <rFont val="Arial"/>
        <charset val="134"/>
      </rPr>
      <t>,USB</t>
    </r>
    <r>
      <rPr>
        <sz val="7"/>
        <rFont val="方正粗黑宋简体"/>
        <charset val="134"/>
      </rPr>
      <t>插口、电量显示、多功能音乐播放器</t>
    </r>
    <r>
      <rPr>
        <sz val="7"/>
        <rFont val="Arial"/>
        <charset val="134"/>
      </rPr>
      <t>,2.4G</t>
    </r>
    <r>
      <rPr>
        <sz val="7"/>
        <rFont val="方正粗黑宋简体"/>
        <charset val="134"/>
      </rPr>
      <t>蓝牙遥控</t>
    </r>
    <r>
      <rPr>
        <sz val="7"/>
        <rFont val="Arial"/>
        <charset val="134"/>
      </rPr>
      <t xml:space="preserve"> </t>
    </r>
    <r>
      <rPr>
        <sz val="7"/>
        <rFont val="方正粗黑宋简体"/>
        <charset val="134"/>
      </rPr>
      <t>手机智能遥控</t>
    </r>
    <r>
      <rPr>
        <sz val="7"/>
        <rFont val="Arial"/>
        <charset val="134"/>
      </rPr>
      <t>,</t>
    </r>
    <r>
      <rPr>
        <sz val="7"/>
        <rFont val="方正粗黑宋简体"/>
        <charset val="134"/>
      </rPr>
      <t>后备储物箱</t>
    </r>
    <r>
      <rPr>
        <sz val="7"/>
        <rFont val="Arial"/>
        <charset val="134"/>
      </rPr>
      <t xml:space="preserve">                                                           
one-button start switch, intelligent slow start, forward, backward, swing, volume increase and decrease, front and back simulation shock absorption two-point safety belt,USB jack, power display, multi-function music player, 2.4g Bluetooth remote control smart phone remote control, backup storage box</t>
    </r>
  </si>
  <si>
    <r>
      <rPr>
        <sz val="9"/>
        <rFont val="Arial"/>
        <charset val="134"/>
      </rPr>
      <t>818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</si>
  <si>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818                                                                6V4A*2</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</si>
  <si>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1588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</si>
  <si>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 xml:space="preserve">黄色、红色、蓝色               Yellow, red, blue   </t>
  </si>
  <si>
    <t>86*59*62CM</t>
  </si>
  <si>
    <t>9.5KG 
11KG</t>
  </si>
  <si>
    <r>
      <rPr>
        <sz val="7"/>
        <color rgb="FFFF0000"/>
        <rFont val="Arial"/>
        <charset val="134"/>
      </rPr>
      <t xml:space="preserve">(6V4A*2 </t>
    </r>
    <r>
      <rPr>
        <sz val="7"/>
        <color rgb="FFFF0000"/>
        <rFont val="方正粗黑宋简体"/>
        <charset val="134"/>
      </rPr>
      <t>铅酸电池</t>
    </r>
    <r>
      <rPr>
        <sz val="7"/>
        <color rgb="FFFF0000"/>
        <rFont val="Arial"/>
        <charset val="134"/>
      </rPr>
      <t xml:space="preserve">Lead-acid battery + 6V380*2  </t>
    </r>
    <r>
      <rPr>
        <sz val="7"/>
        <color rgb="FFFF0000"/>
        <rFont val="方正粗黑宋简体"/>
        <charset val="134"/>
      </rPr>
      <t>电机</t>
    </r>
    <r>
      <rPr>
        <sz val="7"/>
        <color rgb="FFFF0000"/>
        <rFont val="Arial"/>
        <charset val="134"/>
      </rPr>
      <t xml:space="preserve"> motor )                          
</t>
    </r>
    <r>
      <rPr>
        <sz val="7"/>
        <rFont val="方正粗黑宋简体"/>
        <charset val="134"/>
      </rPr>
      <t>一键启动开关、转换充电器</t>
    </r>
    <r>
      <rPr>
        <sz val="7"/>
        <rFont val="Arial"/>
        <charset val="134"/>
      </rPr>
      <t xml:space="preserve"> USB</t>
    </r>
    <r>
      <rPr>
        <sz val="7"/>
        <rFont val="方正粗黑宋简体"/>
        <charset val="134"/>
      </rPr>
      <t>插口、电量显示</t>
    </r>
    <r>
      <rPr>
        <sz val="7"/>
        <rFont val="Arial"/>
        <charset val="134"/>
      </rPr>
      <t xml:space="preserve">  </t>
    </r>
    <r>
      <rPr>
        <sz val="7"/>
        <rFont val="方正粗黑宋简体"/>
        <charset val="134"/>
      </rPr>
      <t>音乐、儿歌、故事、早教系统</t>
    </r>
    <r>
      <rPr>
        <sz val="7"/>
        <rFont val="Arial"/>
        <charset val="134"/>
      </rPr>
      <t xml:space="preserve">  </t>
    </r>
    <r>
      <rPr>
        <sz val="7"/>
        <rFont val="方正粗黑宋简体"/>
        <charset val="134"/>
      </rPr>
      <t>前进后退、高低速</t>
    </r>
    <r>
      <rPr>
        <sz val="7"/>
        <rFont val="Arial"/>
        <charset val="134"/>
      </rPr>
      <t xml:space="preserve">  </t>
    </r>
    <r>
      <rPr>
        <sz val="7"/>
        <rFont val="方正粗黑宋简体"/>
        <charset val="134"/>
      </rPr>
      <t>全地形轮胎</t>
    </r>
    <r>
      <rPr>
        <sz val="7"/>
        <rFont val="Arial"/>
        <charset val="134"/>
      </rPr>
      <t xml:space="preserve">  </t>
    </r>
    <r>
      <rPr>
        <sz val="7"/>
        <rFont val="方正粗黑宋简体"/>
        <charset val="134"/>
      </rPr>
      <t>弹力减震系统</t>
    </r>
    <r>
      <rPr>
        <sz val="7"/>
        <rFont val="Arial"/>
        <charset val="134"/>
      </rPr>
      <t xml:space="preserve">                                                
One-button start switch, USB port conversion charger, power display music, children's songs, stories, early education system forward and backward, high and low speed all-terrain tire elastic shock absorption system</t>
    </r>
  </si>
  <si>
    <r>
      <rPr>
        <sz val="9"/>
        <color rgb="FF0C16E4"/>
        <rFont val="方正粗黑宋简体"/>
        <charset val="134"/>
      </rPr>
      <t>皮座椅</t>
    </r>
    <r>
      <rPr>
        <sz val="9"/>
        <color rgb="FF0C16E4"/>
        <rFont val="Arial"/>
        <charset val="134"/>
      </rPr>
      <t>Leather seats+15RMB                  EVA</t>
    </r>
    <r>
      <rPr>
        <sz val="9"/>
        <color rgb="FF0C16E4"/>
        <rFont val="方正粗黑宋简体"/>
        <charset val="134"/>
      </rPr>
      <t>发泡胎</t>
    </r>
    <r>
      <rPr>
        <sz val="9"/>
        <color rgb="FF0C16E4"/>
        <rFont val="Arial"/>
        <charset val="134"/>
      </rPr>
      <t xml:space="preserve">EVAfoam tire+70RMB                                                    </t>
    </r>
  </si>
  <si>
    <t>MDX</t>
  </si>
  <si>
    <r>
      <rPr>
        <sz val="9"/>
        <rFont val="Arial"/>
        <charset val="134"/>
      </rPr>
      <t>999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</si>
  <si>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108*75*70CM</t>
  </si>
  <si>
    <t>14.4KG  16.6KG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</si>
  <si>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一键启动，多功能播放器</t>
    </r>
    <r>
      <rPr>
        <sz val="7"/>
        <rFont val="Arial"/>
        <charset val="134"/>
      </rPr>
      <t>.</t>
    </r>
    <r>
      <rPr>
        <sz val="7"/>
        <rFont val="方正粗黑宋简体"/>
        <charset val="134"/>
      </rPr>
      <t>前后静音摇摆</t>
    </r>
    <r>
      <rPr>
        <sz val="7"/>
        <rFont val="Arial"/>
        <charset val="134"/>
      </rPr>
      <t xml:space="preserve"> </t>
    </r>
    <r>
      <rPr>
        <sz val="7"/>
        <rFont val="方正粗黑宋简体"/>
        <charset val="134"/>
      </rPr>
      <t>三档调节功能</t>
    </r>
    <r>
      <rPr>
        <sz val="7"/>
        <rFont val="Arial"/>
        <charset val="134"/>
      </rPr>
      <t xml:space="preserve"> </t>
    </r>
    <r>
      <rPr>
        <sz val="7"/>
        <rFont val="方正粗黑宋简体"/>
        <charset val="134"/>
      </rPr>
      <t>缓启动</t>
    </r>
    <r>
      <rPr>
        <sz val="7"/>
        <rFont val="Arial"/>
        <charset val="134"/>
      </rPr>
      <t>.</t>
    </r>
    <r>
      <rPr>
        <sz val="7"/>
        <rFont val="方正粗黑宋简体"/>
        <charset val="134"/>
      </rPr>
      <t>音乐，故事，英语，电量显示</t>
    </r>
    <r>
      <rPr>
        <sz val="7"/>
        <rFont val="Arial"/>
        <charset val="134"/>
      </rPr>
      <t>.USB</t>
    </r>
    <r>
      <rPr>
        <sz val="7"/>
        <rFont val="方正粗黑宋简体"/>
        <charset val="134"/>
      </rPr>
      <t>插口，</t>
    </r>
    <r>
      <rPr>
        <sz val="7"/>
        <rFont val="Arial"/>
        <charset val="134"/>
      </rPr>
      <t>MP3</t>
    </r>
    <r>
      <rPr>
        <sz val="7"/>
        <rFont val="方正粗黑宋简体"/>
        <charset val="134"/>
      </rPr>
      <t>插口，动感炫灯</t>
    </r>
    <r>
      <rPr>
        <sz val="7"/>
        <rFont val="Arial"/>
        <charset val="134"/>
      </rPr>
      <t>.</t>
    </r>
    <r>
      <rPr>
        <sz val="7"/>
        <rFont val="方正粗黑宋简体"/>
        <charset val="134"/>
      </rPr>
      <t>双电双驱，</t>
    </r>
    <r>
      <rPr>
        <sz val="7"/>
        <rFont val="Arial"/>
        <charset val="134"/>
      </rPr>
      <t>380</t>
    </r>
    <r>
      <rPr>
        <sz val="7"/>
        <rFont val="方正粗黑宋简体"/>
        <charset val="134"/>
      </rPr>
      <t>电机</t>
    </r>
    <r>
      <rPr>
        <sz val="7"/>
        <rFont val="Arial"/>
        <charset val="134"/>
      </rPr>
      <t>2.</t>
    </r>
    <r>
      <rPr>
        <sz val="7"/>
        <rFont val="方正粗黑宋简体"/>
        <charset val="134"/>
      </rPr>
      <t>自带多首音乐，</t>
    </r>
    <r>
      <rPr>
        <sz val="7"/>
        <rFont val="Arial"/>
        <charset val="134"/>
      </rPr>
      <t xml:space="preserve">                                                                                                                                
One button start, multi-function player.Front and back mute swing three gear adjustment function slow start.Music, story, English, battery display.USB port, MP3 port, dynamic flash light,Dual electric dual drive, 380 motor 2.Bring your own music,</t>
    </r>
  </si>
  <si>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 xml:space="preserve">EVAfoam tire+70RMB                                      </t>
    </r>
  </si>
  <si>
    <r>
      <rPr>
        <sz val="9"/>
        <rFont val="Arial"/>
        <charset val="134"/>
      </rPr>
      <t>999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</si>
  <si>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一键启动，多功能播放器</t>
    </r>
    <r>
      <rPr>
        <sz val="7"/>
        <rFont val="Arial"/>
        <charset val="134"/>
      </rPr>
      <t>.</t>
    </r>
    <r>
      <rPr>
        <sz val="7"/>
        <rFont val="方正粗黑宋简体"/>
        <charset val="134"/>
      </rPr>
      <t>前后静音摇摆</t>
    </r>
    <r>
      <rPr>
        <sz val="7"/>
        <rFont val="Arial"/>
        <charset val="134"/>
      </rPr>
      <t xml:space="preserve"> </t>
    </r>
    <r>
      <rPr>
        <sz val="7"/>
        <rFont val="方正粗黑宋简体"/>
        <charset val="134"/>
      </rPr>
      <t>三档调节功能</t>
    </r>
    <r>
      <rPr>
        <sz val="7"/>
        <rFont val="Arial"/>
        <charset val="134"/>
      </rPr>
      <t xml:space="preserve"> </t>
    </r>
    <r>
      <rPr>
        <sz val="7"/>
        <rFont val="方正粗黑宋简体"/>
        <charset val="134"/>
      </rPr>
      <t>缓启动</t>
    </r>
    <r>
      <rPr>
        <sz val="7"/>
        <rFont val="Arial"/>
        <charset val="134"/>
      </rPr>
      <t>.</t>
    </r>
    <r>
      <rPr>
        <sz val="7"/>
        <rFont val="方正粗黑宋简体"/>
        <charset val="134"/>
      </rPr>
      <t>音乐，故事，英语，电量显示</t>
    </r>
    <r>
      <rPr>
        <sz val="7"/>
        <rFont val="Arial"/>
        <charset val="134"/>
      </rPr>
      <t>.USB</t>
    </r>
    <r>
      <rPr>
        <sz val="7"/>
        <rFont val="方正粗黑宋简体"/>
        <charset val="134"/>
      </rPr>
      <t>插口，</t>
    </r>
    <r>
      <rPr>
        <sz val="7"/>
        <rFont val="Arial"/>
        <charset val="134"/>
      </rPr>
      <t>MP3</t>
    </r>
    <r>
      <rPr>
        <sz val="7"/>
        <rFont val="方正粗黑宋简体"/>
        <charset val="134"/>
      </rPr>
      <t>插口，动感炫灯</t>
    </r>
    <r>
      <rPr>
        <sz val="7"/>
        <rFont val="Arial"/>
        <charset val="134"/>
      </rPr>
      <t>.</t>
    </r>
    <r>
      <rPr>
        <sz val="7"/>
        <rFont val="方正粗黑宋简体"/>
        <charset val="134"/>
      </rPr>
      <t>双电双驱，</t>
    </r>
    <r>
      <rPr>
        <sz val="7"/>
        <rFont val="Arial"/>
        <charset val="134"/>
      </rPr>
      <t>380</t>
    </r>
    <r>
      <rPr>
        <sz val="7"/>
        <rFont val="方正粗黑宋简体"/>
        <charset val="134"/>
      </rPr>
      <t>电机</t>
    </r>
    <r>
      <rPr>
        <sz val="7"/>
        <rFont val="Arial"/>
        <charset val="134"/>
      </rPr>
      <t>2.</t>
    </r>
    <r>
      <rPr>
        <sz val="7"/>
        <rFont val="方正粗黑宋简体"/>
        <charset val="134"/>
      </rPr>
      <t>自带多首音乐，</t>
    </r>
    <r>
      <rPr>
        <sz val="7"/>
        <rFont val="Arial"/>
        <charset val="134"/>
      </rPr>
      <t xml:space="preserve">                                                                                                                                
One button start, multi-function player.Front and back mute swing three gear adjustment function slow start.Music, story, English, battery display.USB port, MP3 port, dynamic flash light,Dual electric dual drive, 380 motor 2.Bring your own music,</t>
    </r>
  </si>
  <si>
    <r>
      <rPr>
        <sz val="9"/>
        <rFont val="Arial"/>
        <charset val="134"/>
      </rPr>
      <t>606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</si>
  <si>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105*76*68CM</t>
  </si>
  <si>
    <t>10.85KG    12KG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</si>
  <si>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Arial"/>
        <charset val="134"/>
      </rPr>
      <t>6V4</t>
    </r>
    <r>
      <rPr>
        <sz val="7"/>
        <rFont val="方正粗黑宋简体"/>
        <charset val="134"/>
      </rPr>
      <t>电瓶</t>
    </r>
    <r>
      <rPr>
        <sz val="7"/>
        <rFont val="Arial"/>
        <charset val="134"/>
      </rPr>
      <t>,</t>
    </r>
    <r>
      <rPr>
        <sz val="7"/>
        <rFont val="方正粗黑宋简体"/>
        <charset val="134"/>
      </rPr>
      <t>双电双驱、</t>
    </r>
    <r>
      <rPr>
        <sz val="7"/>
        <rFont val="Arial"/>
        <charset val="134"/>
      </rPr>
      <t>380</t>
    </r>
    <r>
      <rPr>
        <sz val="7"/>
        <rFont val="方正粗黑宋简体"/>
        <charset val="134"/>
      </rPr>
      <t>一鸣电机</t>
    </r>
    <r>
      <rPr>
        <sz val="7"/>
        <rFont val="Arial"/>
        <charset val="134"/>
      </rPr>
      <t>,</t>
    </r>
    <r>
      <rPr>
        <sz val="7"/>
        <rFont val="方正粗黑宋简体"/>
        <charset val="134"/>
      </rPr>
      <t>平行摇摆、灯光、动感音乐、早教</t>
    </r>
    <r>
      <rPr>
        <sz val="7"/>
        <rFont val="Arial"/>
        <charset val="134"/>
      </rPr>
      <t>,USB</t>
    </r>
    <r>
      <rPr>
        <sz val="7"/>
        <rFont val="方正粗黑宋简体"/>
        <charset val="134"/>
      </rPr>
      <t>接口、音量加减</t>
    </r>
    <r>
      <rPr>
        <sz val="7"/>
        <rFont val="Arial"/>
        <charset val="134"/>
      </rPr>
      <t>,
6V4 battery, double electric double drive, 380 Yiming motor, parallel swing, light, dynamic music, early education,USB interface, volume plus or minus,</t>
    </r>
  </si>
  <si>
    <r>
      <rPr>
        <sz val="9"/>
        <rFont val="Arial"/>
        <charset val="134"/>
      </rPr>
      <t>918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</si>
  <si>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13.75KG     
15.5KG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</si>
  <si>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一键启动，早教功能，前后静音摇摆</t>
    </r>
    <r>
      <rPr>
        <sz val="7"/>
        <rFont val="Arial"/>
        <charset val="134"/>
      </rPr>
      <t xml:space="preserve"> </t>
    </r>
    <r>
      <rPr>
        <sz val="7"/>
        <rFont val="方正粗黑宋简体"/>
        <charset val="134"/>
      </rPr>
      <t>三档调节功能</t>
    </r>
    <r>
      <rPr>
        <sz val="7"/>
        <rFont val="Arial"/>
        <charset val="134"/>
      </rPr>
      <t xml:space="preserve"> </t>
    </r>
    <r>
      <rPr>
        <sz val="7"/>
        <rFont val="方正粗黑宋简体"/>
        <charset val="134"/>
      </rPr>
      <t>缓启动</t>
    </r>
    <r>
      <rPr>
        <sz val="7"/>
        <rFont val="Arial"/>
        <charset val="134"/>
      </rPr>
      <t xml:space="preserve"> </t>
    </r>
    <r>
      <rPr>
        <sz val="7"/>
        <rFont val="方正粗黑宋简体"/>
        <charset val="134"/>
      </rPr>
      <t>音乐，故事，英语，电量显示，</t>
    </r>
    <r>
      <rPr>
        <sz val="7"/>
        <rFont val="Arial"/>
        <charset val="134"/>
      </rPr>
      <t>USB</t>
    </r>
    <r>
      <rPr>
        <sz val="7"/>
        <rFont val="方正粗黑宋简体"/>
        <charset val="134"/>
      </rPr>
      <t>插口，</t>
    </r>
    <r>
      <rPr>
        <sz val="7"/>
        <rFont val="Arial"/>
        <charset val="134"/>
      </rPr>
      <t>MP3</t>
    </r>
    <r>
      <rPr>
        <sz val="7"/>
        <rFont val="方正粗黑宋简体"/>
        <charset val="134"/>
      </rPr>
      <t>插口，动感炫灯，双电双驱，</t>
    </r>
    <r>
      <rPr>
        <sz val="7"/>
        <rFont val="Arial"/>
        <charset val="134"/>
      </rPr>
      <t>380</t>
    </r>
    <r>
      <rPr>
        <sz val="7"/>
        <rFont val="方正粗黑宋简体"/>
        <charset val="134"/>
      </rPr>
      <t>电机</t>
    </r>
    <r>
      <rPr>
        <sz val="7"/>
        <rFont val="Arial"/>
        <charset val="134"/>
      </rPr>
      <t>2-</t>
    </r>
    <r>
      <rPr>
        <sz val="7"/>
        <rFont val="方正粗黑宋简体"/>
        <charset val="134"/>
      </rPr>
      <t>自带多首音乐，支持下载，</t>
    </r>
    <r>
      <rPr>
        <sz val="7"/>
        <rFont val="Arial"/>
        <charset val="134"/>
      </rPr>
      <t xml:space="preserve">                                                                                                     
One-button start, early education function, front and back mute swing three-speed adjustment function Slow start music, story, English, power display, USB jack, MP3 jack, dynamic dazzle light, double electric double drive, 380 motor 2- comes with more music, support download,</t>
    </r>
  </si>
  <si>
    <r>
      <rPr>
        <sz val="9"/>
        <rFont val="Arial"/>
        <charset val="134"/>
      </rPr>
      <t>918                                                              12V7A*1</t>
    </r>
    <r>
      <rPr>
        <sz val="9"/>
        <rFont val="方正粗黑宋简体"/>
        <charset val="134"/>
      </rPr>
      <t>铅酸电池</t>
    </r>
    <r>
      <rPr>
        <sz val="9"/>
        <rFont val="Arial"/>
        <charset val="134"/>
      </rPr>
      <t xml:space="preserve">Lead-acid battery
12V390*4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</si>
  <si>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+ 12V390*4  </t>
    </r>
    <r>
      <rPr>
        <sz val="7"/>
        <color rgb="FFFF0000"/>
        <rFont val="方正粗黑宋简体"/>
        <charset val="134"/>
      </rPr>
      <t>电机</t>
    </r>
    <r>
      <rPr>
        <sz val="7"/>
        <color rgb="FFFF0000"/>
        <rFont val="Arial"/>
        <charset val="134"/>
      </rPr>
      <t xml:space="preserve"> motor )                
</t>
    </r>
    <r>
      <rPr>
        <sz val="7"/>
        <rFont val="方正粗黑宋简体"/>
        <charset val="134"/>
      </rPr>
      <t>一键启动，早教功能，前后静音摇摆</t>
    </r>
    <r>
      <rPr>
        <sz val="7"/>
        <rFont val="Arial"/>
        <charset val="134"/>
      </rPr>
      <t xml:space="preserve"> </t>
    </r>
    <r>
      <rPr>
        <sz val="7"/>
        <rFont val="方正粗黑宋简体"/>
        <charset val="134"/>
      </rPr>
      <t>三档调节功能</t>
    </r>
    <r>
      <rPr>
        <sz val="7"/>
        <rFont val="Arial"/>
        <charset val="134"/>
      </rPr>
      <t xml:space="preserve"> </t>
    </r>
    <r>
      <rPr>
        <sz val="7"/>
        <rFont val="方正粗黑宋简体"/>
        <charset val="134"/>
      </rPr>
      <t>缓启动</t>
    </r>
    <r>
      <rPr>
        <sz val="7"/>
        <rFont val="Arial"/>
        <charset val="134"/>
      </rPr>
      <t xml:space="preserve"> </t>
    </r>
    <r>
      <rPr>
        <sz val="7"/>
        <rFont val="方正粗黑宋简体"/>
        <charset val="134"/>
      </rPr>
      <t>音乐，故事，英语，电量显示，</t>
    </r>
    <r>
      <rPr>
        <sz val="7"/>
        <rFont val="Arial"/>
        <charset val="134"/>
      </rPr>
      <t>USB</t>
    </r>
    <r>
      <rPr>
        <sz val="7"/>
        <rFont val="方正粗黑宋简体"/>
        <charset val="134"/>
      </rPr>
      <t>插口，</t>
    </r>
    <r>
      <rPr>
        <sz val="7"/>
        <rFont val="Arial"/>
        <charset val="134"/>
      </rPr>
      <t>MP3</t>
    </r>
    <r>
      <rPr>
        <sz val="7"/>
        <rFont val="方正粗黑宋简体"/>
        <charset val="134"/>
      </rPr>
      <t>插口，动感炫灯，双电双驱，</t>
    </r>
    <r>
      <rPr>
        <sz val="7"/>
        <rFont val="Arial"/>
        <charset val="134"/>
      </rPr>
      <t>380</t>
    </r>
    <r>
      <rPr>
        <sz val="7"/>
        <rFont val="方正粗黑宋简体"/>
        <charset val="134"/>
      </rPr>
      <t>电机</t>
    </r>
    <r>
      <rPr>
        <sz val="7"/>
        <rFont val="Arial"/>
        <charset val="134"/>
      </rPr>
      <t>2-</t>
    </r>
    <r>
      <rPr>
        <sz val="7"/>
        <rFont val="方正粗黑宋简体"/>
        <charset val="134"/>
      </rPr>
      <t>自带多首音乐，支持下载，</t>
    </r>
    <r>
      <rPr>
        <sz val="7"/>
        <rFont val="Arial"/>
        <charset val="134"/>
      </rPr>
      <t xml:space="preserve">                                                                                                     One-button start, early education function, front and back mute swing three-speed adjustment function Slow start music, story, English, power display, USB jack, MP3 jack, dynamic dazzle light, double electric double drive, 380 motor 2- comes with more music, support download,</t>
    </r>
  </si>
  <si>
    <r>
      <rPr>
        <sz val="9"/>
        <color rgb="FF0C16E4"/>
        <rFont val="方正粗黑宋简体"/>
        <charset val="134"/>
      </rPr>
      <t>皮座椅</t>
    </r>
    <r>
      <rPr>
        <sz val="9"/>
        <color rgb="FF0C16E4"/>
        <rFont val="Arial"/>
        <charset val="134"/>
      </rPr>
      <t>Leather seats+25RMB                  EVA</t>
    </r>
    <r>
      <rPr>
        <sz val="9"/>
        <color rgb="FF0C16E4"/>
        <rFont val="方正粗黑宋简体"/>
        <charset val="134"/>
      </rPr>
      <t>发泡胎</t>
    </r>
    <r>
      <rPr>
        <sz val="9"/>
        <color rgb="FF0C16E4"/>
        <rFont val="Arial"/>
        <charset val="134"/>
      </rPr>
      <t xml:space="preserve">EVAfoam tire+70RMB                                      </t>
    </r>
  </si>
  <si>
    <r>
      <rPr>
        <sz val="9"/>
        <rFont val="Arial"/>
        <charset val="134"/>
      </rPr>
      <t>909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</si>
  <si>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115*70*75CM</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</si>
  <si>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Arial"/>
        <charset val="134"/>
      </rPr>
      <t xml:space="preserve"> </t>
    </r>
    <r>
      <rPr>
        <sz val="7"/>
        <rFont val="方正粗黑宋简体"/>
        <charset val="134"/>
      </rPr>
      <t>一键启动，早教功能，前后静音摇摆</t>
    </r>
    <r>
      <rPr>
        <sz val="7"/>
        <rFont val="Arial"/>
        <charset val="134"/>
      </rPr>
      <t xml:space="preserve"> </t>
    </r>
    <r>
      <rPr>
        <sz val="7"/>
        <rFont val="方正粗黑宋简体"/>
        <charset val="134"/>
      </rPr>
      <t>三档调节功能</t>
    </r>
    <r>
      <rPr>
        <sz val="7"/>
        <rFont val="Arial"/>
        <charset val="134"/>
      </rPr>
      <t xml:space="preserve"> </t>
    </r>
    <r>
      <rPr>
        <sz val="7"/>
        <rFont val="方正粗黑宋简体"/>
        <charset val="134"/>
      </rPr>
      <t>缓启动</t>
    </r>
    <r>
      <rPr>
        <sz val="7"/>
        <rFont val="Arial"/>
        <charset val="134"/>
      </rPr>
      <t xml:space="preserve"> </t>
    </r>
    <r>
      <rPr>
        <sz val="7"/>
        <rFont val="方正粗黑宋简体"/>
        <charset val="134"/>
      </rPr>
      <t>音乐，故事，英语，电量显示，</t>
    </r>
    <r>
      <rPr>
        <sz val="7"/>
        <rFont val="Arial"/>
        <charset val="134"/>
      </rPr>
      <t>USB</t>
    </r>
    <r>
      <rPr>
        <sz val="7"/>
        <rFont val="方正粗黑宋简体"/>
        <charset val="134"/>
      </rPr>
      <t>插口，</t>
    </r>
    <r>
      <rPr>
        <sz val="7"/>
        <rFont val="Arial"/>
        <charset val="134"/>
      </rPr>
      <t>MP3</t>
    </r>
    <r>
      <rPr>
        <sz val="7"/>
        <rFont val="方正粗黑宋简体"/>
        <charset val="134"/>
      </rPr>
      <t>插口，动感炫灯，双电双驱，</t>
    </r>
    <r>
      <rPr>
        <sz val="7"/>
        <rFont val="Arial"/>
        <charset val="134"/>
      </rPr>
      <t>380</t>
    </r>
    <r>
      <rPr>
        <sz val="7"/>
        <rFont val="方正粗黑宋简体"/>
        <charset val="134"/>
      </rPr>
      <t>电机</t>
    </r>
    <r>
      <rPr>
        <sz val="7"/>
        <rFont val="Arial"/>
        <charset val="134"/>
      </rPr>
      <t>2-</t>
    </r>
    <r>
      <rPr>
        <sz val="7"/>
        <rFont val="方正粗黑宋简体"/>
        <charset val="134"/>
      </rPr>
      <t>自带多首音乐，</t>
    </r>
    <r>
      <rPr>
        <sz val="7"/>
        <rFont val="Arial"/>
        <charset val="134"/>
      </rPr>
      <t xml:space="preserve">                                                                                                                    
One-button start, early education function, front and back mute swing three-speed adjustment function Slow start music, story, English, power display, USB jack, MP3 jack, dynamic dazzle light, double electric double drive, 380 motor 2- comes with multiple music,</t>
    </r>
  </si>
  <si>
    <r>
      <rPr>
        <sz val="9"/>
        <rFont val="Arial"/>
        <charset val="134"/>
      </rPr>
      <t>909                                                              12V7A*1</t>
    </r>
    <r>
      <rPr>
        <sz val="9"/>
        <rFont val="方正粗黑宋简体"/>
        <charset val="134"/>
      </rPr>
      <t>铅酸电池</t>
    </r>
    <r>
      <rPr>
        <sz val="9"/>
        <rFont val="Arial"/>
        <charset val="134"/>
      </rPr>
      <t xml:space="preserve">Lead-acid battery
12V390*4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</si>
  <si>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+ 12V390*4  </t>
    </r>
    <r>
      <rPr>
        <sz val="7"/>
        <color rgb="FFFF0000"/>
        <rFont val="方正粗黑宋简体"/>
        <charset val="134"/>
      </rPr>
      <t>电机</t>
    </r>
    <r>
      <rPr>
        <sz val="7"/>
        <color rgb="FFFF0000"/>
        <rFont val="Arial"/>
        <charset val="134"/>
      </rPr>
      <t xml:space="preserve"> motor )                
</t>
    </r>
    <r>
      <rPr>
        <sz val="7"/>
        <rFont val="Arial"/>
        <charset val="134"/>
      </rPr>
      <t xml:space="preserve"> </t>
    </r>
    <r>
      <rPr>
        <sz val="7"/>
        <rFont val="方正粗黑宋简体"/>
        <charset val="134"/>
      </rPr>
      <t>一键启动，早教功能，前后静音摇摆</t>
    </r>
    <r>
      <rPr>
        <sz val="7"/>
        <rFont val="Arial"/>
        <charset val="134"/>
      </rPr>
      <t xml:space="preserve"> </t>
    </r>
    <r>
      <rPr>
        <sz val="7"/>
        <rFont val="方正粗黑宋简体"/>
        <charset val="134"/>
      </rPr>
      <t>三档调节功能</t>
    </r>
    <r>
      <rPr>
        <sz val="7"/>
        <rFont val="Arial"/>
        <charset val="134"/>
      </rPr>
      <t xml:space="preserve"> </t>
    </r>
    <r>
      <rPr>
        <sz val="7"/>
        <rFont val="方正粗黑宋简体"/>
        <charset val="134"/>
      </rPr>
      <t>缓启动</t>
    </r>
    <r>
      <rPr>
        <sz val="7"/>
        <rFont val="Arial"/>
        <charset val="134"/>
      </rPr>
      <t xml:space="preserve"> </t>
    </r>
    <r>
      <rPr>
        <sz val="7"/>
        <rFont val="方正粗黑宋简体"/>
        <charset val="134"/>
      </rPr>
      <t>音乐，故事，英语，电量显示，</t>
    </r>
    <r>
      <rPr>
        <sz val="7"/>
        <rFont val="Arial"/>
        <charset val="134"/>
      </rPr>
      <t>USB</t>
    </r>
    <r>
      <rPr>
        <sz val="7"/>
        <rFont val="方正粗黑宋简体"/>
        <charset val="134"/>
      </rPr>
      <t>插口，</t>
    </r>
    <r>
      <rPr>
        <sz val="7"/>
        <rFont val="Arial"/>
        <charset val="134"/>
      </rPr>
      <t>MP3</t>
    </r>
    <r>
      <rPr>
        <sz val="7"/>
        <rFont val="方正粗黑宋简体"/>
        <charset val="134"/>
      </rPr>
      <t>插口，动感炫灯，双电双驱，</t>
    </r>
    <r>
      <rPr>
        <sz val="7"/>
        <rFont val="Arial"/>
        <charset val="134"/>
      </rPr>
      <t>380</t>
    </r>
    <r>
      <rPr>
        <sz val="7"/>
        <rFont val="方正粗黑宋简体"/>
        <charset val="134"/>
      </rPr>
      <t>电机</t>
    </r>
    <r>
      <rPr>
        <sz val="7"/>
        <rFont val="Arial"/>
        <charset val="134"/>
      </rPr>
      <t>2-</t>
    </r>
    <r>
      <rPr>
        <sz val="7"/>
        <rFont val="方正粗黑宋简体"/>
        <charset val="134"/>
      </rPr>
      <t>自带多首音乐，</t>
    </r>
    <r>
      <rPr>
        <sz val="7"/>
        <rFont val="Arial"/>
        <charset val="134"/>
      </rPr>
      <t xml:space="preserve">                                                                                                                    
One-button start, early education function, front and back mute swing three-speed adjustment function Slow start music, story, English, power display, USB jack, MP3 jack, dynamic dazzle light, double electric double drive, 380 motor 2- comes with multiple music,</t>
    </r>
  </si>
  <si>
    <r>
      <rPr>
        <sz val="9"/>
        <rFont val="Arial"/>
        <charset val="134"/>
      </rPr>
      <t>808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</si>
  <si>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 xml:space="preserve">红，白，蓝，                    
Red, white,                   
blue, </t>
  </si>
  <si>
    <r>
      <rPr>
        <sz val="9"/>
        <rFont val="Arial"/>
        <charset val="134"/>
      </rPr>
      <t>808                                                              12V7A*1</t>
    </r>
    <r>
      <rPr>
        <sz val="9"/>
        <rFont val="方正粗黑宋简体"/>
        <charset val="134"/>
      </rPr>
      <t>铅酸电池</t>
    </r>
    <r>
      <rPr>
        <sz val="9"/>
        <rFont val="Arial"/>
        <charset val="134"/>
      </rPr>
      <t xml:space="preserve">Lead-acid battery
12V390*4  </t>
    </r>
    <r>
      <rPr>
        <sz val="9"/>
        <rFont val="方正粗黑宋简体"/>
        <charset val="134"/>
      </rPr>
      <t>电机</t>
    </r>
    <r>
      <rPr>
        <sz val="9"/>
        <rFont val="Arial"/>
        <charset val="134"/>
      </rPr>
      <t xml:space="preserve"> motor       </t>
    </r>
  </si>
  <si>
    <r>
      <rPr>
        <sz val="9"/>
        <rFont val="Arial"/>
        <charset val="134"/>
      </rPr>
      <t>707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</si>
  <si>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t>红，白，黑，                    
Red, white,                   
black，</t>
  </si>
  <si>
    <t>84*43*52CM</t>
  </si>
  <si>
    <t>5.9KG   
7.2KG</t>
  </si>
  <si>
    <r>
      <rPr>
        <sz val="7"/>
        <color rgb="FFFF0000"/>
        <rFont val="Arial"/>
        <charset val="134"/>
      </rPr>
      <t>(6V4A*1</t>
    </r>
    <r>
      <rPr>
        <sz val="7"/>
        <color rgb="FFFF0000"/>
        <rFont val="方正粗黑宋简体"/>
        <charset val="134"/>
      </rPr>
      <t>铅酸电池</t>
    </r>
    <r>
      <rPr>
        <sz val="7"/>
        <color rgb="FFFF0000"/>
        <rFont val="Arial"/>
        <charset val="134"/>
      </rPr>
      <t xml:space="preserve">Lead-acid battery + 6V380*1  </t>
    </r>
    <r>
      <rPr>
        <sz val="7"/>
        <color rgb="FFFF0000"/>
        <rFont val="方正粗黑宋简体"/>
        <charset val="134"/>
      </rPr>
      <t>电机</t>
    </r>
    <r>
      <rPr>
        <sz val="7"/>
        <color rgb="FFFF0000"/>
        <rFont val="Arial"/>
        <charset val="134"/>
      </rPr>
      <t xml:space="preserve"> motor )                   
</t>
    </r>
    <r>
      <rPr>
        <sz val="7"/>
        <rFont val="Arial"/>
        <charset val="134"/>
      </rPr>
      <t xml:space="preserve">  </t>
    </r>
    <r>
      <rPr>
        <sz val="7"/>
        <rFont val="方正粗黑宋简体"/>
        <charset val="134"/>
      </rPr>
      <t>灯光、动感音乐、</t>
    </r>
    <r>
      <rPr>
        <sz val="7"/>
        <rFont val="Arial"/>
        <charset val="134"/>
      </rPr>
      <t xml:space="preserve">
</t>
    </r>
    <r>
      <rPr>
        <sz val="7"/>
        <rFont val="方正粗黑宋简体"/>
        <charset val="134"/>
      </rPr>
      <t>早教、音量加减</t>
    </r>
    <r>
      <rPr>
        <sz val="7"/>
        <rFont val="Arial"/>
        <charset val="134"/>
      </rPr>
      <t xml:space="preserve">
Lights, dynamic music,
Early education, volume increase and decrease</t>
    </r>
  </si>
  <si>
    <r>
      <rPr>
        <sz val="9"/>
        <rFont val="Arial"/>
        <charset val="134"/>
      </rPr>
      <t>707                                                              6V7A*1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</si>
  <si>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r>
      <rPr>
        <sz val="7"/>
        <color rgb="FFFF0000"/>
        <rFont val="Arial"/>
        <charset val="134"/>
      </rPr>
      <t>(6V7A*1</t>
    </r>
    <r>
      <rPr>
        <sz val="7"/>
        <color rgb="FFFF0000"/>
        <rFont val="方正粗黑宋简体"/>
        <charset val="134"/>
      </rPr>
      <t>铅酸电池</t>
    </r>
    <r>
      <rPr>
        <sz val="7"/>
        <color rgb="FFFF0000"/>
        <rFont val="Arial"/>
        <charset val="134"/>
      </rPr>
      <t xml:space="preserve">Lead-acid battery + 6V380*2  </t>
    </r>
    <r>
      <rPr>
        <sz val="7"/>
        <color rgb="FFFF0000"/>
        <rFont val="方正粗黑宋简体"/>
        <charset val="134"/>
      </rPr>
      <t>电机</t>
    </r>
    <r>
      <rPr>
        <sz val="7"/>
        <color rgb="FFFF0000"/>
        <rFont val="Arial"/>
        <charset val="134"/>
      </rPr>
      <t xml:space="preserve"> motor )                   
</t>
    </r>
    <r>
      <rPr>
        <sz val="7"/>
        <rFont val="Arial"/>
        <charset val="134"/>
      </rPr>
      <t xml:space="preserve">  </t>
    </r>
    <r>
      <rPr>
        <sz val="7"/>
        <rFont val="方正粗黑宋简体"/>
        <charset val="134"/>
      </rPr>
      <t>灯光、动感音乐、</t>
    </r>
    <r>
      <rPr>
        <sz val="7"/>
        <rFont val="Arial"/>
        <charset val="134"/>
      </rPr>
      <t xml:space="preserve">
</t>
    </r>
    <r>
      <rPr>
        <sz val="7"/>
        <rFont val="方正粗黑宋简体"/>
        <charset val="134"/>
      </rPr>
      <t>早教、音量加减</t>
    </r>
    <r>
      <rPr>
        <sz val="7"/>
        <rFont val="Arial"/>
        <charset val="134"/>
      </rPr>
      <t xml:space="preserve">
Lights, dynamic music,
Early education, volume increase and decrease</t>
    </r>
  </si>
  <si>
    <r>
      <rPr>
        <sz val="9"/>
        <rFont val="Arial"/>
        <charset val="134"/>
      </rPr>
      <t>608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</si>
  <si>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t>72*45*52CM</t>
  </si>
  <si>
    <t>5.3KG   
6.5KG</t>
  </si>
  <si>
    <r>
      <rPr>
        <sz val="7"/>
        <color rgb="FFFF0000"/>
        <rFont val="Arial"/>
        <charset val="134"/>
      </rPr>
      <t>(6V4A*1</t>
    </r>
    <r>
      <rPr>
        <sz val="7"/>
        <color rgb="FFFF0000"/>
        <rFont val="方正粗黑宋简体"/>
        <charset val="134"/>
      </rPr>
      <t>铅酸电池</t>
    </r>
    <r>
      <rPr>
        <sz val="7"/>
        <color rgb="FFFF0000"/>
        <rFont val="Arial"/>
        <charset val="134"/>
      </rPr>
      <t xml:space="preserve">Lead-acid battery + 6V380*1  </t>
    </r>
    <r>
      <rPr>
        <sz val="7"/>
        <color rgb="FFFF0000"/>
        <rFont val="方正粗黑宋简体"/>
        <charset val="134"/>
      </rPr>
      <t>电机</t>
    </r>
    <r>
      <rPr>
        <sz val="7"/>
        <color rgb="FFFF0000"/>
        <rFont val="Arial"/>
        <charset val="134"/>
      </rPr>
      <t xml:space="preserve"> motor )                   
</t>
    </r>
    <r>
      <rPr>
        <sz val="7"/>
        <rFont val="方正粗黑宋简体"/>
        <charset val="134"/>
      </rPr>
      <t>一键开关，早教功能，</t>
    </r>
    <r>
      <rPr>
        <sz val="7"/>
        <rFont val="Arial"/>
        <charset val="134"/>
      </rPr>
      <t xml:space="preserve">
</t>
    </r>
    <r>
      <rPr>
        <sz val="7"/>
        <rFont val="方正粗黑宋简体"/>
        <charset val="134"/>
      </rPr>
      <t>三挡调节功能，</t>
    </r>
    <r>
      <rPr>
        <sz val="7"/>
        <rFont val="Arial"/>
        <charset val="134"/>
      </rPr>
      <t xml:space="preserve">
</t>
    </r>
    <r>
      <rPr>
        <sz val="7"/>
        <rFont val="方正粗黑宋简体"/>
        <charset val="134"/>
      </rPr>
      <t>音乐，故事，英语，</t>
    </r>
    <r>
      <rPr>
        <sz val="7"/>
        <rFont val="Arial"/>
        <charset val="134"/>
      </rPr>
      <t xml:space="preserve">
One-button switch, early education function,
Three-gear adjustment function,
Music, stories, English,</t>
    </r>
  </si>
  <si>
    <r>
      <rPr>
        <sz val="9"/>
        <rFont val="Arial"/>
        <charset val="134"/>
      </rPr>
      <t>608                                                             6V7A*1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</si>
  <si>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r>
      <rPr>
        <sz val="7"/>
        <color rgb="FFFF0000"/>
        <rFont val="Arial"/>
        <charset val="134"/>
      </rPr>
      <t>(6V7A*1</t>
    </r>
    <r>
      <rPr>
        <sz val="7"/>
        <color rgb="FFFF0000"/>
        <rFont val="方正粗黑宋简体"/>
        <charset val="134"/>
      </rPr>
      <t>铅酸电池</t>
    </r>
    <r>
      <rPr>
        <sz val="7"/>
        <color rgb="FFFF0000"/>
        <rFont val="Arial"/>
        <charset val="134"/>
      </rPr>
      <t xml:space="preserve">Lead-acid battery + 6V380*2  </t>
    </r>
    <r>
      <rPr>
        <sz val="7"/>
        <color rgb="FFFF0000"/>
        <rFont val="方正粗黑宋简体"/>
        <charset val="134"/>
      </rPr>
      <t>电机</t>
    </r>
    <r>
      <rPr>
        <sz val="7"/>
        <color rgb="FFFF0000"/>
        <rFont val="Arial"/>
        <charset val="134"/>
      </rPr>
      <t xml:space="preserve"> motor )                   
</t>
    </r>
    <r>
      <rPr>
        <sz val="7"/>
        <rFont val="方正粗黑宋简体"/>
        <charset val="134"/>
      </rPr>
      <t>一键开关，早教功能，</t>
    </r>
    <r>
      <rPr>
        <sz val="7"/>
        <rFont val="Arial"/>
        <charset val="134"/>
      </rPr>
      <t xml:space="preserve">
</t>
    </r>
    <r>
      <rPr>
        <sz val="7"/>
        <rFont val="方正粗黑宋简体"/>
        <charset val="134"/>
      </rPr>
      <t>三挡调节功能，</t>
    </r>
    <r>
      <rPr>
        <sz val="7"/>
        <rFont val="Arial"/>
        <charset val="134"/>
      </rPr>
      <t xml:space="preserve">
</t>
    </r>
    <r>
      <rPr>
        <sz val="7"/>
        <rFont val="方正粗黑宋简体"/>
        <charset val="134"/>
      </rPr>
      <t>音乐，故事，英语，</t>
    </r>
    <r>
      <rPr>
        <sz val="7"/>
        <rFont val="Arial"/>
        <charset val="134"/>
      </rPr>
      <t xml:space="preserve">
One-button switch, early education function,
Three-gear adjustment function,
Music, stories, English,</t>
    </r>
  </si>
  <si>
    <t>MG</t>
  </si>
  <si>
    <r>
      <rPr>
        <sz val="9"/>
        <rFont val="Arial"/>
        <charset val="134"/>
      </rPr>
      <t>6288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</si>
  <si>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白、红、橙                      Red, white, orange</t>
  </si>
  <si>
    <t>108*63*68CM</t>
  </si>
  <si>
    <t>13.5KG      16KG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</si>
  <si>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绚丽灯光</t>
    </r>
    <r>
      <rPr>
        <sz val="7"/>
        <rFont val="Arial"/>
        <charset val="134"/>
      </rPr>
      <t>+</t>
    </r>
    <r>
      <rPr>
        <sz val="7"/>
        <rFont val="方正粗黑宋简体"/>
        <charset val="134"/>
      </rPr>
      <t>多功能早教播放器</t>
    </r>
    <r>
      <rPr>
        <sz val="7"/>
        <rFont val="Arial"/>
        <charset val="134"/>
      </rPr>
      <t>+</t>
    </r>
    <r>
      <rPr>
        <sz val="7"/>
        <rFont val="方正粗黑宋简体"/>
        <charset val="134"/>
      </rPr>
      <t>一键启动</t>
    </r>
    <r>
      <rPr>
        <sz val="7"/>
        <rFont val="Arial"/>
        <charset val="134"/>
      </rPr>
      <t>+</t>
    </r>
    <r>
      <rPr>
        <sz val="7"/>
        <rFont val="方正粗黑宋简体"/>
        <charset val="134"/>
      </rPr>
      <t>三档调速</t>
    </r>
    <r>
      <rPr>
        <sz val="7"/>
        <rFont val="Arial"/>
        <charset val="134"/>
      </rPr>
      <t>+</t>
    </r>
    <r>
      <rPr>
        <sz val="7"/>
        <rFont val="方正粗黑宋简体"/>
        <charset val="134"/>
      </rPr>
      <t>便捷拉手</t>
    </r>
    <r>
      <rPr>
        <sz val="7"/>
        <rFont val="Arial"/>
        <charset val="134"/>
      </rPr>
      <t>+</t>
    </r>
    <r>
      <rPr>
        <sz val="7"/>
        <rFont val="方正粗黑宋简体"/>
        <charset val="134"/>
      </rPr>
      <t>双电双驱</t>
    </r>
    <r>
      <rPr>
        <sz val="7"/>
        <rFont val="Arial"/>
        <charset val="134"/>
      </rPr>
      <t>+</t>
    </r>
    <r>
      <rPr>
        <sz val="7"/>
        <rFont val="方正粗黑宋简体"/>
        <charset val="134"/>
      </rPr>
      <t>四轮避震</t>
    </r>
    <r>
      <rPr>
        <sz val="7"/>
        <rFont val="Arial"/>
        <charset val="134"/>
      </rPr>
      <t>+</t>
    </r>
    <r>
      <rPr>
        <sz val="7"/>
        <rFont val="方正粗黑宋简体"/>
        <charset val="134"/>
      </rPr>
      <t>双开门设计</t>
    </r>
    <r>
      <rPr>
        <sz val="7"/>
        <rFont val="Arial"/>
        <charset val="134"/>
      </rPr>
      <t>+</t>
    </r>
    <r>
      <rPr>
        <sz val="7"/>
        <rFont val="方正粗黑宋简体"/>
        <charset val="134"/>
      </rPr>
      <t>手机遥控</t>
    </r>
    <r>
      <rPr>
        <sz val="7"/>
        <rFont val="Arial"/>
        <charset val="134"/>
      </rPr>
      <t>+</t>
    </r>
    <r>
      <rPr>
        <sz val="7"/>
        <rFont val="方正粗黑宋简体"/>
        <charset val="134"/>
      </rPr>
      <t>缓起功能，功能齐全</t>
    </r>
    <r>
      <rPr>
        <sz val="7"/>
        <rFont val="Arial"/>
        <charset val="134"/>
      </rPr>
      <t xml:space="preserve">                                                Gorgeous light + multi-function early education player + one button start + three speed control + convenient handle + double electric double drive + four wheel shock absorber + double door design + mobile phone remote control + slow start function, complete functions</t>
    </r>
  </si>
  <si>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 xml:space="preserve">EVAfoam tire+80RMB                       </t>
    </r>
  </si>
  <si>
    <r>
      <rPr>
        <sz val="9"/>
        <rFont val="Arial"/>
        <charset val="134"/>
      </rPr>
      <t>6288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</si>
  <si>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                                   
烤漆红
 Paint red
              </t>
  </si>
  <si>
    <r>
      <rPr>
        <sz val="9"/>
        <rFont val="Arial"/>
        <charset val="134"/>
      </rPr>
      <t>6688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</si>
  <si>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白、红、绿                      Red, white, green</t>
  </si>
  <si>
    <t>108*62*66CM</t>
  </si>
  <si>
    <t>12.5KG      15KG</t>
  </si>
  <si>
    <r>
      <rPr>
        <sz val="9"/>
        <rFont val="Arial"/>
        <charset val="134"/>
      </rPr>
      <t>6688                                                            6V4A*2</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</si>
  <si>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HZBB</t>
  </si>
  <si>
    <r>
      <rPr>
        <sz val="9"/>
        <rFont val="Arial"/>
        <charset val="134"/>
      </rPr>
      <t xml:space="preserve">6668                                                         </t>
    </r>
    <r>
      <rPr>
        <sz val="9"/>
        <color rgb="FFFF0000"/>
        <rFont val="Arial"/>
        <charset val="134"/>
      </rPr>
      <t>6V4A*2</t>
    </r>
    <r>
      <rPr>
        <sz val="9"/>
        <rFont val="方正粗黑宋简体"/>
        <charset val="134"/>
      </rPr>
      <t>铅酸电池</t>
    </r>
    <r>
      <rPr>
        <sz val="9"/>
        <rFont val="Arial"/>
        <charset val="134"/>
      </rPr>
      <t xml:space="preserve">
Lead-acid battery 
</t>
    </r>
    <r>
      <rPr>
        <sz val="9"/>
        <color rgb="FFFF0000"/>
        <rFont val="Arial"/>
        <charset val="134"/>
      </rPr>
      <t xml:space="preserve">6V380*2 </t>
    </r>
    <r>
      <rPr>
        <sz val="9"/>
        <rFont val="Arial"/>
        <charset val="134"/>
      </rPr>
      <t xml:space="preserve"> </t>
    </r>
    <r>
      <rPr>
        <sz val="9"/>
        <rFont val="方正粗黑宋简体"/>
        <charset val="134"/>
      </rPr>
      <t>电机</t>
    </r>
    <r>
      <rPr>
        <sz val="9"/>
        <rFont val="Arial"/>
        <charset val="134"/>
      </rPr>
      <t xml:space="preserve"> motor       </t>
    </r>
  </si>
  <si>
    <t>白色, 红色, 绿色
Red, white,Green</t>
  </si>
  <si>
    <t>118*63*72CM</t>
  </si>
  <si>
    <t>17KG 
19.5KG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</si>
  <si>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启动开关，双电双驱，开门，</t>
    </r>
    <r>
      <rPr>
        <sz val="7"/>
        <rFont val="Arial"/>
        <charset val="134"/>
      </rPr>
      <t>LED</t>
    </r>
    <r>
      <rPr>
        <sz val="7"/>
        <rFont val="方正粗黑宋简体"/>
        <charset val="134"/>
      </rPr>
      <t>大灯，早教功能（音乐，</t>
    </r>
    <r>
      <rPr>
        <sz val="7"/>
        <rFont val="Arial"/>
        <charset val="134"/>
      </rPr>
      <t>MP3</t>
    </r>
    <r>
      <rPr>
        <sz val="7"/>
        <rFont val="方正粗黑宋简体"/>
        <charset val="134"/>
      </rPr>
      <t>接口，</t>
    </r>
    <r>
      <rPr>
        <sz val="7"/>
        <rFont val="Arial"/>
        <charset val="134"/>
      </rPr>
      <t>USB</t>
    </r>
    <r>
      <rPr>
        <sz val="7"/>
        <rFont val="方正粗黑宋简体"/>
        <charset val="134"/>
      </rPr>
      <t>接口，英语故事），</t>
    </r>
    <r>
      <rPr>
        <sz val="7"/>
        <rFont val="Arial"/>
        <charset val="134"/>
      </rPr>
      <t>2.4</t>
    </r>
    <r>
      <rPr>
        <sz val="7"/>
        <rFont val="方正粗黑宋简体"/>
        <charset val="134"/>
      </rPr>
      <t>蓝牙遥控</t>
    </r>
    <r>
      <rPr>
        <sz val="7"/>
        <rFont val="Arial"/>
        <charset val="134"/>
      </rPr>
      <t xml:space="preserve">                                                   one button start, double drive double battery, double door, LED headlight,  early education function, music, MP3 portal, USB portal, English story, bluetooth remote control</t>
    </r>
  </si>
  <si>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EVAfoam tire+70RMB</t>
    </r>
  </si>
  <si>
    <r>
      <rPr>
        <sz val="9"/>
        <rFont val="Arial"/>
        <charset val="134"/>
      </rPr>
      <t>6668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</si>
  <si>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启动开关，双电双驱，开门，</t>
    </r>
    <r>
      <rPr>
        <sz val="7"/>
        <rFont val="Arial"/>
        <charset val="134"/>
      </rPr>
      <t>LED</t>
    </r>
    <r>
      <rPr>
        <sz val="7"/>
        <rFont val="方正粗黑宋简体"/>
        <charset val="134"/>
      </rPr>
      <t>大灯，早教功能（音乐，</t>
    </r>
    <r>
      <rPr>
        <sz val="7"/>
        <rFont val="Arial"/>
        <charset val="134"/>
      </rPr>
      <t>MP3</t>
    </r>
    <r>
      <rPr>
        <sz val="7"/>
        <rFont val="方正粗黑宋简体"/>
        <charset val="134"/>
      </rPr>
      <t>接口，</t>
    </r>
    <r>
      <rPr>
        <sz val="7"/>
        <rFont val="Arial"/>
        <charset val="134"/>
      </rPr>
      <t>USB</t>
    </r>
    <r>
      <rPr>
        <sz val="7"/>
        <rFont val="方正粗黑宋简体"/>
        <charset val="134"/>
      </rPr>
      <t>接口，英语故事），</t>
    </r>
    <r>
      <rPr>
        <sz val="7"/>
        <rFont val="Arial"/>
        <charset val="134"/>
      </rPr>
      <t>2.4</t>
    </r>
    <r>
      <rPr>
        <sz val="7"/>
        <rFont val="方正粗黑宋简体"/>
        <charset val="134"/>
      </rPr>
      <t>蓝牙遥控</t>
    </r>
    <r>
      <rPr>
        <sz val="7"/>
        <rFont val="Arial"/>
        <charset val="134"/>
      </rPr>
      <t xml:space="preserve">                                                  one button start, double drive double battery, double door, LED headlight,  early education function, music, MP3 portal, USB portal, English story, bluetooth remote control</t>
    </r>
  </si>
  <si>
    <r>
      <rPr>
        <sz val="9"/>
        <rFont val="Arial"/>
        <charset val="134"/>
      </rPr>
      <t>6668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</si>
  <si>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9"/>
        <rFont val="Arial"/>
        <charset val="134"/>
      </rPr>
      <t>6668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</si>
  <si>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烤漆红色、
烤漆蓝色、
Roasted red,                         roasted blue,</t>
  </si>
  <si>
    <r>
      <rPr>
        <sz val="9"/>
        <rFont val="Arial"/>
        <charset val="134"/>
      </rPr>
      <t>6668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</si>
  <si>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566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</si>
  <si>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t>黄色、红色、白色            Yellow, red, white</t>
  </si>
  <si>
    <t>108*65*45CM</t>
  </si>
  <si>
    <t>13KG 
15KG</t>
  </si>
  <si>
    <r>
      <rPr>
        <sz val="7"/>
        <color rgb="FFFF0000"/>
        <rFont val="Arial"/>
        <charset val="134"/>
      </rPr>
      <t>(6V4.5A*1</t>
    </r>
    <r>
      <rPr>
        <sz val="7"/>
        <color rgb="FFFF0000"/>
        <rFont val="方正粗黑宋简体"/>
        <charset val="134"/>
      </rPr>
      <t>铅酸电池</t>
    </r>
    <r>
      <rPr>
        <sz val="7"/>
        <color rgb="FFFF0000"/>
        <rFont val="Arial"/>
        <charset val="134"/>
      </rPr>
      <t xml:space="preserve">Lead-acid battery +6V380*1  </t>
    </r>
    <r>
      <rPr>
        <sz val="7"/>
        <color rgb="FFFF0000"/>
        <rFont val="方正粗黑宋简体"/>
        <charset val="134"/>
      </rPr>
      <t>电机</t>
    </r>
    <r>
      <rPr>
        <sz val="7"/>
        <color rgb="FFFF0000"/>
        <rFont val="Arial"/>
        <charset val="134"/>
      </rPr>
      <t xml:space="preserve"> motor )                        
</t>
    </r>
    <r>
      <rPr>
        <sz val="7"/>
        <rFont val="方正粗黑宋简体"/>
        <charset val="134"/>
      </rPr>
      <t>启动开关，前后摆动，双开门，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t>
    </r>
    <r>
      <rPr>
        <sz val="7"/>
        <rFont val="Arial"/>
        <charset val="134"/>
      </rPr>
      <t>2.4</t>
    </r>
    <r>
      <rPr>
        <sz val="7"/>
        <rFont val="方正粗黑宋简体"/>
        <charset val="134"/>
      </rPr>
      <t>蓝牙遥控</t>
    </r>
    <r>
      <rPr>
        <sz val="7"/>
        <rFont val="Arial"/>
        <charset val="134"/>
      </rPr>
      <t xml:space="preserve">
Start Switch, back and forth swing, double door, LED headlamp, music, MP3 interface, USB Interface, Bluetooth Function) , 2.4 Bluetooth remote control</t>
    </r>
  </si>
  <si>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EVAfoam tire+50RMB</t>
    </r>
  </si>
  <si>
    <r>
      <rPr>
        <sz val="9"/>
        <rFont val="Arial"/>
        <charset val="134"/>
      </rPr>
      <t>566                                                           12V4.5A*1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</si>
  <si>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r>
      <rPr>
        <sz val="7"/>
        <color rgb="FFFF0000"/>
        <rFont val="Arial"/>
        <charset val="134"/>
      </rPr>
      <t>(12V4.5A*1</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启动开关，前后摆动，双开门，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t>
    </r>
    <r>
      <rPr>
        <sz val="7"/>
        <rFont val="Arial"/>
        <charset val="134"/>
      </rPr>
      <t>2.4</t>
    </r>
    <r>
      <rPr>
        <sz val="7"/>
        <rFont val="方正粗黑宋简体"/>
        <charset val="134"/>
      </rPr>
      <t>蓝牙遥控</t>
    </r>
    <r>
      <rPr>
        <sz val="7"/>
        <rFont val="Arial"/>
        <charset val="134"/>
      </rPr>
      <t xml:space="preserve">
Start Switch, back and forth swing, double door, LED headlamp, music, MP3 interface, USB Interface, Bluetooth Function) , 2.4 Bluetooth remote control</t>
    </r>
  </si>
  <si>
    <r>
      <rPr>
        <sz val="9"/>
        <rFont val="Arial"/>
        <charset val="134"/>
      </rPr>
      <t>566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</si>
  <si>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+12V380*4 </t>
    </r>
    <r>
      <rPr>
        <sz val="7"/>
        <color rgb="FFFF0000"/>
        <rFont val="方正粗黑宋简体"/>
        <charset val="134"/>
      </rPr>
      <t>电机</t>
    </r>
    <r>
      <rPr>
        <sz val="7"/>
        <color rgb="FFFF0000"/>
        <rFont val="Arial"/>
        <charset val="134"/>
      </rPr>
      <t xml:space="preserve"> motor )                        
</t>
    </r>
    <r>
      <rPr>
        <sz val="7"/>
        <rFont val="方正粗黑宋简体"/>
        <charset val="134"/>
      </rPr>
      <t>启动开关，前后摆动，双开门，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t>
    </r>
    <r>
      <rPr>
        <sz val="7"/>
        <rFont val="Arial"/>
        <charset val="134"/>
      </rPr>
      <t>2.4</t>
    </r>
    <r>
      <rPr>
        <sz val="7"/>
        <rFont val="方正粗黑宋简体"/>
        <charset val="134"/>
      </rPr>
      <t>蓝牙遥控</t>
    </r>
    <r>
      <rPr>
        <sz val="7"/>
        <rFont val="Arial"/>
        <charset val="134"/>
      </rPr>
      <t xml:space="preserve">
Start Switch, back and forth swing, double door, LED headlamp, music, MP3 interface, USB Interface, Bluetooth Function) , 2.4 Bluetooth remote control</t>
    </r>
  </si>
  <si>
    <r>
      <rPr>
        <sz val="9"/>
        <rFont val="Arial"/>
        <charset val="134"/>
      </rPr>
      <t>566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</si>
  <si>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566                                                           12V4.5A*1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</si>
  <si>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566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</si>
  <si>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XW</t>
  </si>
  <si>
    <r>
      <rPr>
        <sz val="9"/>
        <rFont val="Arial"/>
        <charset val="134"/>
      </rPr>
      <t>2188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</si>
  <si>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白色, 红色, 
Red, white,</t>
  </si>
  <si>
    <t>110*66*60CM</t>
  </si>
  <si>
    <t>15KG 
17KG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</si>
  <si>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前后摇摆</t>
    </r>
    <r>
      <rPr>
        <sz val="7"/>
        <rFont val="Arial"/>
        <charset val="134"/>
      </rPr>
      <t>,</t>
    </r>
    <r>
      <rPr>
        <sz val="7"/>
        <rFont val="方正粗黑宋简体"/>
        <charset val="134"/>
      </rPr>
      <t>手机可链接</t>
    </r>
    <r>
      <rPr>
        <sz val="7"/>
        <rFont val="Arial"/>
        <charset val="134"/>
      </rPr>
      <t>APP,</t>
    </r>
    <r>
      <rPr>
        <sz val="7"/>
        <rFont val="方正粗黑宋简体"/>
        <charset val="134"/>
      </rPr>
      <t>多功能遥控器</t>
    </r>
    <r>
      <rPr>
        <sz val="7"/>
        <rFont val="Arial"/>
        <charset val="134"/>
      </rPr>
      <t>+LED</t>
    </r>
    <r>
      <rPr>
        <sz val="7"/>
        <rFont val="方正粗黑宋简体"/>
        <charset val="134"/>
      </rPr>
      <t>大灯</t>
    </r>
    <r>
      <rPr>
        <sz val="7"/>
        <rFont val="Arial"/>
        <charset val="134"/>
      </rPr>
      <t>,</t>
    </r>
    <r>
      <rPr>
        <sz val="7"/>
        <rFont val="方正粗黑宋简体"/>
        <charset val="134"/>
      </rPr>
      <t>双开门双排座椅</t>
    </r>
    <r>
      <rPr>
        <sz val="7"/>
        <rFont val="Arial"/>
        <charset val="134"/>
      </rPr>
      <t xml:space="preserve">  </t>
    </r>
    <r>
      <rPr>
        <sz val="7"/>
        <rFont val="方正粗黑宋简体"/>
        <charset val="134"/>
      </rPr>
      <t>多功能中控板</t>
    </r>
    <r>
      <rPr>
        <sz val="7"/>
        <rFont val="Arial"/>
        <charset val="134"/>
      </rPr>
      <t xml:space="preserve">                                                                                                   sway back and forth, mobile phone can link APP, multi-function remote control +LED headlights, dual-door dual-seat chair multi-function central control board</t>
    </r>
  </si>
  <si>
    <r>
      <rPr>
        <sz val="9"/>
        <color rgb="FF0C16E4"/>
        <rFont val="方正粗黑宋简体"/>
        <charset val="134"/>
      </rPr>
      <t>皮座椅</t>
    </r>
    <r>
      <rPr>
        <sz val="9"/>
        <color rgb="FF0C16E4"/>
        <rFont val="Arial"/>
        <charset val="134"/>
      </rPr>
      <t>Leather seats+15RMB                                                       EVA</t>
    </r>
    <r>
      <rPr>
        <sz val="9"/>
        <color rgb="FF0C16E4"/>
        <rFont val="方正粗黑宋简体"/>
        <charset val="134"/>
      </rPr>
      <t>发泡胎</t>
    </r>
    <r>
      <rPr>
        <sz val="9"/>
        <color rgb="FF0C16E4"/>
        <rFont val="Arial"/>
        <charset val="134"/>
      </rPr>
      <t xml:space="preserve">EVAfoam tire+55RMB   </t>
    </r>
  </si>
  <si>
    <r>
      <rPr>
        <sz val="9"/>
        <rFont val="Arial"/>
        <charset val="134"/>
      </rPr>
      <t>2188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</si>
  <si>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+12V380*4 </t>
    </r>
    <r>
      <rPr>
        <sz val="7"/>
        <color rgb="FFFF0000"/>
        <rFont val="方正粗黑宋简体"/>
        <charset val="134"/>
      </rPr>
      <t>电机</t>
    </r>
    <r>
      <rPr>
        <sz val="7"/>
        <color rgb="FFFF0000"/>
        <rFont val="Arial"/>
        <charset val="134"/>
      </rPr>
      <t xml:space="preserve"> motor )                        
</t>
    </r>
    <r>
      <rPr>
        <sz val="7"/>
        <rFont val="方正粗黑宋简体"/>
        <charset val="134"/>
      </rPr>
      <t>前后摇摆</t>
    </r>
    <r>
      <rPr>
        <sz val="7"/>
        <rFont val="Arial"/>
        <charset val="134"/>
      </rPr>
      <t>,</t>
    </r>
    <r>
      <rPr>
        <sz val="7"/>
        <rFont val="方正粗黑宋简体"/>
        <charset val="134"/>
      </rPr>
      <t>手机可链接</t>
    </r>
    <r>
      <rPr>
        <sz val="7"/>
        <rFont val="Arial"/>
        <charset val="134"/>
      </rPr>
      <t>APP,</t>
    </r>
    <r>
      <rPr>
        <sz val="7"/>
        <rFont val="方正粗黑宋简体"/>
        <charset val="134"/>
      </rPr>
      <t>多功能遥控器</t>
    </r>
    <r>
      <rPr>
        <sz val="7"/>
        <rFont val="Arial"/>
        <charset val="134"/>
      </rPr>
      <t>+LED</t>
    </r>
    <r>
      <rPr>
        <sz val="7"/>
        <rFont val="方正粗黑宋简体"/>
        <charset val="134"/>
      </rPr>
      <t>大灯</t>
    </r>
    <r>
      <rPr>
        <sz val="7"/>
        <rFont val="Arial"/>
        <charset val="134"/>
      </rPr>
      <t>,</t>
    </r>
    <r>
      <rPr>
        <sz val="7"/>
        <rFont val="方正粗黑宋简体"/>
        <charset val="134"/>
      </rPr>
      <t>双开门双排座椅</t>
    </r>
    <r>
      <rPr>
        <sz val="7"/>
        <rFont val="Arial"/>
        <charset val="134"/>
      </rPr>
      <t xml:space="preserve">  </t>
    </r>
    <r>
      <rPr>
        <sz val="7"/>
        <rFont val="方正粗黑宋简体"/>
        <charset val="134"/>
      </rPr>
      <t>多功能中控板</t>
    </r>
    <r>
      <rPr>
        <sz val="7"/>
        <rFont val="Arial"/>
        <charset val="134"/>
      </rPr>
      <t xml:space="preserve">                                                                                                   sway back and forth, mobile phone can link APP, multi-function remote control +LED headlights, dual-door dual-seat chair multi-function central control board</t>
    </r>
  </si>
  <si>
    <r>
      <rPr>
        <sz val="9"/>
        <rFont val="Arial"/>
        <charset val="134"/>
      </rPr>
      <t>2188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</si>
  <si>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烤漆红色.                      
烤漆黑色.                                                   
Paint Red.                  
paint black. </t>
  </si>
  <si>
    <r>
      <rPr>
        <sz val="9"/>
        <rFont val="Arial"/>
        <charset val="134"/>
      </rPr>
      <t>2188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</si>
  <si>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2288A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</si>
  <si>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白色, 红色,绿色，
Red, white,green，</t>
  </si>
  <si>
    <r>
      <rPr>
        <sz val="9"/>
        <rFont val="Arial"/>
        <charset val="134"/>
      </rPr>
      <t>2288A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</si>
  <si>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9"/>
        <rFont val="Arial"/>
        <charset val="134"/>
      </rPr>
      <t>2288A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</si>
  <si>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XYS</t>
  </si>
  <si>
    <r>
      <rPr>
        <b/>
        <sz val="10"/>
        <rFont val="Arial"/>
        <charset val="134"/>
      </rPr>
      <t xml:space="preserve">5688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</si>
  <si>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t xml:space="preserve">
红色.Red
灰色  Gray
白色 white</t>
  </si>
  <si>
    <t>108*63*70CM</t>
  </si>
  <si>
    <t>2.4G蓝牙遥控器.智能蓝牙早教面板， 灯光，前后摇摆功能.USB接口，，.四轮减震 双开门设计 防磨座椅.越野造型.后挂备胎.手机APP遥控
2.4G Bluetooth remote control. Smart Bluetooth early education panel, lighting, front and back swing function. USB interface, four-wheel shock-absorbing double-door design, anti-wear seat. Off-road design. Rear-mounted spare tire. Remote control via mobile APP</t>
  </si>
  <si>
    <t xml:space="preserve">  烤漆Baking varnish+25RMB  EVA发泡胎EVAfoam tire+65RMB
皮座椅Leather seats+20RMB</t>
  </si>
  <si>
    <r>
      <rPr>
        <b/>
        <sz val="10"/>
        <rFont val="Arial"/>
        <charset val="134"/>
      </rPr>
      <t xml:space="preserve">5688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</si>
  <si>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r>
      <rPr>
        <b/>
        <sz val="10"/>
        <rFont val="Arial"/>
        <charset val="134"/>
      </rPr>
      <t xml:space="preserve">5688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380*4  </t>
    </r>
    <r>
      <rPr>
        <b/>
        <sz val="10"/>
        <rFont val="宋体"/>
        <charset val="134"/>
      </rPr>
      <t>电机</t>
    </r>
    <r>
      <rPr>
        <b/>
        <sz val="10"/>
        <rFont val="Arial"/>
        <charset val="134"/>
      </rPr>
      <t xml:space="preserve"> motor </t>
    </r>
  </si>
  <si>
    <r>
      <rPr>
        <b/>
        <sz val="10"/>
        <rFont val="Arial"/>
        <charset val="134"/>
      </rPr>
      <t xml:space="preserve">5688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烤漆色</t>
    </r>
    <r>
      <rPr>
        <b/>
        <sz val="10"/>
        <color rgb="FFFF0000"/>
        <rFont val="Arial"/>
        <charset val="134"/>
      </rPr>
      <t xml:space="preserve">
Baking varnish </t>
    </r>
  </si>
  <si>
    <t>烤漆红 
Baking varnish red
烤漆蓝
 Baking varnish blue
烤漆银
Baking varnish silver</t>
  </si>
  <si>
    <r>
      <rPr>
        <b/>
        <sz val="10"/>
        <rFont val="Arial"/>
        <charset val="134"/>
      </rPr>
      <t xml:space="preserve">5688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烤漆色</t>
    </r>
    <r>
      <rPr>
        <b/>
        <sz val="10"/>
        <color rgb="FFFF0000"/>
        <rFont val="Arial"/>
        <charset val="134"/>
      </rPr>
      <t xml:space="preserve">
Baking varnish </t>
    </r>
  </si>
  <si>
    <r>
      <rPr>
        <b/>
        <sz val="10"/>
        <rFont val="Arial"/>
        <charset val="134"/>
      </rPr>
      <t xml:space="preserve">5688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烤漆色</t>
    </r>
    <r>
      <rPr>
        <b/>
        <sz val="10"/>
        <color rgb="FFFF0000"/>
        <rFont val="Arial"/>
        <charset val="134"/>
      </rPr>
      <t xml:space="preserve">
Baking varnish </t>
    </r>
  </si>
  <si>
    <r>
      <rPr>
        <sz val="9"/>
        <rFont val="Arial"/>
        <charset val="134"/>
      </rPr>
      <t>7533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</si>
  <si>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红.白. 黄.                                  Red. White. yellow.</t>
  </si>
  <si>
    <t>108*65*65CM</t>
  </si>
  <si>
    <t>16KG 
17KG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</si>
  <si>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多功能</t>
    </r>
    <r>
      <rPr>
        <sz val="7"/>
        <rFont val="Arial"/>
        <charset val="134"/>
      </rPr>
      <t>2.4G</t>
    </r>
    <r>
      <rPr>
        <sz val="7"/>
        <rFont val="方正粗黑宋简体"/>
        <charset val="134"/>
      </rPr>
      <t>一对一遥控器</t>
    </r>
    <r>
      <rPr>
        <sz val="7"/>
        <rFont val="Arial"/>
        <charset val="134"/>
      </rPr>
      <t>+12v7</t>
    </r>
    <r>
      <rPr>
        <sz val="7"/>
        <rFont val="方正粗黑宋简体"/>
        <charset val="134"/>
      </rPr>
      <t>电瓶</t>
    </r>
    <r>
      <rPr>
        <sz val="7"/>
        <rFont val="Arial"/>
        <charset val="134"/>
      </rPr>
      <t xml:space="preserve"> </t>
    </r>
    <r>
      <rPr>
        <sz val="7"/>
        <rFont val="方正粗黑宋简体"/>
        <charset val="134"/>
      </rPr>
      <t>电量显示平衡摇摆功能</t>
    </r>
    <r>
      <rPr>
        <sz val="7"/>
        <rFont val="Arial"/>
        <charset val="134"/>
      </rPr>
      <t xml:space="preserve"> </t>
    </r>
    <r>
      <rPr>
        <sz val="7"/>
        <rFont val="方正粗黑宋简体"/>
        <charset val="134"/>
      </rPr>
      <t>全时四</t>
    </r>
    <r>
      <rPr>
        <sz val="7"/>
        <rFont val="Arial"/>
        <charset val="134"/>
      </rPr>
      <t>·</t>
    </r>
    <r>
      <rPr>
        <sz val="7"/>
        <rFont val="方正粗黑宋简体"/>
        <charset val="134"/>
      </rPr>
      <t>双驱</t>
    </r>
    <r>
      <rPr>
        <sz val="7"/>
        <rFont val="Arial"/>
        <charset val="134"/>
      </rPr>
      <t xml:space="preserve"> </t>
    </r>
    <r>
      <rPr>
        <sz val="7"/>
        <rFont val="方正粗黑宋简体"/>
        <charset val="134"/>
      </rPr>
      <t>早教功能</t>
    </r>
    <r>
      <rPr>
        <sz val="7"/>
        <rFont val="Arial"/>
        <charset val="134"/>
      </rPr>
      <t xml:space="preserve"> </t>
    </r>
    <r>
      <rPr>
        <sz val="7"/>
        <rFont val="方正粗黑宋简体"/>
        <charset val="134"/>
      </rPr>
      <t>英语故事</t>
    </r>
    <r>
      <rPr>
        <sz val="7"/>
        <rFont val="Arial"/>
        <charset val="134"/>
      </rPr>
      <t xml:space="preserve"> LED</t>
    </r>
    <r>
      <rPr>
        <sz val="7"/>
        <rFont val="方正粗黑宋简体"/>
        <charset val="134"/>
      </rPr>
      <t>大灯</t>
    </r>
    <r>
      <rPr>
        <sz val="7"/>
        <rFont val="Arial"/>
        <charset val="134"/>
      </rPr>
      <t xml:space="preserve"> </t>
    </r>
    <r>
      <rPr>
        <sz val="7"/>
        <rFont val="方正粗黑宋简体"/>
        <charset val="134"/>
      </rPr>
      <t>四轮减震</t>
    </r>
    <r>
      <rPr>
        <sz val="7"/>
        <rFont val="Arial"/>
        <charset val="134"/>
      </rPr>
      <t xml:space="preserve"> </t>
    </r>
    <r>
      <rPr>
        <sz val="7"/>
        <rFont val="方正粗黑宋简体"/>
        <charset val="134"/>
      </rPr>
      <t>便捷拉手</t>
    </r>
    <r>
      <rPr>
        <sz val="7"/>
        <rFont val="Arial"/>
        <charset val="134"/>
      </rPr>
      <t xml:space="preserve"> </t>
    </r>
    <r>
      <rPr>
        <sz val="7"/>
        <rFont val="方正粗黑宋简体"/>
        <charset val="134"/>
      </rPr>
      <t>四轮避震</t>
    </r>
    <r>
      <rPr>
        <sz val="7"/>
        <rFont val="Arial"/>
        <charset val="134"/>
      </rPr>
      <t xml:space="preserve"> </t>
    </r>
    <r>
      <rPr>
        <sz val="7"/>
        <rFont val="方正粗黑宋简体"/>
        <charset val="134"/>
      </rPr>
      <t>手机</t>
    </r>
    <r>
      <rPr>
        <sz val="7"/>
        <rFont val="Arial"/>
        <charset val="134"/>
      </rPr>
      <t>APP</t>
    </r>
    <r>
      <rPr>
        <sz val="7"/>
        <rFont val="方正粗黑宋简体"/>
        <charset val="134"/>
      </rPr>
      <t>遥控</t>
    </r>
    <r>
      <rPr>
        <sz val="7"/>
        <rFont val="Arial"/>
        <charset val="134"/>
      </rPr>
      <t xml:space="preserve"> </t>
    </r>
    <r>
      <rPr>
        <sz val="7"/>
        <rFont val="方正粗黑宋简体"/>
        <charset val="134"/>
      </rPr>
      <t>一键启动</t>
    </r>
    <r>
      <rPr>
        <sz val="7"/>
        <rFont val="Arial"/>
        <charset val="134"/>
      </rPr>
      <t xml:space="preserve">                                                                                                                                 Multi-function 2.4g one to one remote control + 12V7 battery power display balance swing function full time four double drive early education function LED headlamp four wheel shock absorption convenient handle four wheel shock absorbers remote control one-button start mobile APP</t>
    </r>
  </si>
  <si>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 xml:space="preserve">EVAfoam tire+60RMB   </t>
    </r>
  </si>
  <si>
    <r>
      <rPr>
        <sz val="9"/>
        <rFont val="Arial"/>
        <charset val="134"/>
      </rPr>
      <t>7533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</si>
  <si>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烤漆红色.                      
烤漆蓝色.                                                   
Paint Red.                  
paint blue. </t>
  </si>
  <si>
    <r>
      <rPr>
        <sz val="9"/>
        <rFont val="Arial"/>
        <charset val="134"/>
      </rPr>
      <t>7533                                                          6V4A*2</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r>
      <rPr>
        <sz val="9"/>
        <rFont val="方正粗黑宋简体"/>
        <charset val="134"/>
      </rPr>
      <t>涂鸦</t>
    </r>
    <r>
      <rPr>
        <sz val="9"/>
        <rFont val="Arial"/>
        <charset val="134"/>
      </rPr>
      <t xml:space="preserve">   graffiti       </t>
    </r>
  </si>
  <si>
    <r>
      <rPr>
        <b/>
        <sz val="10"/>
        <rFont val="Arial"/>
        <charset val="134"/>
      </rPr>
      <t xml:space="preserve">830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rFont val="宋体"/>
        <charset val="134"/>
      </rPr>
      <t>（带灯光）</t>
    </r>
    <r>
      <rPr>
        <b/>
        <sz val="10"/>
        <rFont val="Arial"/>
        <charset val="134"/>
      </rPr>
      <t xml:space="preserve"> 
(With lights</t>
    </r>
    <r>
      <rPr>
        <b/>
        <sz val="10"/>
        <rFont val="宋体"/>
        <charset val="134"/>
      </rPr>
      <t>）</t>
    </r>
  </si>
  <si>
    <t xml:space="preserve">
红色.Red
黄色.Yellow
蓝色. Blue</t>
  </si>
  <si>
    <t>14KG   
17KG</t>
  </si>
  <si>
    <t>2.4G一对一遥控器电量显示 平衡摇摆，早教功能 ，英语故事 ，LED大灯，便捷拉手 ，手机APP遥2.4G one-to-one remote control battery level display balance swing, early education function, English story, LED headlight, convenient handle, mobile phone APP remote control, one-click start</t>
  </si>
  <si>
    <r>
      <rPr>
        <b/>
        <sz val="10"/>
        <rFont val="Arial"/>
        <charset val="134"/>
      </rPr>
      <t xml:space="preserve">830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rFont val="宋体"/>
        <charset val="134"/>
      </rPr>
      <t>（带灯光）</t>
    </r>
    <r>
      <rPr>
        <b/>
        <sz val="10"/>
        <rFont val="Arial"/>
        <charset val="134"/>
      </rPr>
      <t xml:space="preserve"> 
(With lights</t>
    </r>
    <r>
      <rPr>
        <b/>
        <sz val="10"/>
        <rFont val="宋体"/>
        <charset val="134"/>
      </rPr>
      <t>）</t>
    </r>
  </si>
  <si>
    <t>2.4G一对一遥控器电量显示 平衡摇摆，早教功能 ，英语故事 ，LED大灯，便捷拉手 ，手机APP遥控， 一键启动，
2.4G one-to-one remote control battery level display balance swing, early education function, English story, LED headlight, convenient handle, mobile phone APP remote control, one-click start</t>
  </si>
  <si>
    <r>
      <rPr>
        <b/>
        <sz val="10"/>
        <rFont val="Arial"/>
        <charset val="134"/>
      </rPr>
      <t xml:space="preserve">830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380*4  </t>
    </r>
    <r>
      <rPr>
        <b/>
        <sz val="10"/>
        <rFont val="宋体"/>
        <charset val="134"/>
      </rPr>
      <t>电机</t>
    </r>
    <r>
      <rPr>
        <b/>
        <sz val="10"/>
        <rFont val="Arial"/>
        <charset val="134"/>
      </rPr>
      <t xml:space="preserve"> motor  
</t>
    </r>
    <r>
      <rPr>
        <b/>
        <sz val="10"/>
        <rFont val="宋体"/>
        <charset val="134"/>
      </rPr>
      <t>（带灯光）</t>
    </r>
    <r>
      <rPr>
        <b/>
        <sz val="10"/>
        <rFont val="Arial"/>
        <charset val="134"/>
      </rPr>
      <t xml:space="preserve"> 
(With lights</t>
    </r>
    <r>
      <rPr>
        <b/>
        <sz val="10"/>
        <rFont val="宋体"/>
        <charset val="134"/>
      </rPr>
      <t>）</t>
    </r>
  </si>
  <si>
    <r>
      <rPr>
        <b/>
        <sz val="10"/>
        <rFont val="Arial"/>
        <charset val="134"/>
      </rPr>
      <t xml:space="preserve">930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</si>
  <si>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t xml:space="preserve">
红色.Red
灰色  Gray
蓝色. Blue</t>
  </si>
  <si>
    <t>100*53*35CM</t>
  </si>
  <si>
    <t>2.4G一对一遥控器 电量显示 平衡摇摆，早教功能 英语故事 LED大灯 四轮减震便捷拉手 四轮避震 手机APP遥控 一键启动
2.4G one-to-one remote control, battery level display, balanced swing, early education function, English story, LED headlights, four-wheel shock absorption, convenient handle, four-wheel shock absorption, mobile APP remote control, one-click start</t>
  </si>
  <si>
    <t xml:space="preserve">  烤漆Baking varnish+15RMB  EVA发泡胎EVAfoam tire+45RMB
皮座椅Leather seats+15RMB</t>
  </si>
  <si>
    <r>
      <rPr>
        <b/>
        <sz val="10"/>
        <rFont val="Arial"/>
        <charset val="134"/>
      </rPr>
      <t xml:space="preserve">930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</si>
  <si>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r>
      <rPr>
        <b/>
        <sz val="10"/>
        <rFont val="Arial"/>
        <charset val="134"/>
      </rPr>
      <t xml:space="preserve">930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380*4  </t>
    </r>
    <r>
      <rPr>
        <b/>
        <sz val="10"/>
        <rFont val="宋体"/>
        <charset val="134"/>
      </rPr>
      <t>电机</t>
    </r>
    <r>
      <rPr>
        <b/>
        <sz val="10"/>
        <rFont val="Arial"/>
        <charset val="134"/>
      </rPr>
      <t xml:space="preserve"> motor </t>
    </r>
  </si>
  <si>
    <r>
      <rPr>
        <b/>
        <sz val="10"/>
        <rFont val="Arial"/>
        <charset val="134"/>
      </rPr>
      <t xml:space="preserve">930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宋体"/>
        <charset val="134"/>
      </rPr>
      <t>（带灯光）</t>
    </r>
    <r>
      <rPr>
        <b/>
        <sz val="10"/>
        <color rgb="FFFF0000"/>
        <rFont val="Arial"/>
        <charset val="134"/>
      </rPr>
      <t xml:space="preserve"> 
(With lights</t>
    </r>
    <r>
      <rPr>
        <b/>
        <sz val="10"/>
        <color rgb="FFFF0000"/>
        <rFont val="宋体"/>
        <charset val="134"/>
      </rPr>
      <t>）</t>
    </r>
    <r>
      <rPr>
        <b/>
        <sz val="10"/>
        <color rgb="FFFF0000"/>
        <rFont val="Arial"/>
        <charset val="134"/>
      </rPr>
      <t xml:space="preserve">
</t>
    </r>
    <r>
      <rPr>
        <b/>
        <sz val="10"/>
        <color rgb="FFFF0000"/>
        <rFont val="宋体"/>
        <charset val="134"/>
      </rPr>
      <t>烤漆色</t>
    </r>
    <r>
      <rPr>
        <b/>
        <sz val="10"/>
        <color rgb="FFFF0000"/>
        <rFont val="Arial"/>
        <charset val="134"/>
      </rPr>
      <t xml:space="preserve">
Baking varnish </t>
    </r>
  </si>
  <si>
    <r>
      <rPr>
        <b/>
        <sz val="10"/>
        <rFont val="Arial"/>
        <charset val="134"/>
      </rPr>
      <t xml:space="preserve">8899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</si>
  <si>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t xml:space="preserve">
红色.Red
白色 white</t>
  </si>
  <si>
    <t>94x61x48CM</t>
  </si>
  <si>
    <t>2.4G一对一遥控器 电量显示 平衡摇摆，早教功能 英语故事 LED大灯 四轮减震便捷拉手 四轮避震 手机APP遥控 一键启动2.4G one-to-one remote control, battery level display, balanced swing, early education function, English story, LED headlights, four-wheel shock absorption, convenient handle, four-wheel shock absorption, mobile APP remote control, one-click start</t>
  </si>
  <si>
    <r>
      <rPr>
        <b/>
        <sz val="10"/>
        <rFont val="Arial"/>
        <charset val="134"/>
      </rPr>
      <t xml:space="preserve">8899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宋体"/>
        <charset val="134"/>
      </rPr>
      <t>烤漆色</t>
    </r>
    <r>
      <rPr>
        <b/>
        <sz val="10"/>
        <color rgb="FFFF0000"/>
        <rFont val="Arial"/>
        <charset val="134"/>
      </rPr>
      <t xml:space="preserve">
Baking varnish </t>
    </r>
  </si>
  <si>
    <r>
      <rPr>
        <b/>
        <sz val="10"/>
        <rFont val="Arial"/>
        <charset val="134"/>
      </rPr>
      <t xml:space="preserve">7399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</si>
  <si>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r>
      <rPr>
        <b/>
        <sz val="10"/>
        <rFont val="Arial"/>
        <charset val="134"/>
      </rPr>
      <t xml:space="preserve">7399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</si>
  <si>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r>
      <rPr>
        <b/>
        <sz val="10"/>
        <rFont val="Arial"/>
        <charset val="134"/>
      </rPr>
      <t xml:space="preserve">7399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380*4  </t>
    </r>
    <r>
      <rPr>
        <b/>
        <sz val="10"/>
        <rFont val="宋体"/>
        <charset val="134"/>
      </rPr>
      <t>电机</t>
    </r>
    <r>
      <rPr>
        <b/>
        <sz val="10"/>
        <rFont val="Arial"/>
        <charset val="134"/>
      </rPr>
      <t xml:space="preserve"> motor  </t>
    </r>
  </si>
  <si>
    <r>
      <rPr>
        <b/>
        <sz val="10"/>
        <rFont val="Arial"/>
        <charset val="134"/>
      </rPr>
      <t xml:space="preserve">7399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烤漆色</t>
    </r>
    <r>
      <rPr>
        <b/>
        <sz val="10"/>
        <color rgb="FFFF0000"/>
        <rFont val="Arial"/>
        <charset val="134"/>
      </rPr>
      <t xml:space="preserve">
Baking varnish </t>
    </r>
  </si>
  <si>
    <r>
      <rPr>
        <b/>
        <sz val="10"/>
        <rFont val="Arial"/>
        <charset val="134"/>
      </rPr>
      <t xml:space="preserve">7399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涂鸦色</t>
    </r>
    <r>
      <rPr>
        <b/>
        <sz val="10"/>
        <color rgb="FFFF0000"/>
        <rFont val="Arial"/>
        <charset val="134"/>
      </rPr>
      <t xml:space="preserve">  
Graffiti color</t>
    </r>
  </si>
  <si>
    <t>涂鸦色  
Graffiti color</t>
  </si>
  <si>
    <r>
      <rPr>
        <b/>
        <sz val="10"/>
        <rFont val="Arial"/>
        <charset val="134"/>
      </rPr>
      <t xml:space="preserve">730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</si>
  <si>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t xml:space="preserve">  烤漆Baking varnish+15RMB  EVA发泡胎EVAfoam tire+65RMB
皮座椅Leather seats+15RMB</t>
  </si>
  <si>
    <r>
      <rPr>
        <b/>
        <sz val="10"/>
        <rFont val="Arial"/>
        <charset val="134"/>
      </rPr>
      <t xml:space="preserve">730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</si>
  <si>
    <r>
      <rPr>
        <b/>
        <sz val="10"/>
        <rFont val="Arial"/>
        <charset val="134"/>
      </rPr>
      <t xml:space="preserve">730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380*4  </t>
    </r>
    <r>
      <rPr>
        <b/>
        <sz val="10"/>
        <rFont val="宋体"/>
        <charset val="134"/>
      </rPr>
      <t>电机</t>
    </r>
    <r>
      <rPr>
        <b/>
        <sz val="10"/>
        <rFont val="Arial"/>
        <charset val="134"/>
      </rPr>
      <t xml:space="preserve"> motor  </t>
    </r>
  </si>
  <si>
    <r>
      <rPr>
        <b/>
        <sz val="10"/>
        <rFont val="Arial"/>
        <charset val="134"/>
      </rPr>
      <t xml:space="preserve">730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烤漆色</t>
    </r>
    <r>
      <rPr>
        <b/>
        <sz val="10"/>
        <color rgb="FFFF0000"/>
        <rFont val="Arial"/>
        <charset val="134"/>
      </rPr>
      <t xml:space="preserve">
Baking varnish </t>
    </r>
  </si>
  <si>
    <r>
      <rPr>
        <b/>
        <sz val="10"/>
        <rFont val="Arial"/>
        <charset val="134"/>
      </rPr>
      <t xml:space="preserve">730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rFont val="宋体"/>
        <charset val="134"/>
      </rPr>
      <t>（带灯光）</t>
    </r>
    <r>
      <rPr>
        <b/>
        <sz val="10"/>
        <rFont val="Arial"/>
        <charset val="134"/>
      </rPr>
      <t xml:space="preserve"> 
(With lights</t>
    </r>
    <r>
      <rPr>
        <b/>
        <sz val="10"/>
        <rFont val="宋体"/>
        <charset val="134"/>
      </rPr>
      <t>）</t>
    </r>
    <r>
      <rPr>
        <b/>
        <sz val="10"/>
        <color rgb="FFFF0000"/>
        <rFont val="Arial"/>
        <charset val="134"/>
      </rPr>
      <t xml:space="preserve">
</t>
    </r>
    <r>
      <rPr>
        <b/>
        <sz val="10"/>
        <color rgb="FFFF0000"/>
        <rFont val="宋体"/>
        <charset val="134"/>
      </rPr>
      <t>涂鸦色</t>
    </r>
    <r>
      <rPr>
        <b/>
        <sz val="10"/>
        <color rgb="FFFF0000"/>
        <rFont val="Arial"/>
        <charset val="134"/>
      </rPr>
      <t xml:space="preserve">  
Graffiti color</t>
    </r>
  </si>
  <si>
    <t xml:space="preserve">
涂鸦色  
Graffiti color</t>
  </si>
  <si>
    <r>
      <rPr>
        <b/>
        <sz val="10"/>
        <rFont val="Arial"/>
        <charset val="134"/>
      </rPr>
      <t xml:space="preserve">730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380*2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涂鸦色</t>
    </r>
    <r>
      <rPr>
        <b/>
        <sz val="10"/>
        <color rgb="FFFF0000"/>
        <rFont val="Arial"/>
        <charset val="134"/>
      </rPr>
      <t xml:space="preserve">  
Graffiti color</t>
    </r>
  </si>
  <si>
    <t>CL</t>
  </si>
  <si>
    <r>
      <rPr>
        <sz val="9"/>
        <rFont val="Arial"/>
        <charset val="134"/>
      </rPr>
      <t>903                              12V4.5A*1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</si>
  <si>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t xml:space="preserve">红, 粉, 蓝, 白                              Red, pink, blue, white     </t>
  </si>
  <si>
    <t>14.5KG   
16.5KG</t>
  </si>
  <si>
    <r>
      <rPr>
        <sz val="7"/>
        <color rgb="FFFF0000"/>
        <rFont val="Arial"/>
        <charset val="134"/>
      </rPr>
      <t>(12V4.5A*1</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一键启动</t>
    </r>
    <r>
      <rPr>
        <sz val="7"/>
        <rFont val="Arial"/>
        <charset val="134"/>
      </rPr>
      <t>,2.4G</t>
    </r>
    <r>
      <rPr>
        <sz val="7"/>
        <rFont val="方正粗黑宋简体"/>
        <charset val="134"/>
      </rPr>
      <t>一对一蓝牙遥控</t>
    </r>
    <r>
      <rPr>
        <sz val="7"/>
        <rFont val="Arial"/>
        <charset val="134"/>
      </rPr>
      <t>,</t>
    </r>
    <r>
      <rPr>
        <sz val="7"/>
        <rFont val="方正粗黑宋简体"/>
        <charset val="134"/>
      </rPr>
      <t>前后摇摆</t>
    </r>
    <r>
      <rPr>
        <sz val="7"/>
        <rFont val="Arial"/>
        <charset val="134"/>
      </rPr>
      <t>,</t>
    </r>
    <r>
      <rPr>
        <sz val="7"/>
        <rFont val="方正粗黑宋简体"/>
        <charset val="134"/>
      </rPr>
      <t>早教功能</t>
    </r>
    <r>
      <rPr>
        <sz val="7"/>
        <rFont val="Arial"/>
        <charset val="134"/>
      </rPr>
      <t>,</t>
    </r>
    <r>
      <rPr>
        <sz val="7"/>
        <rFont val="方正粗黑宋简体"/>
        <charset val="134"/>
      </rPr>
      <t>英语故事</t>
    </r>
    <r>
      <rPr>
        <sz val="7"/>
        <rFont val="Arial"/>
        <charset val="134"/>
      </rPr>
      <t>,LED</t>
    </r>
    <r>
      <rPr>
        <sz val="7"/>
        <rFont val="方正粗黑宋简体"/>
        <charset val="134"/>
      </rPr>
      <t>大灯</t>
    </r>
    <r>
      <rPr>
        <sz val="7"/>
        <rFont val="Arial"/>
        <charset val="134"/>
      </rPr>
      <t>,</t>
    </r>
    <r>
      <rPr>
        <sz val="7"/>
        <rFont val="方正粗黑宋简体"/>
        <charset val="134"/>
      </rPr>
      <t>四轮安全仿真避震</t>
    </r>
    <r>
      <rPr>
        <sz val="7"/>
        <rFont val="Arial"/>
        <charset val="134"/>
      </rPr>
      <t>,</t>
    </r>
    <r>
      <rPr>
        <sz val="7"/>
        <rFont val="方正粗黑宋简体"/>
        <charset val="134"/>
      </rPr>
      <t>缓启动</t>
    </r>
    <r>
      <rPr>
        <sz val="7"/>
        <rFont val="Arial"/>
        <charset val="134"/>
      </rPr>
      <t>,</t>
    </r>
    <r>
      <rPr>
        <sz val="7"/>
        <rFont val="方正粗黑宋简体"/>
        <charset val="134"/>
      </rPr>
      <t>双开门</t>
    </r>
    <r>
      <rPr>
        <sz val="7"/>
        <rFont val="Arial"/>
        <charset val="134"/>
      </rPr>
      <t>.                                                                                          One-button start, 2.4g one-to-one Bluetooth remote control, rocking back and forth, early education function, English story,LED headlights, four-wheel safety simulation shock absorber, slow start, double doors</t>
    </r>
  </si>
  <si>
    <r>
      <rPr>
        <sz val="9"/>
        <color rgb="FF0C16E4"/>
        <rFont val="方正粗黑宋简体"/>
        <charset val="134"/>
      </rPr>
      <t>烤漆</t>
    </r>
    <r>
      <rPr>
        <sz val="9"/>
        <color rgb="FF0C16E4"/>
        <rFont val="Arial"/>
        <charset val="134"/>
      </rPr>
      <t xml:space="preserve"> Paint +35RMB                                            </t>
    </r>
    <r>
      <rPr>
        <sz val="9"/>
        <color rgb="FF0C16E4"/>
        <rFont val="方正粗黑宋简体"/>
        <charset val="134"/>
      </rPr>
      <t>皮座椅</t>
    </r>
    <r>
      <rPr>
        <sz val="9"/>
        <color rgb="FF0C16E4"/>
        <rFont val="Arial"/>
        <charset val="134"/>
      </rPr>
      <t>Leather seats+25RMB                                                       EVA</t>
    </r>
    <r>
      <rPr>
        <sz val="9"/>
        <color rgb="FF0C16E4"/>
        <rFont val="方正粗黑宋简体"/>
        <charset val="134"/>
      </rPr>
      <t>发泡胎</t>
    </r>
    <r>
      <rPr>
        <sz val="9"/>
        <color rgb="FF0C16E4"/>
        <rFont val="Arial"/>
        <charset val="134"/>
      </rPr>
      <t xml:space="preserve">EVAfoam tire+55RMB    </t>
    </r>
  </si>
  <si>
    <r>
      <rPr>
        <sz val="8"/>
        <rFont val="Arial"/>
        <charset val="134"/>
      </rPr>
      <t>3C</t>
    </r>
    <r>
      <rPr>
        <sz val="8"/>
        <rFont val="方正粗黑宋简体"/>
        <charset val="134"/>
      </rPr>
      <t>证书</t>
    </r>
    <r>
      <rPr>
        <sz val="8"/>
        <rFont val="Arial"/>
        <charset val="134"/>
      </rPr>
      <t xml:space="preserve"> / EN71  ASTM/ IECEN 62115/  GCC</t>
    </r>
  </si>
  <si>
    <r>
      <rPr>
        <sz val="9"/>
        <rFont val="Arial"/>
        <charset val="134"/>
      </rPr>
      <t xml:space="preserve">903                              </t>
    </r>
    <r>
      <rPr>
        <sz val="9"/>
        <color rgb="FFFF0000"/>
        <rFont val="Arial"/>
        <charset val="134"/>
      </rPr>
      <t>12V4.5A*1</t>
    </r>
    <r>
      <rPr>
        <sz val="9"/>
        <rFont val="方正粗黑宋简体"/>
        <charset val="134"/>
      </rPr>
      <t>铅酸电池</t>
    </r>
    <r>
      <rPr>
        <sz val="9"/>
        <rFont val="Arial"/>
        <charset val="134"/>
      </rPr>
      <t xml:space="preserve">Lead-acid battery 
</t>
    </r>
    <r>
      <rPr>
        <sz val="9"/>
        <color rgb="FFFF0000"/>
        <rFont val="Arial"/>
        <charset val="134"/>
      </rPr>
      <t xml:space="preserve">12V380*2  </t>
    </r>
    <r>
      <rPr>
        <sz val="9"/>
        <rFont val="方正粗黑宋简体"/>
        <charset val="134"/>
      </rPr>
      <t>电机</t>
    </r>
    <r>
      <rPr>
        <sz val="9"/>
        <rFont val="Arial"/>
        <charset val="134"/>
      </rPr>
      <t xml:space="preserve"> motor                   </t>
    </r>
  </si>
  <si>
    <r>
      <rPr>
        <sz val="9"/>
        <rFont val="Arial"/>
        <charset val="134"/>
      </rPr>
      <t xml:space="preserve">903                              </t>
    </r>
    <r>
      <rPr>
        <sz val="9"/>
        <color rgb="FFFF0000"/>
        <rFont val="Arial"/>
        <charset val="134"/>
      </rPr>
      <t>12V7A*1</t>
    </r>
    <r>
      <rPr>
        <sz val="9"/>
        <rFont val="方正粗黑宋简体"/>
        <charset val="134"/>
      </rPr>
      <t>铅酸电池</t>
    </r>
    <r>
      <rPr>
        <sz val="9"/>
        <rFont val="Arial"/>
        <charset val="134"/>
      </rPr>
      <t xml:space="preserve">Lead-acid battery 
</t>
    </r>
    <r>
      <rPr>
        <sz val="9"/>
        <color rgb="FFFF0000"/>
        <rFont val="Arial"/>
        <charset val="134"/>
      </rPr>
      <t xml:space="preserve">12V380*4 </t>
    </r>
    <r>
      <rPr>
        <sz val="9"/>
        <rFont val="Arial"/>
        <charset val="134"/>
      </rPr>
      <t xml:space="preserve">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</si>
  <si>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+12V380*4 </t>
    </r>
    <r>
      <rPr>
        <sz val="7"/>
        <color rgb="FFFF0000"/>
        <rFont val="方正粗黑宋简体"/>
        <charset val="134"/>
      </rPr>
      <t>电机</t>
    </r>
    <r>
      <rPr>
        <sz val="7"/>
        <color rgb="FFFF0000"/>
        <rFont val="Arial"/>
        <charset val="134"/>
      </rPr>
      <t xml:space="preserve"> motor )                                  
</t>
    </r>
    <r>
      <rPr>
        <sz val="7"/>
        <rFont val="方正粗黑宋简体"/>
        <charset val="134"/>
      </rPr>
      <t>一键启动</t>
    </r>
    <r>
      <rPr>
        <sz val="7"/>
        <rFont val="Arial"/>
        <charset val="134"/>
      </rPr>
      <t>,2.4G</t>
    </r>
    <r>
      <rPr>
        <sz val="7"/>
        <rFont val="方正粗黑宋简体"/>
        <charset val="134"/>
      </rPr>
      <t>一对一蓝牙遥控</t>
    </r>
    <r>
      <rPr>
        <sz val="7"/>
        <rFont val="Arial"/>
        <charset val="134"/>
      </rPr>
      <t>,</t>
    </r>
    <r>
      <rPr>
        <sz val="7"/>
        <rFont val="方正粗黑宋简体"/>
        <charset val="134"/>
      </rPr>
      <t>前后摇摆</t>
    </r>
    <r>
      <rPr>
        <sz val="7"/>
        <rFont val="Arial"/>
        <charset val="134"/>
      </rPr>
      <t>,</t>
    </r>
    <r>
      <rPr>
        <sz val="7"/>
        <rFont val="方正粗黑宋简体"/>
        <charset val="134"/>
      </rPr>
      <t>早教功能</t>
    </r>
    <r>
      <rPr>
        <sz val="7"/>
        <rFont val="Arial"/>
        <charset val="134"/>
      </rPr>
      <t>,</t>
    </r>
    <r>
      <rPr>
        <sz val="7"/>
        <rFont val="方正粗黑宋简体"/>
        <charset val="134"/>
      </rPr>
      <t>英语故事</t>
    </r>
    <r>
      <rPr>
        <sz val="7"/>
        <rFont val="Arial"/>
        <charset val="134"/>
      </rPr>
      <t>,LED</t>
    </r>
    <r>
      <rPr>
        <sz val="7"/>
        <rFont val="方正粗黑宋简体"/>
        <charset val="134"/>
      </rPr>
      <t>大灯</t>
    </r>
    <r>
      <rPr>
        <sz val="7"/>
        <rFont val="Arial"/>
        <charset val="134"/>
      </rPr>
      <t>,</t>
    </r>
    <r>
      <rPr>
        <sz val="7"/>
        <rFont val="方正粗黑宋简体"/>
        <charset val="134"/>
      </rPr>
      <t>四轮安全仿真避震</t>
    </r>
    <r>
      <rPr>
        <sz val="7"/>
        <rFont val="Arial"/>
        <charset val="134"/>
      </rPr>
      <t>,</t>
    </r>
    <r>
      <rPr>
        <sz val="7"/>
        <rFont val="方正粗黑宋简体"/>
        <charset val="134"/>
      </rPr>
      <t>缓启动</t>
    </r>
    <r>
      <rPr>
        <sz val="7"/>
        <rFont val="Arial"/>
        <charset val="134"/>
      </rPr>
      <t>,</t>
    </r>
    <r>
      <rPr>
        <sz val="7"/>
        <rFont val="方正粗黑宋简体"/>
        <charset val="134"/>
      </rPr>
      <t>双开门</t>
    </r>
    <r>
      <rPr>
        <sz val="7"/>
        <rFont val="Arial"/>
        <charset val="134"/>
      </rPr>
      <t>.                                                                                          One-button start, 2.4g one-to-one Bluetooth remote control, rocking back and forth, early education function, English story,LED headlights, four-wheel safety simulation shock absorber, slow start, double doors</t>
    </r>
  </si>
  <si>
    <r>
      <rPr>
        <sz val="9"/>
        <rFont val="Arial"/>
        <charset val="134"/>
      </rPr>
      <t>903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</si>
  <si>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9"/>
        <rFont val="Arial"/>
        <charset val="134"/>
      </rPr>
      <t>06                             6V4.5A*2</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</si>
  <si>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t>103*59*50CM</t>
  </si>
  <si>
    <t>12KG   
14.5KG</t>
  </si>
  <si>
    <r>
      <rPr>
        <sz val="7"/>
        <color rgb="FFFF0000"/>
        <rFont val="Arial"/>
        <charset val="134"/>
      </rPr>
      <t>(12V4.5A*1</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带</t>
    </r>
    <r>
      <rPr>
        <sz val="7"/>
        <rFont val="Arial"/>
        <charset val="134"/>
      </rPr>
      <t>2.4G</t>
    </r>
    <r>
      <rPr>
        <sz val="7"/>
        <rFont val="方正粗黑宋简体"/>
        <charset val="134"/>
      </rPr>
      <t>遥控、四驱、四轮避震、灯光、</t>
    </r>
    <r>
      <rPr>
        <sz val="7"/>
        <rFont val="Arial"/>
        <charset val="134"/>
      </rPr>
      <t>MP3</t>
    </r>
    <r>
      <rPr>
        <sz val="7"/>
        <rFont val="方正粗黑宋简体"/>
        <charset val="134"/>
      </rPr>
      <t>接口、音乐、双开门</t>
    </r>
    <r>
      <rPr>
        <sz val="7"/>
        <rFont val="Arial"/>
        <charset val="134"/>
      </rPr>
      <t xml:space="preserve">
With 2.4G remote control, four-wheel drive, four-wheel shock absorber, light, MP3 interface, music, double door</t>
    </r>
  </si>
  <si>
    <r>
      <rPr>
        <sz val="9"/>
        <color rgb="FF0C16E4"/>
        <rFont val="方正粗黑宋简体"/>
        <charset val="134"/>
      </rPr>
      <t>烤漆</t>
    </r>
    <r>
      <rPr>
        <sz val="9"/>
        <color rgb="FF0C16E4"/>
        <rFont val="Arial"/>
        <charset val="134"/>
      </rPr>
      <t xml:space="preserve"> Paint +50RMB                                            </t>
    </r>
    <r>
      <rPr>
        <sz val="9"/>
        <color rgb="FF0C16E4"/>
        <rFont val="方正粗黑宋简体"/>
        <charset val="134"/>
      </rPr>
      <t>皮座椅</t>
    </r>
    <r>
      <rPr>
        <sz val="9"/>
        <color rgb="FF0C16E4"/>
        <rFont val="Arial"/>
        <charset val="134"/>
      </rPr>
      <t>Leather seats+25RMB                                                       EVA</t>
    </r>
    <r>
      <rPr>
        <sz val="9"/>
        <color rgb="FF0C16E4"/>
        <rFont val="方正粗黑宋简体"/>
        <charset val="134"/>
      </rPr>
      <t>发泡胎</t>
    </r>
    <r>
      <rPr>
        <sz val="9"/>
        <color rgb="FF0C16E4"/>
        <rFont val="Arial"/>
        <charset val="134"/>
      </rPr>
      <t xml:space="preserve">EVAfoam tire+55RMB    </t>
    </r>
  </si>
  <si>
    <t>EN71-1-2-3
EN62115/GCC</t>
  </si>
  <si>
    <t>LW</t>
  </si>
  <si>
    <r>
      <rPr>
        <sz val="9"/>
        <rFont val="Arial"/>
        <charset val="134"/>
      </rPr>
      <t xml:space="preserve">6188                            </t>
    </r>
    <r>
      <rPr>
        <sz val="9"/>
        <color rgb="FFFF0000"/>
        <rFont val="Arial"/>
        <charset val="134"/>
      </rPr>
      <t>12V4.5A*1</t>
    </r>
    <r>
      <rPr>
        <sz val="9"/>
        <rFont val="方正粗黑宋简体"/>
        <charset val="134"/>
      </rPr>
      <t>铅酸电池</t>
    </r>
    <r>
      <rPr>
        <sz val="9"/>
        <rFont val="Arial"/>
        <charset val="134"/>
      </rPr>
      <t xml:space="preserve">
Lead-acid battery 
</t>
    </r>
    <r>
      <rPr>
        <sz val="9"/>
        <color rgb="FFFF0000"/>
        <rFont val="Arial"/>
        <charset val="134"/>
      </rPr>
      <t>12V380*2</t>
    </r>
    <r>
      <rPr>
        <sz val="9"/>
        <rFont val="Arial"/>
        <charset val="134"/>
      </rPr>
      <t xml:space="preserve">  </t>
    </r>
    <r>
      <rPr>
        <sz val="9"/>
        <rFont val="方正粗黑宋简体"/>
        <charset val="134"/>
      </rPr>
      <t>电机</t>
    </r>
    <r>
      <rPr>
        <sz val="9"/>
        <rFont val="Arial"/>
        <charset val="134"/>
      </rPr>
      <t xml:space="preserve"> motor                   </t>
    </r>
  </si>
  <si>
    <t xml:space="preserve">红, 蓝, 白                              Red,  blue, white     </t>
  </si>
  <si>
    <t>115x70x70CM</t>
  </si>
  <si>
    <t>14KG   18KG</t>
  </si>
  <si>
    <r>
      <rPr>
        <sz val="9"/>
        <color rgb="FF0C16E4"/>
        <rFont val="方正粗黑宋简体"/>
        <charset val="134"/>
      </rPr>
      <t>烤漆</t>
    </r>
    <r>
      <rPr>
        <sz val="9"/>
        <color rgb="FF0C16E4"/>
        <rFont val="Arial"/>
        <charset val="134"/>
      </rPr>
      <t xml:space="preserve"> Paint +30RMB                                            </t>
    </r>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 xml:space="preserve">EVAfoam tire+70RMB    </t>
    </r>
  </si>
  <si>
    <r>
      <rPr>
        <sz val="9"/>
        <rFont val="Arial"/>
        <charset val="134"/>
      </rPr>
      <t xml:space="preserve">6188                            </t>
    </r>
    <r>
      <rPr>
        <sz val="9"/>
        <color rgb="FFFF0000"/>
        <rFont val="Arial"/>
        <charset val="134"/>
      </rPr>
      <t>12V7A*1</t>
    </r>
    <r>
      <rPr>
        <sz val="9"/>
        <rFont val="方正粗黑宋简体"/>
        <charset val="134"/>
      </rPr>
      <t>铅酸电池</t>
    </r>
    <r>
      <rPr>
        <sz val="9"/>
        <rFont val="Arial"/>
        <charset val="134"/>
      </rPr>
      <t xml:space="preserve">
Lead-acid battery 
</t>
    </r>
    <r>
      <rPr>
        <sz val="9"/>
        <color rgb="FFFF0000"/>
        <rFont val="Arial"/>
        <charset val="134"/>
      </rPr>
      <t xml:space="preserve">12V380*2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</si>
  <si>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带</t>
    </r>
    <r>
      <rPr>
        <sz val="7"/>
        <rFont val="Arial"/>
        <charset val="134"/>
      </rPr>
      <t>2.4G</t>
    </r>
    <r>
      <rPr>
        <sz val="7"/>
        <rFont val="方正粗黑宋简体"/>
        <charset val="134"/>
      </rPr>
      <t>遥控、四驱、四轮避震、灯光、</t>
    </r>
    <r>
      <rPr>
        <sz val="7"/>
        <rFont val="Arial"/>
        <charset val="134"/>
      </rPr>
      <t>MP3</t>
    </r>
    <r>
      <rPr>
        <sz val="7"/>
        <rFont val="方正粗黑宋简体"/>
        <charset val="134"/>
      </rPr>
      <t>接口、音乐、双开门</t>
    </r>
    <r>
      <rPr>
        <sz val="7"/>
        <rFont val="Arial"/>
        <charset val="134"/>
      </rPr>
      <t xml:space="preserve">
With 2.4G remote control, four-wheel drive, four-wheel shock absorber, light, MP3 interface, music, double door</t>
    </r>
  </si>
  <si>
    <r>
      <rPr>
        <sz val="9"/>
        <rFont val="Arial"/>
        <charset val="134"/>
      </rPr>
      <t xml:space="preserve">6188                            </t>
    </r>
    <r>
      <rPr>
        <sz val="9"/>
        <color rgb="FFFF0000"/>
        <rFont val="Arial"/>
        <charset val="134"/>
      </rPr>
      <t>12V7A*1</t>
    </r>
    <r>
      <rPr>
        <sz val="9"/>
        <rFont val="方正粗黑宋简体"/>
        <charset val="134"/>
      </rPr>
      <t>铅酸电池</t>
    </r>
    <r>
      <rPr>
        <sz val="9"/>
        <rFont val="Arial"/>
        <charset val="134"/>
      </rPr>
      <t xml:space="preserve">
Lead-acid battery 
</t>
    </r>
    <r>
      <rPr>
        <sz val="9"/>
        <color rgb="FFFF0000"/>
        <rFont val="Arial"/>
        <charset val="134"/>
      </rPr>
      <t xml:space="preserve">12V380*2 </t>
    </r>
    <r>
      <rPr>
        <sz val="9"/>
        <rFont val="Arial"/>
        <charset val="134"/>
      </rPr>
      <t xml:space="preserve"> </t>
    </r>
    <r>
      <rPr>
        <sz val="9"/>
        <rFont val="方正粗黑宋简体"/>
        <charset val="134"/>
      </rPr>
      <t>电机</t>
    </r>
    <r>
      <rPr>
        <sz val="9"/>
        <rFont val="Arial"/>
        <charset val="134"/>
      </rPr>
      <t xml:space="preserve"> motor                   </t>
    </r>
  </si>
  <si>
    <r>
      <rPr>
        <sz val="9"/>
        <rFont val="Arial"/>
        <charset val="134"/>
      </rPr>
      <t>6188                            12V7A*1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</si>
  <si>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t>烤漆红  
烤漆蓝 
paint red 
paint blue</t>
  </si>
  <si>
    <t>BLM</t>
  </si>
  <si>
    <r>
      <rPr>
        <sz val="10"/>
        <rFont val="Arial"/>
        <charset val="134"/>
      </rPr>
      <t xml:space="preserve">2188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</si>
  <si>
    <t xml:space="preserve">红, 绿, 白，灰                              
Red, green, 
white, gray    </t>
  </si>
  <si>
    <t>98*58*56CM</t>
  </si>
  <si>
    <t>10KG   12KG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</si>
  <si>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双电双驱</t>
    </r>
    <r>
      <rPr>
        <sz val="7"/>
        <rFont val="Arial"/>
        <charset val="134"/>
      </rPr>
      <t xml:space="preserve"> </t>
    </r>
    <r>
      <rPr>
        <sz val="7"/>
        <rFont val="方正粗黑宋简体"/>
        <charset val="134"/>
      </rPr>
      <t>早教</t>
    </r>
    <r>
      <rPr>
        <sz val="7"/>
        <rFont val="Arial"/>
        <charset val="134"/>
      </rPr>
      <t xml:space="preserve"> </t>
    </r>
    <r>
      <rPr>
        <sz val="7"/>
        <rFont val="方正粗黑宋简体"/>
        <charset val="134"/>
      </rPr>
      <t>带摇摆，遥控（手柄</t>
    </r>
    <r>
      <rPr>
        <sz val="7"/>
        <rFont val="Arial"/>
        <charset val="134"/>
      </rPr>
      <t>&amp;</t>
    </r>
    <r>
      <rPr>
        <sz val="7"/>
        <rFont val="方正粗黑宋简体"/>
        <charset val="134"/>
      </rPr>
      <t>手机版）</t>
    </r>
    <r>
      <rPr>
        <sz val="7"/>
        <rFont val="Arial"/>
        <charset val="134"/>
      </rPr>
      <t xml:space="preserve"> </t>
    </r>
    <r>
      <rPr>
        <sz val="7"/>
        <rFont val="方正粗黑宋简体"/>
        <charset val="134"/>
      </rPr>
      <t>方向盘控制，电瓶</t>
    </r>
    <r>
      <rPr>
        <sz val="7"/>
        <rFont val="Arial"/>
        <charset val="134"/>
      </rPr>
      <t>6V4A *2</t>
    </r>
    <r>
      <rPr>
        <sz val="7"/>
        <rFont val="方正粗黑宋简体"/>
        <charset val="134"/>
      </rPr>
      <t>，电机</t>
    </r>
    <r>
      <rPr>
        <sz val="7"/>
        <rFont val="Arial"/>
        <charset val="134"/>
      </rPr>
      <t xml:space="preserve">380*2 </t>
    </r>
    <r>
      <rPr>
        <sz val="7"/>
        <rFont val="方正粗黑宋简体"/>
        <charset val="134"/>
      </rPr>
      <t>转向</t>
    </r>
    <r>
      <rPr>
        <sz val="7"/>
        <rFont val="Arial"/>
        <charset val="134"/>
      </rPr>
      <t>390*1.                                                                                          Double electric double drive early education belt swing</t>
    </r>
    <r>
      <rPr>
        <sz val="7"/>
        <rFont val="方正粗黑宋简体"/>
        <charset val="134"/>
      </rPr>
      <t>，</t>
    </r>
    <r>
      <rPr>
        <sz val="7"/>
        <rFont val="Arial"/>
        <charset val="134"/>
      </rPr>
      <t>Remote control (handle &amp; mobile version) steering wheel control</t>
    </r>
    <r>
      <rPr>
        <sz val="7"/>
        <rFont val="方正粗黑宋简体"/>
        <charset val="134"/>
      </rPr>
      <t>，</t>
    </r>
    <r>
      <rPr>
        <sz val="7"/>
        <rFont val="Arial"/>
        <charset val="134"/>
      </rPr>
      <t>Battery 6V4A *2</t>
    </r>
    <r>
      <rPr>
        <sz val="7"/>
        <rFont val="方正粗黑宋简体"/>
        <charset val="134"/>
      </rPr>
      <t>，</t>
    </r>
    <r>
      <rPr>
        <sz val="7"/>
        <rFont val="Arial"/>
        <charset val="134"/>
      </rPr>
      <t>Motor 380*2 to 390*1.</t>
    </r>
  </si>
  <si>
    <r>
      <rPr>
        <sz val="9"/>
        <color rgb="FF0C16E4"/>
        <rFont val="方正粗黑宋简体"/>
        <charset val="134"/>
      </rPr>
      <t>皮座椅</t>
    </r>
    <r>
      <rPr>
        <sz val="9"/>
        <color rgb="FF0C16E4"/>
        <rFont val="Arial"/>
        <charset val="134"/>
      </rPr>
      <t>Leather seats+20RMB                                                       EVA</t>
    </r>
    <r>
      <rPr>
        <sz val="9"/>
        <color rgb="FF0C16E4"/>
        <rFont val="方正粗黑宋简体"/>
        <charset val="134"/>
      </rPr>
      <t>发泡胎</t>
    </r>
    <r>
      <rPr>
        <sz val="9"/>
        <color rgb="FF0C16E4"/>
        <rFont val="Arial"/>
        <charset val="134"/>
      </rPr>
      <t xml:space="preserve">EVAfoam tire+60RMB    </t>
    </r>
  </si>
  <si>
    <r>
      <rPr>
        <sz val="10"/>
        <rFont val="Arial"/>
        <charset val="134"/>
      </rPr>
      <t xml:space="preserve">2188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12V380*2</t>
    </r>
    <r>
      <rPr>
        <b/>
        <sz val="1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</si>
  <si>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2188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 paint   </t>
    </r>
    <r>
      <rPr>
        <sz val="10"/>
        <rFont val="Arial"/>
        <charset val="134"/>
      </rPr>
      <t xml:space="preserve">                  </t>
    </r>
  </si>
  <si>
    <t>烤漆红   
烤漆蓝
烤漆绿 
paint red 
paint blue
paint green</t>
  </si>
  <si>
    <r>
      <rPr>
        <sz val="10"/>
        <rFont val="Arial"/>
        <charset val="134"/>
      </rPr>
      <t xml:space="preserve">2188                            
</t>
    </r>
    <r>
      <rPr>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涂鸦：</t>
    </r>
    <r>
      <rPr>
        <sz val="10"/>
        <color rgb="FFFF0000"/>
        <rFont val="Arial"/>
        <charset val="134"/>
      </rPr>
      <t xml:space="preserve">Graffiti   </t>
    </r>
    <r>
      <rPr>
        <sz val="10"/>
        <rFont val="Arial"/>
        <charset val="134"/>
      </rPr>
      <t xml:space="preserve">              </t>
    </r>
  </si>
  <si>
    <t>涂鸦：Graffiti</t>
  </si>
  <si>
    <r>
      <rPr>
        <sz val="9"/>
        <rFont val="Arial"/>
        <charset val="134"/>
      </rPr>
      <t>313                            6V4.5A*2</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</si>
  <si>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t xml:space="preserve">红，绿， 蓝，粉，                            
Red, green,
 blue, pink, </t>
  </si>
  <si>
    <t>102*73*75CM</t>
  </si>
  <si>
    <t>15.5KG   17.5KG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</si>
  <si>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t>
    </r>
    <r>
      <rPr>
        <sz val="7"/>
        <rFont val="方正粗黑宋简体"/>
        <charset val="134"/>
      </rPr>
      <t>一键启动</t>
    </r>
    <r>
      <rPr>
        <sz val="7"/>
        <rFont val="Arial"/>
        <charset val="134"/>
      </rPr>
      <t>,2.4g</t>
    </r>
    <r>
      <rPr>
        <sz val="7"/>
        <rFont val="方正粗黑宋简体"/>
        <charset val="134"/>
      </rPr>
      <t>一对一蓝牙遥控器</t>
    </r>
    <r>
      <rPr>
        <sz val="7"/>
        <rFont val="Arial"/>
        <charset val="134"/>
      </rPr>
      <t>,</t>
    </r>
    <r>
      <rPr>
        <sz val="7"/>
        <rFont val="方正粗黑宋简体"/>
        <charset val="134"/>
      </rPr>
      <t>电量显示</t>
    </r>
    <r>
      <rPr>
        <sz val="7"/>
        <rFont val="Arial"/>
        <charset val="134"/>
      </rPr>
      <t>,</t>
    </r>
    <r>
      <rPr>
        <sz val="7"/>
        <rFont val="方正粗黑宋简体"/>
        <charset val="134"/>
      </rPr>
      <t>独立摇摆功能</t>
    </r>
    <r>
      <rPr>
        <sz val="7"/>
        <rFont val="Arial"/>
        <charset val="134"/>
      </rPr>
      <t>,</t>
    </r>
    <r>
      <rPr>
        <sz val="7"/>
        <rFont val="方正粗黑宋简体"/>
        <charset val="134"/>
      </rPr>
      <t>早教功能</t>
    </r>
    <r>
      <rPr>
        <sz val="7"/>
        <rFont val="Arial"/>
        <charset val="134"/>
      </rPr>
      <t>,</t>
    </r>
    <r>
      <rPr>
        <sz val="7"/>
        <rFont val="方正粗黑宋简体"/>
        <charset val="134"/>
      </rPr>
      <t>英语故事</t>
    </r>
    <r>
      <rPr>
        <sz val="7"/>
        <rFont val="Arial"/>
        <charset val="134"/>
      </rPr>
      <t>,LED</t>
    </r>
    <r>
      <rPr>
        <sz val="7"/>
        <rFont val="方正粗黑宋简体"/>
        <charset val="134"/>
      </rPr>
      <t>大灯</t>
    </r>
    <r>
      <rPr>
        <sz val="7"/>
        <rFont val="Arial"/>
        <charset val="134"/>
      </rPr>
      <t>,USB</t>
    </r>
    <r>
      <rPr>
        <sz val="7"/>
        <rFont val="方正粗黑宋简体"/>
        <charset val="134"/>
      </rPr>
      <t>插口</t>
    </r>
    <r>
      <rPr>
        <sz val="7"/>
        <rFont val="Arial"/>
        <charset val="134"/>
      </rPr>
      <t>,SD</t>
    </r>
    <r>
      <rPr>
        <sz val="7"/>
        <rFont val="方正粗黑宋简体"/>
        <charset val="134"/>
      </rPr>
      <t>卡插口</t>
    </r>
    <r>
      <rPr>
        <sz val="7"/>
        <rFont val="Arial"/>
        <charset val="134"/>
      </rPr>
      <t>,MP3</t>
    </r>
    <r>
      <rPr>
        <sz val="7"/>
        <rFont val="方正粗黑宋简体"/>
        <charset val="134"/>
      </rPr>
      <t>插口</t>
    </r>
    <r>
      <rPr>
        <sz val="7"/>
        <rFont val="Arial"/>
        <charset val="134"/>
      </rPr>
      <t>,</t>
    </r>
    <r>
      <rPr>
        <sz val="7"/>
        <rFont val="方正粗黑宋简体"/>
        <charset val="134"/>
      </rPr>
      <t>四轮避震</t>
    </r>
    <r>
      <rPr>
        <sz val="7"/>
        <rFont val="Arial"/>
        <charset val="134"/>
      </rPr>
      <t xml:space="preserve">
Double door, one button start,2.4g one to one Bluetooth remote control, power display, independent swing function, early education function, English story,LED headlights,USB jack,SD card jack,MP3 jack, four wheel shock absorber</t>
    </r>
  </si>
  <si>
    <r>
      <rPr>
        <sz val="9"/>
        <color rgb="FF0C16E4"/>
        <rFont val="方正粗黑宋简体"/>
        <charset val="134"/>
      </rPr>
      <t>皮座椅</t>
    </r>
    <r>
      <rPr>
        <sz val="9"/>
        <color rgb="FF0C16E4"/>
        <rFont val="Arial"/>
        <charset val="134"/>
      </rPr>
      <t xml:space="preserve">Leather seats+20RMB                                                          </t>
    </r>
  </si>
  <si>
    <r>
      <rPr>
        <sz val="9"/>
        <rFont val="Arial"/>
        <charset val="134"/>
      </rPr>
      <t>313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</si>
  <si>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t>
    </r>
    <r>
      <rPr>
        <sz val="7"/>
        <rFont val="方正粗黑宋简体"/>
        <charset val="134"/>
      </rPr>
      <t>一键启动</t>
    </r>
    <r>
      <rPr>
        <sz val="7"/>
        <rFont val="Arial"/>
        <charset val="134"/>
      </rPr>
      <t>,2.4g</t>
    </r>
    <r>
      <rPr>
        <sz val="7"/>
        <rFont val="方正粗黑宋简体"/>
        <charset val="134"/>
      </rPr>
      <t>一对一蓝牙遥控器</t>
    </r>
    <r>
      <rPr>
        <sz val="7"/>
        <rFont val="Arial"/>
        <charset val="134"/>
      </rPr>
      <t>,</t>
    </r>
    <r>
      <rPr>
        <sz val="7"/>
        <rFont val="方正粗黑宋简体"/>
        <charset val="134"/>
      </rPr>
      <t>电量显示</t>
    </r>
    <r>
      <rPr>
        <sz val="7"/>
        <rFont val="Arial"/>
        <charset val="134"/>
      </rPr>
      <t>,</t>
    </r>
    <r>
      <rPr>
        <sz val="7"/>
        <rFont val="方正粗黑宋简体"/>
        <charset val="134"/>
      </rPr>
      <t>独立摇摆功能</t>
    </r>
    <r>
      <rPr>
        <sz val="7"/>
        <rFont val="Arial"/>
        <charset val="134"/>
      </rPr>
      <t>,</t>
    </r>
    <r>
      <rPr>
        <sz val="7"/>
        <rFont val="方正粗黑宋简体"/>
        <charset val="134"/>
      </rPr>
      <t>早教功能</t>
    </r>
    <r>
      <rPr>
        <sz val="7"/>
        <rFont val="Arial"/>
        <charset val="134"/>
      </rPr>
      <t>,</t>
    </r>
    <r>
      <rPr>
        <sz val="7"/>
        <rFont val="方正粗黑宋简体"/>
        <charset val="134"/>
      </rPr>
      <t>英语故事</t>
    </r>
    <r>
      <rPr>
        <sz val="7"/>
        <rFont val="Arial"/>
        <charset val="134"/>
      </rPr>
      <t>,LED</t>
    </r>
    <r>
      <rPr>
        <sz val="7"/>
        <rFont val="方正粗黑宋简体"/>
        <charset val="134"/>
      </rPr>
      <t>大灯</t>
    </r>
    <r>
      <rPr>
        <sz val="7"/>
        <rFont val="Arial"/>
        <charset val="134"/>
      </rPr>
      <t>,USB</t>
    </r>
    <r>
      <rPr>
        <sz val="7"/>
        <rFont val="方正粗黑宋简体"/>
        <charset val="134"/>
      </rPr>
      <t>插口</t>
    </r>
    <r>
      <rPr>
        <sz val="7"/>
        <rFont val="Arial"/>
        <charset val="134"/>
      </rPr>
      <t>,SD</t>
    </r>
    <r>
      <rPr>
        <sz val="7"/>
        <rFont val="方正粗黑宋简体"/>
        <charset val="134"/>
      </rPr>
      <t>卡插口</t>
    </r>
    <r>
      <rPr>
        <sz val="7"/>
        <rFont val="Arial"/>
        <charset val="134"/>
      </rPr>
      <t>,MP3</t>
    </r>
    <r>
      <rPr>
        <sz val="7"/>
        <rFont val="方正粗黑宋简体"/>
        <charset val="134"/>
      </rPr>
      <t>插口</t>
    </r>
    <r>
      <rPr>
        <sz val="7"/>
        <rFont val="Arial"/>
        <charset val="134"/>
      </rPr>
      <t>,</t>
    </r>
    <r>
      <rPr>
        <sz val="7"/>
        <rFont val="方正粗黑宋简体"/>
        <charset val="134"/>
      </rPr>
      <t>四轮避震</t>
    </r>
    <r>
      <rPr>
        <sz val="7"/>
        <rFont val="Arial"/>
        <charset val="134"/>
      </rPr>
      <t xml:space="preserve">
Double door, one button start,2.4g one to one Bluetooth remote control, power display, independent swing function, early education function, English story,LED headlights,USB jack,SD card jack,MP3 jack, four wheel shock absorber</t>
    </r>
  </si>
  <si>
    <r>
      <rPr>
        <sz val="9"/>
        <rFont val="Arial"/>
        <charset val="134"/>
      </rPr>
      <t xml:space="preserve">313                            </t>
    </r>
    <r>
      <rPr>
        <sz val="9"/>
        <color rgb="FFFF0000"/>
        <rFont val="Arial"/>
        <charset val="134"/>
      </rPr>
      <t>12V7A*1</t>
    </r>
    <r>
      <rPr>
        <sz val="9"/>
        <rFont val="方正粗黑宋简体"/>
        <charset val="134"/>
      </rPr>
      <t>铅酸电池</t>
    </r>
    <r>
      <rPr>
        <sz val="9"/>
        <rFont val="Arial"/>
        <charset val="134"/>
      </rPr>
      <t xml:space="preserve">
Lead-acid battery 
</t>
    </r>
    <r>
      <rPr>
        <sz val="9"/>
        <color rgb="FFFF0000"/>
        <rFont val="Arial"/>
        <charset val="134"/>
      </rPr>
      <t xml:space="preserve">12V380*4 </t>
    </r>
    <r>
      <rPr>
        <sz val="9"/>
        <rFont val="Arial"/>
        <charset val="134"/>
      </rPr>
      <t xml:space="preserve">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t>
    </r>
    <r>
      <rPr>
        <sz val="9"/>
        <color rgb="FFFF0000"/>
        <rFont val="Arial"/>
        <charset val="134"/>
      </rPr>
      <t xml:space="preserve">+paint     </t>
    </r>
    <r>
      <rPr>
        <sz val="9"/>
        <rFont val="Arial"/>
        <charset val="134"/>
      </rPr>
      <t xml:space="preserve">                   </t>
    </r>
  </si>
  <si>
    <r>
      <rPr>
        <sz val="9"/>
        <rFont val="Arial"/>
        <charset val="134"/>
      </rPr>
      <t>313                            12V7A*1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</si>
  <si>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2988                               6V7A*1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</si>
  <si>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t>100*57*60CM</t>
  </si>
  <si>
    <t>11.4KG   
13KG</t>
  </si>
  <si>
    <r>
      <rPr>
        <sz val="7"/>
        <color rgb="FFFF0000"/>
        <rFont val="Arial"/>
        <charset val="134"/>
      </rPr>
      <t xml:space="preserve"> (6V7A*1</t>
    </r>
    <r>
      <rPr>
        <sz val="7"/>
        <color rgb="FFFF0000"/>
        <rFont val="方正粗黑宋简体"/>
        <charset val="134"/>
      </rPr>
      <t>铅酸电池</t>
    </r>
    <r>
      <rPr>
        <sz val="7"/>
        <color rgb="FFFF0000"/>
        <rFont val="Arial"/>
        <charset val="134"/>
      </rPr>
      <t xml:space="preserve">Lead-acid battery + 6V380*1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 xml:space="preserve"> </t>
    </r>
    <r>
      <rPr>
        <sz val="7"/>
        <rFont val="方正粗黑宋简体"/>
        <charset val="134"/>
      </rPr>
      <t>加大越野轮胎</t>
    </r>
    <r>
      <rPr>
        <sz val="7"/>
        <rFont val="Arial"/>
        <charset val="134"/>
      </rPr>
      <t xml:space="preserve">  </t>
    </r>
    <r>
      <rPr>
        <sz val="7"/>
        <rFont val="方正粗黑宋简体"/>
        <charset val="134"/>
      </rPr>
      <t>后备沙铲</t>
    </r>
    <r>
      <rPr>
        <sz val="7"/>
        <rFont val="Arial"/>
        <charset val="134"/>
      </rPr>
      <t xml:space="preserve">
2.4g</t>
    </r>
    <r>
      <rPr>
        <sz val="7"/>
        <rFont val="方正粗黑宋简体"/>
        <charset val="134"/>
      </rPr>
      <t>遥控</t>
    </r>
    <r>
      <rPr>
        <sz val="7"/>
        <rFont val="Arial"/>
        <charset val="134"/>
      </rPr>
      <t xml:space="preserve"> </t>
    </r>
    <r>
      <rPr>
        <sz val="7"/>
        <rFont val="方正粗黑宋简体"/>
        <charset val="134"/>
      </rPr>
      <t>支持手机操作</t>
    </r>
    <r>
      <rPr>
        <sz val="7"/>
        <rFont val="Arial"/>
        <charset val="134"/>
      </rPr>
      <t xml:space="preserve">
</t>
    </r>
    <r>
      <rPr>
        <sz val="7"/>
        <rFont val="方正粗黑宋简体"/>
        <charset val="134"/>
      </rPr>
      <t>炫酷音乐早教</t>
    </r>
    <r>
      <rPr>
        <sz val="7"/>
        <rFont val="Arial"/>
        <charset val="134"/>
      </rPr>
      <t xml:space="preserve">  </t>
    </r>
    <r>
      <rPr>
        <sz val="7"/>
        <rFont val="方正粗黑宋简体"/>
        <charset val="134"/>
      </rPr>
      <t>绚丽灯光</t>
    </r>
    <r>
      <rPr>
        <sz val="7"/>
        <rFont val="Arial"/>
        <charset val="134"/>
      </rPr>
      <t xml:space="preserve">                                                                                         
Double door enlargement off-road tire backup sand shovel
2.4g remote control supports mobile phone operation
Cool music early education bright lights</t>
    </r>
  </si>
  <si>
    <r>
      <rPr>
        <sz val="9"/>
        <rFont val="Arial"/>
        <charset val="134"/>
      </rPr>
      <t>2988                               12V4.5A*1</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</si>
  <si>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r>
      <rPr>
        <sz val="7"/>
        <color rgb="FFFF0000"/>
        <rFont val="Arial"/>
        <charset val="134"/>
      </rPr>
      <t>(12V4.5A*1</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 xml:space="preserve"> </t>
    </r>
    <r>
      <rPr>
        <sz val="7"/>
        <rFont val="方正粗黑宋简体"/>
        <charset val="134"/>
      </rPr>
      <t>加大越野轮胎</t>
    </r>
    <r>
      <rPr>
        <sz val="7"/>
        <rFont val="Arial"/>
        <charset val="134"/>
      </rPr>
      <t xml:space="preserve">  </t>
    </r>
    <r>
      <rPr>
        <sz val="7"/>
        <rFont val="方正粗黑宋简体"/>
        <charset val="134"/>
      </rPr>
      <t>后备沙铲</t>
    </r>
    <r>
      <rPr>
        <sz val="7"/>
        <rFont val="Arial"/>
        <charset val="134"/>
      </rPr>
      <t xml:space="preserve">
2.4g</t>
    </r>
    <r>
      <rPr>
        <sz val="7"/>
        <rFont val="方正粗黑宋简体"/>
        <charset val="134"/>
      </rPr>
      <t>遥控</t>
    </r>
    <r>
      <rPr>
        <sz val="7"/>
        <rFont val="Arial"/>
        <charset val="134"/>
      </rPr>
      <t xml:space="preserve"> </t>
    </r>
    <r>
      <rPr>
        <sz val="7"/>
        <rFont val="方正粗黑宋简体"/>
        <charset val="134"/>
      </rPr>
      <t>支持手机操作</t>
    </r>
    <r>
      <rPr>
        <sz val="7"/>
        <rFont val="Arial"/>
        <charset val="134"/>
      </rPr>
      <t xml:space="preserve">
</t>
    </r>
    <r>
      <rPr>
        <sz val="7"/>
        <rFont val="方正粗黑宋简体"/>
        <charset val="134"/>
      </rPr>
      <t>炫酷音乐早教</t>
    </r>
    <r>
      <rPr>
        <sz val="7"/>
        <rFont val="Arial"/>
        <charset val="134"/>
      </rPr>
      <t xml:space="preserve">  </t>
    </r>
    <r>
      <rPr>
        <sz val="7"/>
        <rFont val="方正粗黑宋简体"/>
        <charset val="134"/>
      </rPr>
      <t>绚丽灯光</t>
    </r>
    <r>
      <rPr>
        <sz val="7"/>
        <rFont val="Arial"/>
        <charset val="134"/>
      </rPr>
      <t xml:space="preserve">                                                                                         
Double door enlargement off-road tire backup sand shovel
2.4g remote control supports mobile phone operation
Cool music early education bright lights</t>
    </r>
  </si>
  <si>
    <r>
      <rPr>
        <sz val="9"/>
        <rFont val="Arial"/>
        <charset val="134"/>
      </rPr>
      <t>2988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</si>
  <si>
    <r>
      <rPr>
        <sz val="7"/>
        <color rgb="FFFF0000"/>
        <rFont val="Arial"/>
        <charset val="134"/>
      </rPr>
      <t>(12V4.5A*1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 xml:space="preserve"> </t>
    </r>
    <r>
      <rPr>
        <sz val="7"/>
        <rFont val="方正粗黑宋简体"/>
        <charset val="134"/>
      </rPr>
      <t>加大越野轮胎</t>
    </r>
    <r>
      <rPr>
        <sz val="7"/>
        <rFont val="Arial"/>
        <charset val="134"/>
      </rPr>
      <t xml:space="preserve">  </t>
    </r>
    <r>
      <rPr>
        <sz val="7"/>
        <rFont val="方正粗黑宋简体"/>
        <charset val="134"/>
      </rPr>
      <t>后备沙铲</t>
    </r>
    <r>
      <rPr>
        <sz val="7"/>
        <rFont val="Arial"/>
        <charset val="134"/>
      </rPr>
      <t xml:space="preserve">
2.4g</t>
    </r>
    <r>
      <rPr>
        <sz val="7"/>
        <rFont val="方正粗黑宋简体"/>
        <charset val="134"/>
      </rPr>
      <t>遥控</t>
    </r>
    <r>
      <rPr>
        <sz val="7"/>
        <rFont val="Arial"/>
        <charset val="134"/>
      </rPr>
      <t xml:space="preserve"> </t>
    </r>
    <r>
      <rPr>
        <sz val="7"/>
        <rFont val="方正粗黑宋简体"/>
        <charset val="134"/>
      </rPr>
      <t>支持手机操作</t>
    </r>
    <r>
      <rPr>
        <sz val="7"/>
        <rFont val="Arial"/>
        <charset val="134"/>
      </rPr>
      <t xml:space="preserve">
</t>
    </r>
    <r>
      <rPr>
        <sz val="7"/>
        <rFont val="方正粗黑宋简体"/>
        <charset val="134"/>
      </rPr>
      <t>炫酷音乐早教</t>
    </r>
    <r>
      <rPr>
        <sz val="7"/>
        <rFont val="Arial"/>
        <charset val="134"/>
      </rPr>
      <t xml:space="preserve">  </t>
    </r>
    <r>
      <rPr>
        <sz val="7"/>
        <rFont val="方正粗黑宋简体"/>
        <charset val="134"/>
      </rPr>
      <t>绚丽灯光</t>
    </r>
    <r>
      <rPr>
        <sz val="7"/>
        <rFont val="Arial"/>
        <charset val="134"/>
      </rPr>
      <t xml:space="preserve">                                                                                         
Double door enlargement off-road tire backup sand shovel
2.4g remote control supports mobile phone operation
Cool music early education bright lights</t>
    </r>
  </si>
  <si>
    <r>
      <rPr>
        <sz val="9"/>
        <rFont val="Arial"/>
        <charset val="134"/>
      </rPr>
      <t>2988                               12V4.5A*1</t>
    </r>
    <r>
      <rPr>
        <sz val="9"/>
        <rFont val="方正粗黑宋简体"/>
        <charset val="134"/>
      </rPr>
      <t>铅酸电池</t>
    </r>
    <r>
      <rPr>
        <sz val="9"/>
        <rFont val="Arial"/>
        <charset val="134"/>
      </rPr>
      <t xml:space="preserve">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</si>
  <si>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 xml:space="preserve">烤漆红   
paint red </t>
  </si>
  <si>
    <r>
      <rPr>
        <sz val="9"/>
        <rFont val="Arial"/>
        <charset val="134"/>
      </rPr>
      <t>8188                             6V4.5A*2</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</si>
  <si>
    <t>红、白、                               Red, white,</t>
  </si>
  <si>
    <t>102*65*60CM</t>
  </si>
  <si>
    <t>12.5KG   
15KG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</si>
  <si>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Arial"/>
        <charset val="134"/>
      </rPr>
      <t xml:space="preserve">                                               
</t>
    </r>
    <r>
      <rPr>
        <sz val="7"/>
        <rFont val="方正粗黑宋简体"/>
        <charset val="134"/>
      </rPr>
      <t>双驱（四驱）、</t>
    </r>
    <r>
      <rPr>
        <sz val="7"/>
        <rFont val="Arial"/>
        <charset val="134"/>
      </rPr>
      <t>2.4G</t>
    </r>
    <r>
      <rPr>
        <sz val="7"/>
        <rFont val="方正粗黑宋简体"/>
        <charset val="134"/>
      </rPr>
      <t>遥控、可摇摆、带早教功能、带缓启、双开门、</t>
    </r>
    <r>
      <rPr>
        <sz val="7"/>
        <rFont val="Arial"/>
        <charset val="134"/>
      </rPr>
      <t>USB</t>
    </r>
    <r>
      <rPr>
        <sz val="7"/>
        <rFont val="方正粗黑宋简体"/>
        <charset val="134"/>
      </rPr>
      <t>、</t>
    </r>
    <r>
      <rPr>
        <sz val="7"/>
        <rFont val="Arial"/>
        <charset val="134"/>
      </rPr>
      <t xml:space="preserve">                
2.4G remote control, rocking, with early education function, slow start, double door, USB,</t>
    </r>
  </si>
  <si>
    <r>
      <rPr>
        <sz val="9"/>
        <color rgb="FF0509BB"/>
        <rFont val="方正粗黑宋简体"/>
        <charset val="134"/>
      </rPr>
      <t>皮座</t>
    </r>
    <r>
      <rPr>
        <sz val="9"/>
        <color rgb="FF0509BB"/>
        <rFont val="Arial"/>
        <charset val="134"/>
      </rPr>
      <t xml:space="preserve"> Leather seats + 20 RMB                              EVA</t>
    </r>
    <r>
      <rPr>
        <sz val="9"/>
        <color rgb="FF0509BB"/>
        <rFont val="方正粗黑宋简体"/>
        <charset val="134"/>
      </rPr>
      <t>轮</t>
    </r>
    <r>
      <rPr>
        <sz val="9"/>
        <color rgb="FF0509BB"/>
        <rFont val="Arial"/>
        <charset val="134"/>
      </rPr>
      <t xml:space="preserve"> EVA soft wheel +60RMB </t>
    </r>
  </si>
  <si>
    <r>
      <rPr>
        <sz val="9"/>
        <rFont val="Arial"/>
        <charset val="134"/>
      </rPr>
      <t>8188                             6V4.5A*2</t>
    </r>
    <r>
      <rPr>
        <sz val="9"/>
        <rFont val="方正粗黑宋简体"/>
        <charset val="134"/>
      </rPr>
      <t>铅酸电池</t>
    </r>
    <r>
      <rPr>
        <sz val="9"/>
        <rFont val="Arial"/>
        <charset val="134"/>
      </rPr>
      <t xml:space="preserve">Lead-acid battery
12V380*2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</si>
  <si>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TBX QD</t>
  </si>
  <si>
    <r>
      <rPr>
        <sz val="10"/>
        <rFont val="Arial"/>
        <charset val="134"/>
      </rPr>
      <t xml:space="preserve">2022                             </t>
    </r>
    <r>
      <rPr>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方正粗黑宋简体"/>
        <charset val="134"/>
      </rPr>
      <t>电机</t>
    </r>
    <r>
      <rPr>
        <sz val="10"/>
        <rFont val="Arial"/>
        <charset val="134"/>
      </rPr>
      <t xml:space="preserve"> motor                  </t>
    </r>
  </si>
  <si>
    <r>
      <rPr>
        <sz val="9"/>
        <rFont val="宋体"/>
        <charset val="134"/>
      </rPr>
      <t>红</t>
    </r>
    <r>
      <rPr>
        <sz val="9"/>
        <rFont val="Arial"/>
        <charset val="134"/>
      </rPr>
      <t xml:space="preserve"> Red
</t>
    </r>
    <r>
      <rPr>
        <sz val="9"/>
        <rFont val="宋体"/>
        <charset val="134"/>
      </rPr>
      <t>灰</t>
    </r>
    <r>
      <rPr>
        <sz val="9"/>
        <rFont val="Arial"/>
        <charset val="134"/>
      </rPr>
      <t xml:space="preserve"> grey</t>
    </r>
  </si>
  <si>
    <r>
      <rPr>
        <sz val="9"/>
        <rFont val="新宋体"/>
        <charset val="134"/>
      </rPr>
      <t>采用双电，双驱，有遥控、可摇摆、带早教功能、带缓启、双开门、有</t>
    </r>
    <r>
      <rPr>
        <sz val="9"/>
        <rFont val="Arial"/>
        <charset val="134"/>
      </rPr>
      <t>USB</t>
    </r>
    <r>
      <rPr>
        <sz val="9"/>
        <rFont val="新宋体"/>
        <charset val="134"/>
      </rPr>
      <t>插口。</t>
    </r>
    <r>
      <rPr>
        <sz val="9"/>
        <color rgb="FFFF0000"/>
        <rFont val="Arial"/>
        <charset val="134"/>
      </rPr>
      <t xml:space="preserve">
It adopts dual power supply and dual drive systems. It has remote control function, swaying function, early education function, slow start function, double doors, and USB interface.</t>
    </r>
  </si>
  <si>
    <r>
      <rPr>
        <sz val="10"/>
        <rFont val="Arial"/>
        <charset val="134"/>
      </rPr>
      <t xml:space="preserve">2022                             </t>
    </r>
    <r>
      <rPr>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sz val="10"/>
        <color rgb="FFFF0000"/>
        <rFont val="Arial"/>
        <charset val="134"/>
      </rPr>
      <t xml:space="preserve">  +paint </t>
    </r>
    <r>
      <rPr>
        <sz val="10"/>
        <rFont val="Arial"/>
        <charset val="134"/>
      </rPr>
      <t xml:space="preserve">  
                  </t>
    </r>
  </si>
  <si>
    <r>
      <rPr>
        <sz val="9"/>
        <color rgb="FFFF0000"/>
        <rFont val="宋体"/>
        <charset val="134"/>
      </rPr>
      <t>烤漆红</t>
    </r>
    <r>
      <rPr>
        <sz val="9"/>
        <color rgb="FFFF0000"/>
        <rFont val="Arial"/>
        <charset val="134"/>
      </rPr>
      <t xml:space="preserve">   
</t>
    </r>
    <r>
      <rPr>
        <sz val="9"/>
        <color rgb="FFFF0000"/>
        <rFont val="宋体"/>
        <charset val="134"/>
      </rPr>
      <t>烤漆灰</t>
    </r>
    <r>
      <rPr>
        <sz val="9"/>
        <color rgb="FFFF0000"/>
        <rFont val="Arial"/>
        <charset val="134"/>
      </rPr>
      <t xml:space="preserve">
paint red 
paint grey</t>
    </r>
  </si>
  <si>
    <r>
      <rPr>
        <sz val="9"/>
        <rFont val="宋体"/>
        <charset val="134"/>
      </rPr>
      <t>采用双电，双驱，有遥控、可摇摆、带早教功能、带缓启、双开门、有</t>
    </r>
    <r>
      <rPr>
        <sz val="9"/>
        <rFont val="Arial"/>
        <charset val="134"/>
      </rPr>
      <t>USB</t>
    </r>
    <r>
      <rPr>
        <sz val="9"/>
        <rFont val="宋体"/>
        <charset val="134"/>
      </rPr>
      <t>插口。烤漆颜色，更加亮丽。</t>
    </r>
    <r>
      <rPr>
        <sz val="9"/>
        <color rgb="FFFF0000"/>
        <rFont val="Arial"/>
        <charset val="134"/>
      </rPr>
      <t xml:space="preserve">
It adopts dual power supply and dual drive systems. It has remote control function, swaying function, early education function, slow start function, double doors, and USB interface. The painted finish color is even more brilliant.</t>
    </r>
  </si>
  <si>
    <r>
      <rPr>
        <sz val="10"/>
        <rFont val="Arial"/>
        <charset val="134"/>
      </rPr>
      <t xml:space="preserve">5688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</si>
  <si>
    <r>
      <rPr>
        <sz val="9"/>
        <rFont val="宋体"/>
        <charset val="134"/>
      </rPr>
      <t>红</t>
    </r>
    <r>
      <rPr>
        <sz val="9"/>
        <rFont val="Arial"/>
        <charset val="134"/>
      </rPr>
      <t xml:space="preserve"> Red
</t>
    </r>
    <r>
      <rPr>
        <sz val="9"/>
        <rFont val="宋体"/>
        <charset val="134"/>
      </rPr>
      <t>灰</t>
    </r>
    <r>
      <rPr>
        <sz val="9"/>
        <rFont val="Arial"/>
        <charset val="134"/>
      </rPr>
      <t xml:space="preserve"> gray
</t>
    </r>
    <r>
      <rPr>
        <sz val="9"/>
        <rFont val="宋体"/>
        <charset val="134"/>
      </rPr>
      <t>蓝</t>
    </r>
    <r>
      <rPr>
        <sz val="9"/>
        <rFont val="Arial"/>
        <charset val="134"/>
      </rPr>
      <t xml:space="preserve"> blue</t>
    </r>
  </si>
  <si>
    <t>110*61*56CM</t>
  </si>
  <si>
    <t>9.9KG   
11.5KG</t>
  </si>
  <si>
    <r>
      <rPr>
        <sz val="7"/>
        <color rgb="FFFF0000"/>
        <rFont val="Arial"/>
        <charset val="134"/>
      </rPr>
      <t>(6V7A*1</t>
    </r>
    <r>
      <rPr>
        <sz val="7"/>
        <color rgb="FFFF0000"/>
        <rFont val="方正粗黑宋简体"/>
        <charset val="134"/>
      </rPr>
      <t>铅酸电池</t>
    </r>
    <r>
      <rPr>
        <sz val="7"/>
        <color rgb="FFFF0000"/>
        <rFont val="Arial"/>
        <charset val="134"/>
      </rPr>
      <t xml:space="preserve">Lead-acid battery + 6V380*1 </t>
    </r>
    <r>
      <rPr>
        <sz val="7"/>
        <color rgb="FFFF0000"/>
        <rFont val="方正粗黑宋简体"/>
        <charset val="134"/>
      </rPr>
      <t>电机</t>
    </r>
    <r>
      <rPr>
        <sz val="7"/>
        <color rgb="FFFF0000"/>
        <rFont val="Arial"/>
        <charset val="134"/>
      </rPr>
      <t xml:space="preserve"> motor )                                                
</t>
    </r>
    <r>
      <rPr>
        <sz val="7"/>
        <rFont val="Arial"/>
        <charset val="134"/>
      </rPr>
      <t>380</t>
    </r>
    <r>
      <rPr>
        <sz val="7"/>
        <rFont val="方正粗黑宋简体"/>
        <charset val="134"/>
      </rPr>
      <t>一鸣电机</t>
    </r>
    <r>
      <rPr>
        <sz val="7"/>
        <rFont val="Arial"/>
        <charset val="134"/>
      </rPr>
      <t>,</t>
    </r>
    <r>
      <rPr>
        <sz val="7"/>
        <rFont val="方正粗黑宋简体"/>
        <charset val="134"/>
      </rPr>
      <t>平行摇摆、灯光、动感音乐、早教</t>
    </r>
    <r>
      <rPr>
        <sz val="7"/>
        <rFont val="Arial"/>
        <charset val="134"/>
      </rPr>
      <t>,USB</t>
    </r>
    <r>
      <rPr>
        <sz val="7"/>
        <rFont val="方正粗黑宋简体"/>
        <charset val="134"/>
      </rPr>
      <t>接口、音量加减</t>
    </r>
    <r>
      <rPr>
        <sz val="7"/>
        <rFont val="Arial"/>
        <charset val="134"/>
      </rPr>
      <t>,
 380 Yiming motor, parallel swing, light, dynamic music, early education,USB interface, volume plus or minus,</t>
    </r>
  </si>
  <si>
    <r>
      <rPr>
        <sz val="9"/>
        <color rgb="FF0509BB"/>
        <rFont val="方正粗黑宋简体"/>
        <charset val="134"/>
      </rPr>
      <t>皮座</t>
    </r>
    <r>
      <rPr>
        <sz val="9"/>
        <color rgb="FF0509BB"/>
        <rFont val="Arial"/>
        <charset val="134"/>
      </rPr>
      <t xml:space="preserve"> Leather seats + 25 RMB                              EVA</t>
    </r>
    <r>
      <rPr>
        <sz val="9"/>
        <color rgb="FF0509BB"/>
        <rFont val="方正粗黑宋简体"/>
        <charset val="134"/>
      </rPr>
      <t>轮</t>
    </r>
    <r>
      <rPr>
        <sz val="9"/>
        <color rgb="FF0509BB"/>
        <rFont val="Arial"/>
        <charset val="134"/>
      </rPr>
      <t xml:space="preserve"> EVA soft wheel +60RMB </t>
    </r>
  </si>
  <si>
    <r>
      <rPr>
        <sz val="10"/>
        <rFont val="Arial"/>
        <charset val="134"/>
      </rPr>
      <t xml:space="preserve">5688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</si>
  <si>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双电双驱、</t>
    </r>
    <r>
      <rPr>
        <sz val="7"/>
        <rFont val="Arial"/>
        <charset val="134"/>
      </rPr>
      <t>380</t>
    </r>
    <r>
      <rPr>
        <sz val="7"/>
        <rFont val="方正粗黑宋简体"/>
        <charset val="134"/>
      </rPr>
      <t>一鸣电机</t>
    </r>
    <r>
      <rPr>
        <sz val="7"/>
        <rFont val="Arial"/>
        <charset val="134"/>
      </rPr>
      <t>,</t>
    </r>
    <r>
      <rPr>
        <sz val="7"/>
        <rFont val="方正粗黑宋简体"/>
        <charset val="134"/>
      </rPr>
      <t>平行摇摆、灯光、动感音乐、早教</t>
    </r>
    <r>
      <rPr>
        <sz val="7"/>
        <rFont val="Arial"/>
        <charset val="134"/>
      </rPr>
      <t>,USB</t>
    </r>
    <r>
      <rPr>
        <sz val="7"/>
        <rFont val="方正粗黑宋简体"/>
        <charset val="134"/>
      </rPr>
      <t>接口、音量加减</t>
    </r>
    <r>
      <rPr>
        <sz val="7"/>
        <rFont val="Arial"/>
        <charset val="134"/>
      </rPr>
      <t>,
Double electric double drive, 380 Yiming motor, parallel swing, light, dynamic music, early education,USB interface, volume plus or minus,</t>
    </r>
  </si>
  <si>
    <r>
      <rPr>
        <sz val="10"/>
        <rFont val="Arial"/>
        <charset val="134"/>
      </rPr>
      <t xml:space="preserve">5688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 +paint    </t>
    </r>
    <r>
      <rPr>
        <sz val="10"/>
        <rFont val="Arial"/>
        <charset val="134"/>
      </rPr>
      <t xml:space="preserve">                         </t>
    </r>
  </si>
  <si>
    <t xml:space="preserve">烤漆红                   
Paint red    </t>
  </si>
  <si>
    <r>
      <rPr>
        <sz val="10"/>
        <rFont val="Arial"/>
        <charset val="134"/>
      </rPr>
      <t xml:space="preserve">5688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涂鸦</t>
    </r>
    <r>
      <rPr>
        <sz val="10"/>
        <rFont val="Arial"/>
        <charset val="134"/>
      </rPr>
      <t xml:space="preserve">   
</t>
    </r>
    <r>
      <rPr>
        <b/>
        <sz val="10"/>
        <color rgb="FFFF0000"/>
        <rFont val="Arial"/>
        <charset val="134"/>
      </rPr>
      <t xml:space="preserve"> +graffiti     </t>
    </r>
    <r>
      <rPr>
        <sz val="10"/>
        <rFont val="Arial"/>
        <charset val="134"/>
      </rPr>
      <t xml:space="preserve">                  </t>
    </r>
  </si>
  <si>
    <r>
      <rPr>
        <sz val="9"/>
        <rFont val="Arial"/>
        <charset val="134"/>
      </rPr>
      <t>K1                    
12V7*1</t>
    </r>
    <r>
      <rPr>
        <sz val="9"/>
        <rFont val="方正粗黑宋简体"/>
        <charset val="134"/>
      </rPr>
      <t>铅酸电池</t>
    </r>
    <r>
      <rPr>
        <sz val="9"/>
        <rFont val="Arial"/>
        <charset val="134"/>
      </rPr>
      <t xml:space="preserve">
Lead-acid battery
12V550*1  </t>
    </r>
    <r>
      <rPr>
        <sz val="9"/>
        <rFont val="方正粗黑宋简体"/>
        <charset val="134"/>
      </rPr>
      <t>电机</t>
    </r>
    <r>
      <rPr>
        <sz val="9"/>
        <rFont val="Arial"/>
        <charset val="134"/>
      </rPr>
      <t xml:space="preserve"> motor                     </t>
    </r>
  </si>
  <si>
    <t>80X55X40CM</t>
  </si>
  <si>
    <t>7KG   
9KG</t>
  </si>
  <si>
    <r>
      <rPr>
        <sz val="7"/>
        <color rgb="FFFF0000"/>
        <rFont val="Arial"/>
        <charset val="134"/>
      </rPr>
      <t>(6V4A*2</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早教功能，音乐，故事，英语，电量显示，</t>
    </r>
    <r>
      <rPr>
        <sz val="7"/>
        <rFont val="Arial"/>
        <charset val="134"/>
      </rPr>
      <t>USB</t>
    </r>
    <r>
      <rPr>
        <sz val="7"/>
        <rFont val="方正粗黑宋简体"/>
        <charset val="134"/>
      </rPr>
      <t>插口，</t>
    </r>
    <r>
      <rPr>
        <sz val="7"/>
        <rFont val="Arial"/>
        <charset val="134"/>
      </rPr>
      <t>MP3</t>
    </r>
    <r>
      <rPr>
        <sz val="7"/>
        <rFont val="方正粗黑宋简体"/>
        <charset val="134"/>
      </rPr>
      <t>插口，带蓝牙功能，音量可调节，</t>
    </r>
    <r>
      <rPr>
        <sz val="7"/>
        <rFont val="Arial"/>
        <charset val="134"/>
      </rPr>
      <t>LED</t>
    </r>
    <r>
      <rPr>
        <sz val="7"/>
        <rFont val="方正粗黑宋简体"/>
        <charset val="134"/>
      </rPr>
      <t>灯光，</t>
    </r>
    <r>
      <rPr>
        <sz val="7"/>
        <rFont val="Arial"/>
        <charset val="134"/>
      </rPr>
      <t>12V7</t>
    </r>
    <r>
      <rPr>
        <sz val="7"/>
        <rFont val="方正粗黑宋简体"/>
        <charset val="134"/>
      </rPr>
      <t>大电瓶，</t>
    </r>
    <r>
      <rPr>
        <sz val="7"/>
        <rFont val="Arial"/>
        <charset val="134"/>
      </rPr>
      <t>550</t>
    </r>
    <r>
      <rPr>
        <sz val="7"/>
        <rFont val="方正粗黑宋简体"/>
        <charset val="134"/>
      </rPr>
      <t>前驱动力</t>
    </r>
    <r>
      <rPr>
        <sz val="7"/>
        <rFont val="Arial"/>
        <charset val="134"/>
      </rPr>
      <t xml:space="preserve">
Early education function, music, stories, English, battery display, USB jack, MP3 jack, Bluetooth function, volume adjustable, LED lighting, 12V7 battery, 550 front drive power</t>
    </r>
  </si>
  <si>
    <r>
      <rPr>
        <sz val="9"/>
        <rFont val="Arial"/>
        <charset val="134"/>
      </rPr>
      <t>9</t>
    </r>
    <r>
      <rPr>
        <sz val="9"/>
        <rFont val="方正粗黑宋简体"/>
        <charset val="134"/>
      </rPr>
      <t>号</t>
    </r>
    <r>
      <rPr>
        <sz val="9"/>
        <rFont val="Arial"/>
        <charset val="134"/>
      </rPr>
      <t xml:space="preserve">                    
12V4*1</t>
    </r>
    <r>
      <rPr>
        <sz val="9"/>
        <rFont val="方正粗黑宋简体"/>
        <charset val="134"/>
      </rPr>
      <t>铅酸电池</t>
    </r>
    <r>
      <rPr>
        <sz val="9"/>
        <rFont val="Arial"/>
        <charset val="134"/>
      </rPr>
      <t xml:space="preserve">
Lead-acid battery
12V390*1  </t>
    </r>
    <r>
      <rPr>
        <sz val="9"/>
        <rFont val="方正粗黑宋简体"/>
        <charset val="134"/>
      </rPr>
      <t>电机</t>
    </r>
    <r>
      <rPr>
        <sz val="9"/>
        <rFont val="Arial"/>
        <charset val="134"/>
      </rPr>
      <t xml:space="preserve"> motor                     </t>
    </r>
  </si>
  <si>
    <t>72X50X34CM</t>
  </si>
  <si>
    <t>5.6KG   
7KG</t>
  </si>
  <si>
    <r>
      <rPr>
        <sz val="7"/>
        <color rgb="FFFF0000"/>
        <rFont val="Arial"/>
        <charset val="134"/>
      </rPr>
      <t>(12V4*1</t>
    </r>
    <r>
      <rPr>
        <sz val="7"/>
        <color rgb="FFFF0000"/>
        <rFont val="方正粗黑宋简体"/>
        <charset val="134"/>
      </rPr>
      <t>铅酸电池</t>
    </r>
    <r>
      <rPr>
        <sz val="7"/>
        <color rgb="FFFF0000"/>
        <rFont val="Arial"/>
        <charset val="134"/>
      </rPr>
      <t xml:space="preserve"> Lead-acid battery+12V390*1  </t>
    </r>
    <r>
      <rPr>
        <sz val="7"/>
        <color rgb="FFFF0000"/>
        <rFont val="方正粗黑宋简体"/>
        <charset val="134"/>
      </rPr>
      <t>电机</t>
    </r>
    <r>
      <rPr>
        <sz val="7"/>
        <color rgb="FFFF0000"/>
        <rFont val="Arial"/>
        <charset val="134"/>
      </rPr>
      <t xml:space="preserve"> motor  )                                                
</t>
    </r>
    <r>
      <rPr>
        <sz val="7"/>
        <rFont val="方正粗黑宋简体"/>
        <charset val="134"/>
      </rPr>
      <t>早教功能，音乐，故事，英语，电量显示，音量可调节，</t>
    </r>
    <r>
      <rPr>
        <sz val="7"/>
        <rFont val="Arial"/>
        <charset val="134"/>
      </rPr>
      <t>USB</t>
    </r>
    <r>
      <rPr>
        <sz val="7"/>
        <rFont val="方正粗黑宋简体"/>
        <charset val="134"/>
      </rPr>
      <t>插口，</t>
    </r>
    <r>
      <rPr>
        <sz val="7"/>
        <rFont val="Arial"/>
        <charset val="134"/>
      </rPr>
      <t>MP3</t>
    </r>
    <r>
      <rPr>
        <sz val="7"/>
        <rFont val="方正粗黑宋简体"/>
        <charset val="134"/>
      </rPr>
      <t>插口，</t>
    </r>
    <r>
      <rPr>
        <sz val="7"/>
        <rFont val="Arial"/>
        <charset val="134"/>
      </rPr>
      <t>12v4</t>
    </r>
    <r>
      <rPr>
        <sz val="7"/>
        <rFont val="方正粗黑宋简体"/>
        <charset val="134"/>
      </rPr>
      <t>天一电瓶，</t>
    </r>
    <r>
      <rPr>
        <sz val="7"/>
        <rFont val="Arial"/>
        <charset val="134"/>
      </rPr>
      <t>390</t>
    </r>
    <r>
      <rPr>
        <sz val="7"/>
        <rFont val="方正粗黑宋简体"/>
        <charset val="134"/>
      </rPr>
      <t>电机</t>
    </r>
    <r>
      <rPr>
        <sz val="7"/>
        <rFont val="Arial"/>
        <charset val="134"/>
      </rPr>
      <t xml:space="preserve">
Early education function, music, stories, English, power display, volume adjustable, USB jack, MP3 jack, 12v4 day one battery, 390 motor</t>
    </r>
  </si>
  <si>
    <r>
      <rPr>
        <sz val="9"/>
        <rFont val="Arial"/>
        <charset val="134"/>
      </rPr>
      <t>8112                  
12V4*1</t>
    </r>
    <r>
      <rPr>
        <sz val="9"/>
        <rFont val="方正粗黑宋简体"/>
        <charset val="134"/>
      </rPr>
      <t>铅酸电池</t>
    </r>
    <r>
      <rPr>
        <sz val="9"/>
        <rFont val="Arial"/>
        <charset val="134"/>
      </rPr>
      <t xml:space="preserve">
Lead-acid battery
12V390*2</t>
    </r>
    <r>
      <rPr>
        <sz val="9"/>
        <rFont val="方正粗黑宋简体"/>
        <charset val="134"/>
      </rPr>
      <t>电机</t>
    </r>
    <r>
      <rPr>
        <sz val="9"/>
        <rFont val="Arial"/>
        <charset val="134"/>
      </rPr>
      <t xml:space="preserve"> motor                     </t>
    </r>
  </si>
  <si>
    <t>白色,红色,
White,red,</t>
  </si>
  <si>
    <t>114X37X43CM</t>
  </si>
  <si>
    <t>8.9KG   
10.7KG</t>
  </si>
  <si>
    <r>
      <rPr>
        <sz val="7"/>
        <color rgb="FFFF0000"/>
        <rFont val="Arial"/>
        <charset val="134"/>
      </rPr>
      <t>(12V4*1</t>
    </r>
    <r>
      <rPr>
        <sz val="7"/>
        <color rgb="FFFF0000"/>
        <rFont val="方正粗黑宋简体"/>
        <charset val="134"/>
      </rPr>
      <t>铅酸电池</t>
    </r>
    <r>
      <rPr>
        <sz val="7"/>
        <color rgb="FFFF0000"/>
        <rFont val="Arial"/>
        <charset val="134"/>
      </rPr>
      <t xml:space="preserve"> Lead-acid battery+12V390*2  </t>
    </r>
    <r>
      <rPr>
        <sz val="7"/>
        <color rgb="FFFF0000"/>
        <rFont val="方正粗黑宋简体"/>
        <charset val="134"/>
      </rPr>
      <t>电机</t>
    </r>
    <r>
      <rPr>
        <sz val="7"/>
        <color rgb="FFFF0000"/>
        <rFont val="Arial"/>
        <charset val="134"/>
      </rPr>
      <t xml:space="preserve"> motor  )                                                
</t>
    </r>
    <r>
      <rPr>
        <sz val="7"/>
        <rFont val="方正粗黑宋简体"/>
        <charset val="134"/>
      </rPr>
      <t>早教功能，音乐，故事，英语，电量显示，音量可调节，</t>
    </r>
    <r>
      <rPr>
        <sz val="7"/>
        <rFont val="Arial"/>
        <charset val="134"/>
      </rPr>
      <t>USB</t>
    </r>
    <r>
      <rPr>
        <sz val="7"/>
        <rFont val="方正粗黑宋简体"/>
        <charset val="134"/>
      </rPr>
      <t>插口，</t>
    </r>
    <r>
      <rPr>
        <sz val="7"/>
        <rFont val="Arial"/>
        <charset val="134"/>
      </rPr>
      <t>MP3</t>
    </r>
    <r>
      <rPr>
        <sz val="7"/>
        <rFont val="方正粗黑宋简体"/>
        <charset val="134"/>
      </rPr>
      <t>插口，</t>
    </r>
    <r>
      <rPr>
        <sz val="7"/>
        <rFont val="Arial"/>
        <charset val="134"/>
      </rPr>
      <t>12v4</t>
    </r>
    <r>
      <rPr>
        <sz val="7"/>
        <rFont val="方正粗黑宋简体"/>
        <charset val="134"/>
      </rPr>
      <t>天一电瓶，</t>
    </r>
    <r>
      <rPr>
        <sz val="7"/>
        <rFont val="Arial"/>
        <charset val="134"/>
      </rPr>
      <t>380*2</t>
    </r>
    <r>
      <rPr>
        <sz val="7"/>
        <rFont val="方正粗黑宋简体"/>
        <charset val="134"/>
      </rPr>
      <t>，双驱动力，带一个后拖斗</t>
    </r>
    <r>
      <rPr>
        <sz val="7"/>
        <rFont val="Arial"/>
        <charset val="134"/>
      </rPr>
      <t xml:space="preserve">
Early education function, music, stories, English, power display, volume adjustable, USB jack, MP3 jack, 12v4 day one battery, 380*2, dual driving force, with a rear drag bucket</t>
    </r>
  </si>
  <si>
    <r>
      <rPr>
        <sz val="9"/>
        <rFont val="Arial"/>
        <charset val="134"/>
      </rPr>
      <t>8800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</si>
  <si>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红色，蓝色，橘色
Red, blue, orange</t>
  </si>
  <si>
    <t>111*62*60CM</t>
  </si>
  <si>
    <r>
      <rPr>
        <sz val="7"/>
        <color rgb="FFFF0000"/>
        <rFont val="Arial"/>
        <charset val="134"/>
      </rPr>
      <t>(12V4.5*1</t>
    </r>
    <r>
      <rPr>
        <sz val="7"/>
        <color rgb="FFFF0000"/>
        <rFont val="方正粗黑宋简体"/>
        <charset val="134"/>
      </rPr>
      <t>铅酸电池</t>
    </r>
    <r>
      <rPr>
        <sz val="7"/>
        <color rgb="FFFF0000"/>
        <rFont val="Arial"/>
        <charset val="134"/>
      </rPr>
      <t xml:space="preserve"> Lead-acid battery+12V380*2  </t>
    </r>
    <r>
      <rPr>
        <sz val="7"/>
        <color rgb="FFFF0000"/>
        <rFont val="方正粗黑宋简体"/>
        <charset val="134"/>
      </rPr>
      <t>电机</t>
    </r>
    <r>
      <rPr>
        <sz val="7"/>
        <color rgb="FFFF0000"/>
        <rFont val="Arial"/>
        <charset val="134"/>
      </rPr>
      <t xml:space="preserve"> motor  )                                                
</t>
    </r>
    <r>
      <rPr>
        <sz val="7"/>
        <rFont val="方正粗黑宋简体"/>
        <charset val="134"/>
      </rPr>
      <t>一对一</t>
    </r>
    <r>
      <rPr>
        <sz val="7"/>
        <rFont val="Arial"/>
        <charset val="134"/>
      </rPr>
      <t>2.4G</t>
    </r>
    <r>
      <rPr>
        <sz val="7"/>
        <rFont val="方正粗黑宋简体"/>
        <charset val="134"/>
      </rPr>
      <t>蓝牙遥控，手机</t>
    </r>
    <r>
      <rPr>
        <sz val="7"/>
        <rFont val="Arial"/>
        <charset val="134"/>
      </rPr>
      <t>APP</t>
    </r>
    <r>
      <rPr>
        <sz val="7"/>
        <rFont val="方正粗黑宋简体"/>
        <charset val="134"/>
      </rPr>
      <t>功能，带摇摆功能，</t>
    </r>
    <r>
      <rPr>
        <sz val="7"/>
        <rFont val="Arial"/>
        <charset val="134"/>
      </rPr>
      <t>LED</t>
    </r>
    <r>
      <rPr>
        <sz val="7"/>
        <rFont val="方正粗黑宋简体"/>
        <charset val="134"/>
      </rPr>
      <t>灯光，动感音乐，</t>
    </r>
    <r>
      <rPr>
        <sz val="7"/>
        <rFont val="Arial"/>
        <charset val="134"/>
      </rPr>
      <t>usb</t>
    </r>
    <r>
      <rPr>
        <sz val="7"/>
        <rFont val="方正粗黑宋简体"/>
        <charset val="134"/>
      </rPr>
      <t>接口，手机蓝牙，</t>
    </r>
    <r>
      <rPr>
        <sz val="7"/>
        <rFont val="Arial"/>
        <charset val="134"/>
      </rPr>
      <t>2</t>
    </r>
    <r>
      <rPr>
        <sz val="7"/>
        <rFont val="方正粗黑宋简体"/>
        <charset val="134"/>
      </rPr>
      <t>个</t>
    </r>
    <r>
      <rPr>
        <sz val="7"/>
        <rFont val="Arial"/>
        <charset val="134"/>
      </rPr>
      <t>380</t>
    </r>
    <r>
      <rPr>
        <sz val="7"/>
        <rFont val="方正粗黑宋简体"/>
        <charset val="134"/>
      </rPr>
      <t>电机，四轮避震，</t>
    </r>
    <r>
      <rPr>
        <sz val="7"/>
        <rFont val="Arial"/>
        <charset val="134"/>
      </rPr>
      <t>12V4.5AH</t>
    </r>
    <r>
      <rPr>
        <sz val="7"/>
        <rFont val="方正粗黑宋简体"/>
        <charset val="134"/>
      </rPr>
      <t>大电瓶，双开门。</t>
    </r>
    <r>
      <rPr>
        <sz val="7"/>
        <rFont val="Arial"/>
        <charset val="134"/>
      </rPr>
      <t xml:space="preserve">
One to one 2.4G Bluetooth remote control, mobile APP function, with swing function, LED light, dynamic music, usb interface, mobile phone Bluetooth, two 380 motors, four wheel shock absorber, 12V4.5AH large battery, double door.</t>
    </r>
  </si>
  <si>
    <r>
      <rPr>
        <sz val="9"/>
        <rFont val="Arial"/>
        <charset val="134"/>
      </rPr>
      <t>8800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</si>
  <si>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7"/>
        <color rgb="FFFF0000"/>
        <rFont val="Arial"/>
        <charset val="134"/>
      </rPr>
      <t>(12V7*1</t>
    </r>
    <r>
      <rPr>
        <sz val="7"/>
        <color rgb="FFFF0000"/>
        <rFont val="方正粗黑宋简体"/>
        <charset val="134"/>
      </rPr>
      <t>铅酸电池</t>
    </r>
    <r>
      <rPr>
        <sz val="7"/>
        <color rgb="FFFF0000"/>
        <rFont val="Arial"/>
        <charset val="134"/>
      </rPr>
      <t xml:space="preserve"> Lead-acid battery+12V380*4 </t>
    </r>
    <r>
      <rPr>
        <sz val="7"/>
        <color rgb="FFFF0000"/>
        <rFont val="方正粗黑宋简体"/>
        <charset val="134"/>
      </rPr>
      <t>电机</t>
    </r>
    <r>
      <rPr>
        <sz val="7"/>
        <color rgb="FFFF0000"/>
        <rFont val="Arial"/>
        <charset val="134"/>
      </rPr>
      <t xml:space="preserve"> motor  )                                                
</t>
    </r>
    <r>
      <rPr>
        <sz val="7"/>
        <rFont val="方正粗黑宋简体"/>
        <charset val="134"/>
      </rPr>
      <t>一对一</t>
    </r>
    <r>
      <rPr>
        <sz val="7"/>
        <rFont val="Arial"/>
        <charset val="134"/>
      </rPr>
      <t>2.4G</t>
    </r>
    <r>
      <rPr>
        <sz val="7"/>
        <rFont val="方正粗黑宋简体"/>
        <charset val="134"/>
      </rPr>
      <t>蓝牙遥控，手机</t>
    </r>
    <r>
      <rPr>
        <sz val="7"/>
        <rFont val="Arial"/>
        <charset val="134"/>
      </rPr>
      <t>APP</t>
    </r>
    <r>
      <rPr>
        <sz val="7"/>
        <rFont val="方正粗黑宋简体"/>
        <charset val="134"/>
      </rPr>
      <t>功能，带摇摆功能，</t>
    </r>
    <r>
      <rPr>
        <sz val="7"/>
        <rFont val="Arial"/>
        <charset val="134"/>
      </rPr>
      <t>LED</t>
    </r>
    <r>
      <rPr>
        <sz val="7"/>
        <rFont val="方正粗黑宋简体"/>
        <charset val="134"/>
      </rPr>
      <t>灯光，动感音乐，</t>
    </r>
    <r>
      <rPr>
        <sz val="7"/>
        <rFont val="Arial"/>
        <charset val="134"/>
      </rPr>
      <t>usb</t>
    </r>
    <r>
      <rPr>
        <sz val="7"/>
        <rFont val="方正粗黑宋简体"/>
        <charset val="134"/>
      </rPr>
      <t>接口，手机蓝牙，</t>
    </r>
    <r>
      <rPr>
        <sz val="7"/>
        <rFont val="Arial"/>
        <charset val="134"/>
      </rPr>
      <t>380</t>
    </r>
    <r>
      <rPr>
        <sz val="7"/>
        <rFont val="方正粗黑宋简体"/>
        <charset val="134"/>
      </rPr>
      <t>电机，四轮避震，</t>
    </r>
    <r>
      <rPr>
        <sz val="7"/>
        <rFont val="Arial"/>
        <charset val="134"/>
      </rPr>
      <t>12V7AH</t>
    </r>
    <r>
      <rPr>
        <sz val="7"/>
        <rFont val="方正粗黑宋简体"/>
        <charset val="134"/>
      </rPr>
      <t>大电瓶，双开门设计，皮质软座。</t>
    </r>
    <r>
      <rPr>
        <sz val="7"/>
        <rFont val="Arial"/>
        <charset val="134"/>
      </rPr>
      <t xml:space="preserve">
One to one 2.4G Bluetooth remote control, mobile phone APP function, with swing function, LED light, dynamic music, usb interface, mobile phone Bluetooth, 380 motors, four-wheel shock absorber, 12V7AH large battery, double door design, leather soft seat.</t>
    </r>
  </si>
  <si>
    <r>
      <rPr>
        <sz val="9"/>
        <rFont val="Arial"/>
        <charset val="134"/>
      </rPr>
      <t>1891             
6V7*1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</si>
  <si>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t>83*60*55CM</t>
  </si>
  <si>
    <r>
      <rPr>
        <sz val="7"/>
        <color rgb="FFFF0000"/>
        <rFont val="Arial"/>
        <charset val="134"/>
      </rPr>
      <t>(12V7*1</t>
    </r>
    <r>
      <rPr>
        <sz val="7"/>
        <color rgb="FFFF0000"/>
        <rFont val="方正粗黑宋简体"/>
        <charset val="134"/>
      </rPr>
      <t>铅酸电池</t>
    </r>
    <r>
      <rPr>
        <sz val="7"/>
        <color rgb="FFFF0000"/>
        <rFont val="Arial"/>
        <charset val="134"/>
      </rPr>
      <t xml:space="preserve"> Lead-acid battery+12V380*4 </t>
    </r>
    <r>
      <rPr>
        <sz val="7"/>
        <color rgb="FFFF0000"/>
        <rFont val="方正粗黑宋简体"/>
        <charset val="134"/>
      </rPr>
      <t>电机</t>
    </r>
    <r>
      <rPr>
        <sz val="7"/>
        <color rgb="FFFF0000"/>
        <rFont val="Arial"/>
        <charset val="134"/>
      </rPr>
      <t xml:space="preserve"> motor  )                                                
</t>
    </r>
    <r>
      <rPr>
        <sz val="7"/>
        <rFont val="方正粗黑宋简体"/>
        <charset val="134"/>
      </rPr>
      <t>音乐灯光，早教，</t>
    </r>
    <r>
      <rPr>
        <sz val="7"/>
        <rFont val="Arial"/>
        <charset val="134"/>
      </rPr>
      <t>360</t>
    </r>
    <r>
      <rPr>
        <sz val="7"/>
        <rFont val="方正粗黑宋简体"/>
        <charset val="134"/>
      </rPr>
      <t>度旋转，手机蓝牙，</t>
    </r>
    <r>
      <rPr>
        <sz val="7"/>
        <rFont val="Arial"/>
        <charset val="134"/>
      </rPr>
      <t>USB</t>
    </r>
    <r>
      <rPr>
        <sz val="7"/>
        <rFont val="方正粗黑宋简体"/>
        <charset val="134"/>
      </rPr>
      <t>接口，</t>
    </r>
    <r>
      <rPr>
        <sz val="7"/>
        <rFont val="Arial"/>
        <charset val="134"/>
      </rPr>
      <t>6V7</t>
    </r>
    <r>
      <rPr>
        <sz val="7"/>
        <rFont val="方正粗黑宋简体"/>
        <charset val="134"/>
      </rPr>
      <t>大电瓶，</t>
    </r>
  </si>
  <si>
    <r>
      <rPr>
        <sz val="9"/>
        <rFont val="Arial"/>
        <charset val="134"/>
      </rPr>
      <t>1891             
6V7*1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r>
      <rPr>
        <sz val="9"/>
        <rFont val="方正粗黑宋简体"/>
        <charset val="134"/>
      </rPr>
      <t>遥控</t>
    </r>
    <r>
      <rPr>
        <sz val="9"/>
        <rFont val="Arial"/>
        <charset val="134"/>
      </rPr>
      <t xml:space="preserve">
Remote control                     </t>
    </r>
  </si>
  <si>
    <r>
      <rPr>
        <sz val="9"/>
        <rFont val="Arial"/>
        <charset val="134"/>
      </rPr>
      <t>1199             
12V4.5*1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</si>
  <si>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t>130*55*63CM</t>
  </si>
  <si>
    <t>15KG   
16.5KG</t>
  </si>
  <si>
    <r>
      <rPr>
        <sz val="7"/>
        <color rgb="FFFF0000"/>
        <rFont val="Arial"/>
        <charset val="134"/>
      </rPr>
      <t>(12V4.5*1</t>
    </r>
    <r>
      <rPr>
        <sz val="7"/>
        <color rgb="FFFF0000"/>
        <rFont val="方正粗黑宋简体"/>
        <charset val="134"/>
      </rPr>
      <t>铅酸电池</t>
    </r>
    <r>
      <rPr>
        <sz val="7"/>
        <color rgb="FFFF0000"/>
        <rFont val="Arial"/>
        <charset val="134"/>
      </rPr>
      <t xml:space="preserve"> Lead-acid battery+12V380*2 </t>
    </r>
    <r>
      <rPr>
        <sz val="7"/>
        <color rgb="FFFF0000"/>
        <rFont val="方正粗黑宋简体"/>
        <charset val="134"/>
      </rPr>
      <t>电机</t>
    </r>
    <r>
      <rPr>
        <sz val="7"/>
        <color rgb="FFFF0000"/>
        <rFont val="Arial"/>
        <charset val="134"/>
      </rPr>
      <t xml:space="preserve"> motor  )                                                
</t>
    </r>
    <r>
      <rPr>
        <sz val="7"/>
        <rFont val="方正粗黑宋简体"/>
        <charset val="134"/>
      </rPr>
      <t>一对一</t>
    </r>
    <r>
      <rPr>
        <sz val="7"/>
        <rFont val="Arial"/>
        <charset val="134"/>
      </rPr>
      <t>2.4G</t>
    </r>
    <r>
      <rPr>
        <sz val="7"/>
        <rFont val="方正粗黑宋简体"/>
        <charset val="134"/>
      </rPr>
      <t>蓝牙遥控</t>
    </r>
    <r>
      <rPr>
        <sz val="7"/>
        <rFont val="Arial"/>
        <charset val="134"/>
      </rPr>
      <t>,</t>
    </r>
    <r>
      <rPr>
        <sz val="7"/>
        <rFont val="方正粗黑宋简体"/>
        <charset val="134"/>
      </rPr>
      <t>手机</t>
    </r>
    <r>
      <rPr>
        <sz val="7"/>
        <rFont val="Arial"/>
        <charset val="134"/>
      </rPr>
      <t>APP</t>
    </r>
    <r>
      <rPr>
        <sz val="7"/>
        <rFont val="方正粗黑宋简体"/>
        <charset val="134"/>
      </rPr>
      <t>功能，带摇摆功能</t>
    </r>
    <r>
      <rPr>
        <sz val="7"/>
        <rFont val="Arial"/>
        <charset val="134"/>
      </rPr>
      <t>,LED</t>
    </r>
    <r>
      <rPr>
        <sz val="7"/>
        <rFont val="方正粗黑宋简体"/>
        <charset val="134"/>
      </rPr>
      <t>灯光，动感音乐，</t>
    </r>
    <r>
      <rPr>
        <sz val="7"/>
        <rFont val="Arial"/>
        <charset val="134"/>
      </rPr>
      <t>usb</t>
    </r>
    <r>
      <rPr>
        <sz val="7"/>
        <rFont val="方正粗黑宋简体"/>
        <charset val="134"/>
      </rPr>
      <t>接口</t>
    </r>
    <r>
      <rPr>
        <sz val="7"/>
        <rFont val="Arial"/>
        <charset val="134"/>
      </rPr>
      <t>,</t>
    </r>
    <r>
      <rPr>
        <sz val="7"/>
        <rFont val="方正粗黑宋简体"/>
        <charset val="134"/>
      </rPr>
      <t>手机蓝牙，</t>
    </r>
    <r>
      <rPr>
        <sz val="7"/>
        <rFont val="Arial"/>
        <charset val="134"/>
      </rPr>
      <t>380</t>
    </r>
    <r>
      <rPr>
        <sz val="7"/>
        <rFont val="方正粗黑宋简体"/>
        <charset val="134"/>
      </rPr>
      <t>电机</t>
    </r>
    <r>
      <rPr>
        <sz val="7"/>
        <rFont val="Arial"/>
        <charset val="134"/>
      </rPr>
      <t>,</t>
    </r>
    <r>
      <rPr>
        <sz val="7"/>
        <rFont val="方正粗黑宋简体"/>
        <charset val="134"/>
      </rPr>
      <t>四轮避震，</t>
    </r>
    <r>
      <rPr>
        <sz val="7"/>
        <rFont val="Arial"/>
        <charset val="134"/>
      </rPr>
      <t>12V</t>
    </r>
    <r>
      <rPr>
        <sz val="7"/>
        <rFont val="方正粗黑宋简体"/>
        <charset val="134"/>
      </rPr>
      <t>大电瓶</t>
    </r>
    <r>
      <rPr>
        <sz val="7"/>
        <rFont val="Arial"/>
        <charset val="134"/>
      </rPr>
      <t>,</t>
    </r>
    <r>
      <rPr>
        <sz val="7"/>
        <rFont val="方正粗黑宋简体"/>
        <charset val="134"/>
      </rPr>
      <t>双开门设计，</t>
    </r>
    <r>
      <rPr>
        <sz val="7"/>
        <rFont val="Arial"/>
        <charset val="134"/>
      </rPr>
      <t xml:space="preserve">
One to one 2.4G Bluetooth remote control, mobile APP function, with swing function,LED light, dynamic music, usb interface, mobile phone Bluetooth, 380 motors, four-wheel shock absorber, 12V large battery, double door design,</t>
    </r>
  </si>
  <si>
    <r>
      <rPr>
        <sz val="9"/>
        <color rgb="FF0509BB"/>
        <rFont val="Arial"/>
        <charset val="134"/>
      </rPr>
      <t xml:space="preserve"> </t>
    </r>
    <r>
      <rPr>
        <sz val="9"/>
        <color rgb="FF0509BB"/>
        <rFont val="方正粗黑宋简体"/>
        <charset val="134"/>
      </rPr>
      <t>皮座椅</t>
    </r>
    <r>
      <rPr>
        <sz val="9"/>
        <color rgb="FF0509BB"/>
        <rFont val="Arial"/>
        <charset val="134"/>
      </rPr>
      <t xml:space="preserve">Leather seats+15RMB                                                        </t>
    </r>
  </si>
  <si>
    <r>
      <rPr>
        <sz val="9"/>
        <rFont val="Arial"/>
        <charset val="134"/>
      </rPr>
      <t>1199             
12V7*1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</si>
  <si>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7"/>
        <color rgb="FFFF0000"/>
        <rFont val="Arial"/>
        <charset val="134"/>
      </rPr>
      <t>(12V7*1</t>
    </r>
    <r>
      <rPr>
        <sz val="7"/>
        <color rgb="FFFF0000"/>
        <rFont val="方正粗黑宋简体"/>
        <charset val="134"/>
      </rPr>
      <t>铅酸电池</t>
    </r>
    <r>
      <rPr>
        <sz val="7"/>
        <color rgb="FFFF0000"/>
        <rFont val="Arial"/>
        <charset val="134"/>
      </rPr>
      <t xml:space="preserve"> Lead-acid battery+12V380*4 </t>
    </r>
    <r>
      <rPr>
        <sz val="7"/>
        <color rgb="FFFF0000"/>
        <rFont val="方正粗黑宋简体"/>
        <charset val="134"/>
      </rPr>
      <t>电机</t>
    </r>
    <r>
      <rPr>
        <sz val="7"/>
        <color rgb="FFFF0000"/>
        <rFont val="Arial"/>
        <charset val="134"/>
      </rPr>
      <t xml:space="preserve"> motor  )                                                
</t>
    </r>
    <r>
      <rPr>
        <sz val="7"/>
        <rFont val="方正粗黑宋简体"/>
        <charset val="134"/>
      </rPr>
      <t>一对一</t>
    </r>
    <r>
      <rPr>
        <sz val="7"/>
        <rFont val="Arial"/>
        <charset val="134"/>
      </rPr>
      <t>2.4G</t>
    </r>
    <r>
      <rPr>
        <sz val="7"/>
        <rFont val="方正粗黑宋简体"/>
        <charset val="134"/>
      </rPr>
      <t>蓝牙遥控</t>
    </r>
    <r>
      <rPr>
        <sz val="7"/>
        <rFont val="Arial"/>
        <charset val="134"/>
      </rPr>
      <t>,</t>
    </r>
    <r>
      <rPr>
        <sz val="7"/>
        <rFont val="方正粗黑宋简体"/>
        <charset val="134"/>
      </rPr>
      <t>手机</t>
    </r>
    <r>
      <rPr>
        <sz val="7"/>
        <rFont val="Arial"/>
        <charset val="134"/>
      </rPr>
      <t>APP</t>
    </r>
    <r>
      <rPr>
        <sz val="7"/>
        <rFont val="方正粗黑宋简体"/>
        <charset val="134"/>
      </rPr>
      <t>功能，带摇摆功能</t>
    </r>
    <r>
      <rPr>
        <sz val="7"/>
        <rFont val="Arial"/>
        <charset val="134"/>
      </rPr>
      <t>,LED</t>
    </r>
    <r>
      <rPr>
        <sz val="7"/>
        <rFont val="方正粗黑宋简体"/>
        <charset val="134"/>
      </rPr>
      <t>灯光，动感音乐，</t>
    </r>
    <r>
      <rPr>
        <sz val="7"/>
        <rFont val="Arial"/>
        <charset val="134"/>
      </rPr>
      <t>usb</t>
    </r>
    <r>
      <rPr>
        <sz val="7"/>
        <rFont val="方正粗黑宋简体"/>
        <charset val="134"/>
      </rPr>
      <t>接口</t>
    </r>
    <r>
      <rPr>
        <sz val="7"/>
        <rFont val="Arial"/>
        <charset val="134"/>
      </rPr>
      <t>,</t>
    </r>
    <r>
      <rPr>
        <sz val="7"/>
        <rFont val="方正粗黑宋简体"/>
        <charset val="134"/>
      </rPr>
      <t>手机蓝牙，</t>
    </r>
    <r>
      <rPr>
        <sz val="7"/>
        <rFont val="Arial"/>
        <charset val="134"/>
      </rPr>
      <t>380</t>
    </r>
    <r>
      <rPr>
        <sz val="7"/>
        <rFont val="方正粗黑宋简体"/>
        <charset val="134"/>
      </rPr>
      <t>电机</t>
    </r>
    <r>
      <rPr>
        <sz val="7"/>
        <rFont val="Arial"/>
        <charset val="134"/>
      </rPr>
      <t>,</t>
    </r>
    <r>
      <rPr>
        <sz val="7"/>
        <rFont val="方正粗黑宋简体"/>
        <charset val="134"/>
      </rPr>
      <t>四轮避震，</t>
    </r>
    <r>
      <rPr>
        <sz val="7"/>
        <rFont val="Arial"/>
        <charset val="134"/>
      </rPr>
      <t>12V</t>
    </r>
    <r>
      <rPr>
        <sz val="7"/>
        <rFont val="方正粗黑宋简体"/>
        <charset val="134"/>
      </rPr>
      <t>大电瓶</t>
    </r>
    <r>
      <rPr>
        <sz val="7"/>
        <rFont val="Arial"/>
        <charset val="134"/>
      </rPr>
      <t>,</t>
    </r>
    <r>
      <rPr>
        <sz val="7"/>
        <rFont val="方正粗黑宋简体"/>
        <charset val="134"/>
      </rPr>
      <t>双开门设计，</t>
    </r>
    <r>
      <rPr>
        <sz val="7"/>
        <rFont val="Arial"/>
        <charset val="134"/>
      </rPr>
      <t xml:space="preserve">
One to one 2.4G Bluetooth remote control, mobile APP function, with swing function,LED light, dynamic music, usb interface, mobile phone Bluetooth, 380 motors, four-wheel shock absorber, 12V large battery, double door design,</t>
    </r>
  </si>
  <si>
    <r>
      <rPr>
        <sz val="9"/>
        <rFont val="Arial"/>
        <charset val="134"/>
      </rPr>
      <t>6188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</si>
  <si>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红色，灰色，绿色，
Red, gray, green,</t>
  </si>
  <si>
    <t>120*74*65CM</t>
  </si>
  <si>
    <r>
      <rPr>
        <sz val="7"/>
        <color rgb="FFFF0000"/>
        <rFont val="Arial"/>
        <charset val="134"/>
      </rPr>
      <t>(12V4.5*1</t>
    </r>
    <r>
      <rPr>
        <sz val="7"/>
        <color rgb="FFFF0000"/>
        <rFont val="方正粗黑宋简体"/>
        <charset val="134"/>
      </rPr>
      <t>铅酸电池</t>
    </r>
    <r>
      <rPr>
        <sz val="7"/>
        <color rgb="FFFF0000"/>
        <rFont val="Arial"/>
        <charset val="134"/>
      </rPr>
      <t xml:space="preserve"> Lead-acid battery+12V380*2 </t>
    </r>
    <r>
      <rPr>
        <sz val="7"/>
        <color rgb="FFFF0000"/>
        <rFont val="方正粗黑宋简体"/>
        <charset val="134"/>
      </rPr>
      <t>电机</t>
    </r>
    <r>
      <rPr>
        <sz val="7"/>
        <color rgb="FFFF0000"/>
        <rFont val="Arial"/>
        <charset val="134"/>
      </rPr>
      <t xml:space="preserve"> motor  )                                                
</t>
    </r>
    <r>
      <rPr>
        <sz val="7"/>
        <rFont val="方正粗黑宋简体"/>
        <charset val="134"/>
      </rPr>
      <t>双驱</t>
    </r>
    <r>
      <rPr>
        <sz val="7"/>
        <rFont val="Arial"/>
        <charset val="134"/>
      </rPr>
      <t>380</t>
    </r>
    <r>
      <rPr>
        <sz val="7"/>
        <rFont val="方正粗黑宋简体"/>
        <charset val="134"/>
      </rPr>
      <t>，双开门，</t>
    </r>
    <r>
      <rPr>
        <sz val="7"/>
        <rFont val="Arial"/>
        <charset val="134"/>
      </rPr>
      <t>12V4.5</t>
    </r>
    <r>
      <rPr>
        <sz val="7"/>
        <rFont val="方正粗黑宋简体"/>
        <charset val="134"/>
      </rPr>
      <t>电瓶，手机</t>
    </r>
    <r>
      <rPr>
        <sz val="7"/>
        <rFont val="Arial"/>
        <charset val="134"/>
      </rPr>
      <t>APP</t>
    </r>
    <r>
      <rPr>
        <sz val="7"/>
        <rFont val="方正粗黑宋简体"/>
        <charset val="134"/>
      </rPr>
      <t>，可遥控，前后摇摆，</t>
    </r>
    <r>
      <rPr>
        <sz val="7"/>
        <rFont val="Arial"/>
        <charset val="134"/>
      </rPr>
      <t>USB</t>
    </r>
    <r>
      <rPr>
        <sz val="7"/>
        <rFont val="方正粗黑宋简体"/>
        <charset val="134"/>
      </rPr>
      <t>，</t>
    </r>
    <r>
      <rPr>
        <sz val="7"/>
        <rFont val="Arial"/>
        <charset val="134"/>
      </rPr>
      <t>MP3</t>
    </r>
    <r>
      <rPr>
        <sz val="7"/>
        <rFont val="方正粗黑宋简体"/>
        <charset val="134"/>
      </rPr>
      <t>插孔灯光，音乐，蓝牙，四轮避震</t>
    </r>
    <r>
      <rPr>
        <sz val="7"/>
        <rFont val="Arial"/>
        <charset val="134"/>
      </rPr>
      <t xml:space="preserve">
Double drive 380, double door, 12V4.5 battery, mobile APP, remote control, rocking back and forth, USB, MP3 jack light, music, Bluetooth, four-wheel shock absorber</t>
    </r>
  </si>
  <si>
    <r>
      <rPr>
        <sz val="9"/>
        <color rgb="FF0509BB"/>
        <rFont val="方正粗黑宋简体"/>
        <charset val="134"/>
      </rPr>
      <t>皮座</t>
    </r>
    <r>
      <rPr>
        <sz val="9"/>
        <color rgb="FF0509BB"/>
        <rFont val="Arial"/>
        <charset val="134"/>
      </rPr>
      <t xml:space="preserve"> Leather seats + 15RMB                                                                     EVA</t>
    </r>
    <r>
      <rPr>
        <sz val="9"/>
        <color rgb="FF0509BB"/>
        <rFont val="方正粗黑宋简体"/>
        <charset val="134"/>
      </rPr>
      <t>轮</t>
    </r>
    <r>
      <rPr>
        <sz val="9"/>
        <color rgb="FF0509BB"/>
        <rFont val="Arial"/>
        <charset val="134"/>
      </rPr>
      <t xml:space="preserve"> EVA soft wheel +50RMB           </t>
    </r>
  </si>
  <si>
    <r>
      <rPr>
        <sz val="9"/>
        <rFont val="Arial"/>
        <charset val="134"/>
      </rPr>
      <t>6188            
12V7*1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</si>
  <si>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7"/>
        <color rgb="FFFF0000"/>
        <rFont val="Arial"/>
        <charset val="134"/>
      </rPr>
      <t>(12V7*1</t>
    </r>
    <r>
      <rPr>
        <sz val="7"/>
        <color rgb="FFFF0000"/>
        <rFont val="方正粗黑宋简体"/>
        <charset val="134"/>
      </rPr>
      <t>铅酸电池</t>
    </r>
    <r>
      <rPr>
        <sz val="7"/>
        <color rgb="FFFF0000"/>
        <rFont val="Arial"/>
        <charset val="134"/>
      </rPr>
      <t xml:space="preserve"> Lead-acid battery+12V380*4</t>
    </r>
    <r>
      <rPr>
        <sz val="7"/>
        <color rgb="FFFF0000"/>
        <rFont val="方正粗黑宋简体"/>
        <charset val="134"/>
      </rPr>
      <t>电机</t>
    </r>
    <r>
      <rPr>
        <sz val="7"/>
        <color rgb="FFFF0000"/>
        <rFont val="Arial"/>
        <charset val="134"/>
      </rPr>
      <t xml:space="preserve"> motor  )                                                
</t>
    </r>
    <r>
      <rPr>
        <sz val="7"/>
        <rFont val="方正粗黑宋简体"/>
        <charset val="134"/>
      </rPr>
      <t>双开门，手机</t>
    </r>
    <r>
      <rPr>
        <sz val="7"/>
        <rFont val="Arial"/>
        <charset val="134"/>
      </rPr>
      <t>APP</t>
    </r>
    <r>
      <rPr>
        <sz val="7"/>
        <rFont val="方正粗黑宋简体"/>
        <charset val="134"/>
      </rPr>
      <t>，可遥控，前后摇摆，</t>
    </r>
    <r>
      <rPr>
        <sz val="7"/>
        <rFont val="Arial"/>
        <charset val="134"/>
      </rPr>
      <t>USB</t>
    </r>
    <r>
      <rPr>
        <sz val="7"/>
        <rFont val="方正粗黑宋简体"/>
        <charset val="134"/>
      </rPr>
      <t>，</t>
    </r>
    <r>
      <rPr>
        <sz val="7"/>
        <rFont val="Arial"/>
        <charset val="134"/>
      </rPr>
      <t>MP3</t>
    </r>
    <r>
      <rPr>
        <sz val="7"/>
        <rFont val="方正粗黑宋简体"/>
        <charset val="134"/>
      </rPr>
      <t>插孔灯光，音乐，蓝牙，四轮避震</t>
    </r>
    <r>
      <rPr>
        <sz val="7"/>
        <rFont val="Arial"/>
        <charset val="134"/>
      </rPr>
      <t xml:space="preserve">
Double door, mobile APP, remote control, rocking back and forth, USB, MP3 jack light, music, Bluetooth, four-wheel shock absorber</t>
    </r>
  </si>
  <si>
    <r>
      <rPr>
        <sz val="9"/>
        <rFont val="Arial"/>
        <charset val="134"/>
      </rPr>
      <t>6189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</si>
  <si>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9"/>
        <rFont val="Arial"/>
        <charset val="134"/>
      </rPr>
      <t>6189            
12V7*1</t>
    </r>
    <r>
      <rPr>
        <sz val="9"/>
        <rFont val="方正粗黑宋简体"/>
        <charset val="134"/>
      </rPr>
      <t>铅酸电池</t>
    </r>
    <r>
      <rPr>
        <sz val="9"/>
        <rFont val="Arial"/>
        <charset val="134"/>
      </rPr>
      <t xml:space="preserve">
 Lead-acid battery
12V380*2 </t>
    </r>
    <r>
      <rPr>
        <sz val="9"/>
        <rFont val="方正粗黑宋简体"/>
        <charset val="134"/>
      </rPr>
      <t>电机</t>
    </r>
    <r>
      <rPr>
        <sz val="9"/>
        <rFont val="Arial"/>
        <charset val="134"/>
      </rPr>
      <t xml:space="preserve"> motor                  </t>
    </r>
  </si>
  <si>
    <r>
      <rPr>
        <sz val="7"/>
        <color rgb="FFFF0000"/>
        <rFont val="Arial"/>
        <charset val="134"/>
      </rPr>
      <t>(12V7*1</t>
    </r>
    <r>
      <rPr>
        <sz val="7"/>
        <color rgb="FFFF0000"/>
        <rFont val="方正粗黑宋简体"/>
        <charset val="134"/>
      </rPr>
      <t>铅酸电池</t>
    </r>
    <r>
      <rPr>
        <sz val="7"/>
        <color rgb="FFFF0000"/>
        <rFont val="Arial"/>
        <charset val="134"/>
      </rPr>
      <t xml:space="preserve"> Lead-acid battery+12V380*2</t>
    </r>
    <r>
      <rPr>
        <sz val="7"/>
        <color rgb="FFFF0000"/>
        <rFont val="方正粗黑宋简体"/>
        <charset val="134"/>
      </rPr>
      <t>电机</t>
    </r>
    <r>
      <rPr>
        <sz val="7"/>
        <color rgb="FFFF0000"/>
        <rFont val="Arial"/>
        <charset val="134"/>
      </rPr>
      <t xml:space="preserve"> motor  )                                                
</t>
    </r>
    <r>
      <rPr>
        <sz val="7"/>
        <rFont val="方正粗黑宋简体"/>
        <charset val="134"/>
      </rPr>
      <t>双开门，手机</t>
    </r>
    <r>
      <rPr>
        <sz val="7"/>
        <rFont val="Arial"/>
        <charset val="134"/>
      </rPr>
      <t>APP</t>
    </r>
    <r>
      <rPr>
        <sz val="7"/>
        <rFont val="方正粗黑宋简体"/>
        <charset val="134"/>
      </rPr>
      <t>，可遥控，前后摇摆，</t>
    </r>
    <r>
      <rPr>
        <sz val="7"/>
        <rFont val="Arial"/>
        <charset val="134"/>
      </rPr>
      <t>USB</t>
    </r>
    <r>
      <rPr>
        <sz val="7"/>
        <rFont val="方正粗黑宋简体"/>
        <charset val="134"/>
      </rPr>
      <t>，</t>
    </r>
    <r>
      <rPr>
        <sz val="7"/>
        <rFont val="Arial"/>
        <charset val="134"/>
      </rPr>
      <t>MP3</t>
    </r>
    <r>
      <rPr>
        <sz val="7"/>
        <rFont val="方正粗黑宋简体"/>
        <charset val="134"/>
      </rPr>
      <t>插孔灯光，音乐，蓝牙，四轮避震</t>
    </r>
    <r>
      <rPr>
        <sz val="7"/>
        <rFont val="Arial"/>
        <charset val="134"/>
      </rPr>
      <t xml:space="preserve">
Double door, mobile APP, remote control, rocking back and forth, USB, MP3 jack light, music, Bluetooth, four-wheel shock absorber</t>
    </r>
  </si>
  <si>
    <r>
      <rPr>
        <sz val="9"/>
        <rFont val="Arial"/>
        <charset val="134"/>
      </rPr>
      <t>6189          
12V7*1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</si>
  <si>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t>SH</t>
  </si>
  <si>
    <r>
      <rPr>
        <sz val="9"/>
        <rFont val="Arial"/>
        <charset val="134"/>
      </rPr>
      <t>1199           
6V4.5*2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</si>
  <si>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灰色,黄色,红色,
Grey,yellow,red,</t>
  </si>
  <si>
    <t>105X60X65CM</t>
  </si>
  <si>
    <t>12.5KG   
14KG</t>
  </si>
  <si>
    <r>
      <rPr>
        <sz val="7"/>
        <color rgb="FFFF0000"/>
        <rFont val="Arial"/>
        <charset val="134"/>
      </rPr>
      <t>(6V4.5*2</t>
    </r>
    <r>
      <rPr>
        <sz val="7"/>
        <color rgb="FFFF0000"/>
        <rFont val="方正粗黑宋简体"/>
        <charset val="134"/>
      </rPr>
      <t>铅酸电池</t>
    </r>
    <r>
      <rPr>
        <sz val="7"/>
        <color rgb="FFFF0000"/>
        <rFont val="Arial"/>
        <charset val="134"/>
      </rPr>
      <t xml:space="preserve"> Lead-acid battery+12V380*2 </t>
    </r>
    <r>
      <rPr>
        <sz val="7"/>
        <color rgb="FFFF0000"/>
        <rFont val="方正粗黑宋简体"/>
        <charset val="134"/>
      </rPr>
      <t>电机</t>
    </r>
    <r>
      <rPr>
        <sz val="7"/>
        <color rgb="FFFF0000"/>
        <rFont val="Arial"/>
        <charset val="134"/>
      </rPr>
      <t xml:space="preserve"> motor  )                                                
</t>
    </r>
    <r>
      <rPr>
        <sz val="7"/>
        <rFont val="方正粗黑宋简体"/>
        <charset val="134"/>
      </rPr>
      <t>静音前后摇摆</t>
    </r>
    <r>
      <rPr>
        <sz val="7"/>
        <rFont val="Arial"/>
        <charset val="134"/>
      </rPr>
      <t>,</t>
    </r>
    <r>
      <rPr>
        <sz val="7"/>
        <rFont val="方正粗黑宋简体"/>
        <charset val="134"/>
      </rPr>
      <t>蓝牙</t>
    </r>
    <r>
      <rPr>
        <sz val="7"/>
        <rFont val="Arial"/>
        <charset val="134"/>
      </rPr>
      <t xml:space="preserve">2.4G </t>
    </r>
    <r>
      <rPr>
        <sz val="7"/>
        <rFont val="方正粗黑宋简体"/>
        <charset val="134"/>
      </rPr>
      <t>遥控</t>
    </r>
    <r>
      <rPr>
        <sz val="7"/>
        <rFont val="Arial"/>
        <charset val="134"/>
      </rPr>
      <t>,</t>
    </r>
    <r>
      <rPr>
        <sz val="7"/>
        <rFont val="方正粗黑宋简体"/>
        <charset val="134"/>
      </rPr>
      <t>早教功能</t>
    </r>
    <r>
      <rPr>
        <sz val="7"/>
        <rFont val="Arial"/>
        <charset val="134"/>
      </rPr>
      <t>,</t>
    </r>
    <r>
      <rPr>
        <sz val="7"/>
        <rFont val="方正粗黑宋简体"/>
        <charset val="134"/>
      </rPr>
      <t>早教故事</t>
    </r>
    <r>
      <rPr>
        <sz val="7"/>
        <rFont val="Arial"/>
        <charset val="134"/>
      </rPr>
      <t>,</t>
    </r>
    <r>
      <rPr>
        <sz val="7"/>
        <rFont val="方正粗黑宋简体"/>
        <charset val="134"/>
      </rPr>
      <t>古诗</t>
    </r>
    <r>
      <rPr>
        <sz val="7"/>
        <rFont val="Arial"/>
        <charset val="134"/>
      </rPr>
      <t>,</t>
    </r>
    <r>
      <rPr>
        <sz val="7"/>
        <rFont val="方正粗黑宋简体"/>
        <charset val="134"/>
      </rPr>
      <t>音乐</t>
    </r>
    <r>
      <rPr>
        <sz val="7"/>
        <rFont val="Arial"/>
        <charset val="134"/>
      </rPr>
      <t>,</t>
    </r>
    <r>
      <rPr>
        <sz val="7"/>
        <rFont val="方正粗黑宋简体"/>
        <charset val="134"/>
      </rPr>
      <t>流行歌曲</t>
    </r>
    <r>
      <rPr>
        <sz val="7"/>
        <rFont val="Arial"/>
        <charset val="134"/>
      </rPr>
      <t>,</t>
    </r>
    <r>
      <rPr>
        <sz val="7"/>
        <rFont val="方正粗黑宋简体"/>
        <charset val="134"/>
      </rPr>
      <t>前大灯</t>
    </r>
    <r>
      <rPr>
        <sz val="7"/>
        <rFont val="Arial"/>
        <charset val="134"/>
      </rPr>
      <t>,</t>
    </r>
    <r>
      <rPr>
        <sz val="7"/>
        <rFont val="方正粗黑宋简体"/>
        <charset val="134"/>
      </rPr>
      <t>流水灯</t>
    </r>
    <r>
      <rPr>
        <sz val="7"/>
        <rFont val="Arial"/>
        <charset val="134"/>
      </rPr>
      <t>,
Mute back and forth swing, Bluetooth 2.4G remote control, early education function, early education stories, ancient poems, music, pop songs, headlights, water lights,</t>
    </r>
  </si>
  <si>
    <r>
      <rPr>
        <sz val="9"/>
        <color rgb="FF0509BB"/>
        <rFont val="方正粗黑宋简体"/>
        <charset val="134"/>
      </rPr>
      <t>皮座</t>
    </r>
    <r>
      <rPr>
        <sz val="9"/>
        <color rgb="FF0509BB"/>
        <rFont val="Arial"/>
        <charset val="134"/>
      </rPr>
      <t xml:space="preserve"> Leather seats + 10RMB                                                                     EVA</t>
    </r>
    <r>
      <rPr>
        <sz val="9"/>
        <color rgb="FF0509BB"/>
        <rFont val="方正粗黑宋简体"/>
        <charset val="134"/>
      </rPr>
      <t>轮</t>
    </r>
    <r>
      <rPr>
        <sz val="9"/>
        <color rgb="FF0509BB"/>
        <rFont val="Arial"/>
        <charset val="134"/>
      </rPr>
      <t xml:space="preserve"> EVA soft wheel +50RMB           </t>
    </r>
  </si>
  <si>
    <r>
      <rPr>
        <sz val="9"/>
        <rFont val="Arial"/>
        <charset val="134"/>
      </rPr>
      <t>1199           
12V7*1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</si>
  <si>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7"/>
        <color rgb="FFFF0000"/>
        <rFont val="Arial"/>
        <charset val="134"/>
      </rPr>
      <t xml:space="preserve">(12V7*1 </t>
    </r>
    <r>
      <rPr>
        <sz val="7"/>
        <color rgb="FFFF0000"/>
        <rFont val="方正粗黑宋简体"/>
        <charset val="134"/>
      </rPr>
      <t>铅酸电池</t>
    </r>
    <r>
      <rPr>
        <sz val="7"/>
        <color rgb="FFFF0000"/>
        <rFont val="Arial"/>
        <charset val="134"/>
      </rPr>
      <t xml:space="preserve"> Lead-acid battery+12V380*2 </t>
    </r>
    <r>
      <rPr>
        <sz val="7"/>
        <color rgb="FFFF0000"/>
        <rFont val="方正粗黑宋简体"/>
        <charset val="134"/>
      </rPr>
      <t>电机</t>
    </r>
    <r>
      <rPr>
        <sz val="7"/>
        <color rgb="FFFF0000"/>
        <rFont val="Arial"/>
        <charset val="134"/>
      </rPr>
      <t xml:space="preserve"> motor  )                                                
</t>
    </r>
    <r>
      <rPr>
        <sz val="7"/>
        <rFont val="方正粗黑宋简体"/>
        <charset val="134"/>
      </rPr>
      <t>静音前后摇摆</t>
    </r>
    <r>
      <rPr>
        <sz val="7"/>
        <rFont val="Arial"/>
        <charset val="134"/>
      </rPr>
      <t>,</t>
    </r>
    <r>
      <rPr>
        <sz val="7"/>
        <rFont val="方正粗黑宋简体"/>
        <charset val="134"/>
      </rPr>
      <t>蓝牙</t>
    </r>
    <r>
      <rPr>
        <sz val="7"/>
        <rFont val="Arial"/>
        <charset val="134"/>
      </rPr>
      <t xml:space="preserve">2.4G </t>
    </r>
    <r>
      <rPr>
        <sz val="7"/>
        <rFont val="方正粗黑宋简体"/>
        <charset val="134"/>
      </rPr>
      <t>遥控</t>
    </r>
    <r>
      <rPr>
        <sz val="7"/>
        <rFont val="Arial"/>
        <charset val="134"/>
      </rPr>
      <t>,</t>
    </r>
    <r>
      <rPr>
        <sz val="7"/>
        <rFont val="方正粗黑宋简体"/>
        <charset val="134"/>
      </rPr>
      <t>早教功能</t>
    </r>
    <r>
      <rPr>
        <sz val="7"/>
        <rFont val="Arial"/>
        <charset val="134"/>
      </rPr>
      <t>,</t>
    </r>
    <r>
      <rPr>
        <sz val="7"/>
        <rFont val="方正粗黑宋简体"/>
        <charset val="134"/>
      </rPr>
      <t>早教故事</t>
    </r>
    <r>
      <rPr>
        <sz val="7"/>
        <rFont val="Arial"/>
        <charset val="134"/>
      </rPr>
      <t>,</t>
    </r>
    <r>
      <rPr>
        <sz val="7"/>
        <rFont val="方正粗黑宋简体"/>
        <charset val="134"/>
      </rPr>
      <t>古诗</t>
    </r>
    <r>
      <rPr>
        <sz val="7"/>
        <rFont val="Arial"/>
        <charset val="134"/>
      </rPr>
      <t>,</t>
    </r>
    <r>
      <rPr>
        <sz val="7"/>
        <rFont val="方正粗黑宋简体"/>
        <charset val="134"/>
      </rPr>
      <t>音乐</t>
    </r>
    <r>
      <rPr>
        <sz val="7"/>
        <rFont val="Arial"/>
        <charset val="134"/>
      </rPr>
      <t>,</t>
    </r>
    <r>
      <rPr>
        <sz val="7"/>
        <rFont val="方正粗黑宋简体"/>
        <charset val="134"/>
      </rPr>
      <t>流行歌曲</t>
    </r>
    <r>
      <rPr>
        <sz val="7"/>
        <rFont val="Arial"/>
        <charset val="134"/>
      </rPr>
      <t>,</t>
    </r>
    <r>
      <rPr>
        <sz val="7"/>
        <rFont val="方正粗黑宋简体"/>
        <charset val="134"/>
      </rPr>
      <t>前大灯</t>
    </r>
    <r>
      <rPr>
        <sz val="7"/>
        <rFont val="Arial"/>
        <charset val="134"/>
      </rPr>
      <t>,</t>
    </r>
    <r>
      <rPr>
        <sz val="7"/>
        <rFont val="方正粗黑宋简体"/>
        <charset val="134"/>
      </rPr>
      <t>流水灯</t>
    </r>
    <r>
      <rPr>
        <sz val="7"/>
        <rFont val="Arial"/>
        <charset val="134"/>
      </rPr>
      <t>,
Mute back and forth swing, Bluetooth 2.4G remote control, early education function, early education stories, ancient poems, music, pop songs, headlights, water lights,</t>
    </r>
  </si>
  <si>
    <r>
      <rPr>
        <sz val="9"/>
        <rFont val="Arial"/>
        <charset val="134"/>
      </rPr>
      <t>1199           
12V7*1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</si>
  <si>
    <r>
      <rPr>
        <sz val="7"/>
        <color rgb="FFFF0000"/>
        <rFont val="Arial"/>
        <charset val="134"/>
      </rPr>
      <t xml:space="preserve">(12V7*1 </t>
    </r>
    <r>
      <rPr>
        <sz val="7"/>
        <color rgb="FFFF0000"/>
        <rFont val="方正粗黑宋简体"/>
        <charset val="134"/>
      </rPr>
      <t>铅酸电池</t>
    </r>
    <r>
      <rPr>
        <sz val="7"/>
        <color rgb="FFFF0000"/>
        <rFont val="Arial"/>
        <charset val="134"/>
      </rPr>
      <t xml:space="preserve"> Lead-acid battery+12V380*4 </t>
    </r>
    <r>
      <rPr>
        <sz val="7"/>
        <color rgb="FFFF0000"/>
        <rFont val="方正粗黑宋简体"/>
        <charset val="134"/>
      </rPr>
      <t>电机</t>
    </r>
    <r>
      <rPr>
        <sz val="7"/>
        <color rgb="FFFF0000"/>
        <rFont val="Arial"/>
        <charset val="134"/>
      </rPr>
      <t xml:space="preserve"> motor  )                                                
</t>
    </r>
    <r>
      <rPr>
        <sz val="7"/>
        <rFont val="方正粗黑宋简体"/>
        <charset val="134"/>
      </rPr>
      <t>静音前后摇摆</t>
    </r>
    <r>
      <rPr>
        <sz val="7"/>
        <rFont val="Arial"/>
        <charset val="134"/>
      </rPr>
      <t>,</t>
    </r>
    <r>
      <rPr>
        <sz val="7"/>
        <rFont val="方正粗黑宋简体"/>
        <charset val="134"/>
      </rPr>
      <t>蓝牙</t>
    </r>
    <r>
      <rPr>
        <sz val="7"/>
        <rFont val="Arial"/>
        <charset val="134"/>
      </rPr>
      <t xml:space="preserve">2.4G </t>
    </r>
    <r>
      <rPr>
        <sz val="7"/>
        <rFont val="方正粗黑宋简体"/>
        <charset val="134"/>
      </rPr>
      <t>遥控</t>
    </r>
    <r>
      <rPr>
        <sz val="7"/>
        <rFont val="Arial"/>
        <charset val="134"/>
      </rPr>
      <t>,</t>
    </r>
    <r>
      <rPr>
        <sz val="7"/>
        <rFont val="方正粗黑宋简体"/>
        <charset val="134"/>
      </rPr>
      <t>早教功能</t>
    </r>
    <r>
      <rPr>
        <sz val="7"/>
        <rFont val="Arial"/>
        <charset val="134"/>
      </rPr>
      <t>,</t>
    </r>
    <r>
      <rPr>
        <sz val="7"/>
        <rFont val="方正粗黑宋简体"/>
        <charset val="134"/>
      </rPr>
      <t>早教故事</t>
    </r>
    <r>
      <rPr>
        <sz val="7"/>
        <rFont val="Arial"/>
        <charset val="134"/>
      </rPr>
      <t>,</t>
    </r>
    <r>
      <rPr>
        <sz val="7"/>
        <rFont val="方正粗黑宋简体"/>
        <charset val="134"/>
      </rPr>
      <t>古诗</t>
    </r>
    <r>
      <rPr>
        <sz val="7"/>
        <rFont val="Arial"/>
        <charset val="134"/>
      </rPr>
      <t>,</t>
    </r>
    <r>
      <rPr>
        <sz val="7"/>
        <rFont val="方正粗黑宋简体"/>
        <charset val="134"/>
      </rPr>
      <t>音乐</t>
    </r>
    <r>
      <rPr>
        <sz val="7"/>
        <rFont val="Arial"/>
        <charset val="134"/>
      </rPr>
      <t>,</t>
    </r>
    <r>
      <rPr>
        <sz val="7"/>
        <rFont val="方正粗黑宋简体"/>
        <charset val="134"/>
      </rPr>
      <t>流行歌曲</t>
    </r>
    <r>
      <rPr>
        <sz val="7"/>
        <rFont val="Arial"/>
        <charset val="134"/>
      </rPr>
      <t>,</t>
    </r>
    <r>
      <rPr>
        <sz val="7"/>
        <rFont val="方正粗黑宋简体"/>
        <charset val="134"/>
      </rPr>
      <t>前大灯</t>
    </r>
    <r>
      <rPr>
        <sz val="7"/>
        <rFont val="Arial"/>
        <charset val="134"/>
      </rPr>
      <t>,</t>
    </r>
    <r>
      <rPr>
        <sz val="7"/>
        <rFont val="方正粗黑宋简体"/>
        <charset val="134"/>
      </rPr>
      <t>流水灯</t>
    </r>
    <r>
      <rPr>
        <sz val="7"/>
        <rFont val="Arial"/>
        <charset val="134"/>
      </rPr>
      <t>,
Mute back and forth swing, Bluetooth 2.4G remote control, early education function, early education stories, ancient poems, music, pop songs, headlights, water lights,</t>
    </r>
  </si>
  <si>
    <r>
      <rPr>
        <sz val="9"/>
        <rFont val="Arial"/>
        <charset val="134"/>
      </rPr>
      <t>1199           
6V4.5*2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</si>
  <si>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烤漆粉
烤漆蓝 
烤漆灰                    
Paint red                       paint pink
paint blue 
paint grey</t>
  </si>
  <si>
    <r>
      <rPr>
        <sz val="9"/>
        <rFont val="Arial"/>
        <charset val="134"/>
      </rPr>
      <t>1199           
12V7*1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</si>
  <si>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1199           
12V7*1</t>
    </r>
    <r>
      <rPr>
        <sz val="9"/>
        <rFont val="方正粗黑宋简体"/>
        <charset val="134"/>
      </rPr>
      <t>铅酸电池</t>
    </r>
    <r>
      <rPr>
        <sz val="9"/>
        <rFont val="Arial"/>
        <charset val="134"/>
      </rPr>
      <t xml:space="preserve">
 Lead-acid battery
12V380*4 </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</si>
  <si>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XBLD</t>
  </si>
  <si>
    <r>
      <rPr>
        <sz val="9"/>
        <rFont val="Arial"/>
        <charset val="134"/>
      </rPr>
      <t>588          
12V7*1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</si>
  <si>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白蓝，白黑
红黑，红
White and blue, white and black
Red black, 
red</t>
  </si>
  <si>
    <t>105X65X60CM</t>
  </si>
  <si>
    <t>13.5KG   
15KG</t>
  </si>
  <si>
    <r>
      <rPr>
        <sz val="7"/>
        <color rgb="FFFF0000"/>
        <rFont val="Arial"/>
        <charset val="134"/>
      </rPr>
      <t xml:space="preserve">(12V7*1 </t>
    </r>
    <r>
      <rPr>
        <sz val="7"/>
        <color rgb="FFFF0000"/>
        <rFont val="方正粗黑宋简体"/>
        <charset val="134"/>
      </rPr>
      <t>铅酸电池</t>
    </r>
    <r>
      <rPr>
        <sz val="7"/>
        <color rgb="FFFF0000"/>
        <rFont val="Arial"/>
        <charset val="134"/>
      </rPr>
      <t xml:space="preserve"> Lead-acid battery+12V380*2 </t>
    </r>
    <r>
      <rPr>
        <sz val="7"/>
        <color rgb="FFFF0000"/>
        <rFont val="方正粗黑宋简体"/>
        <charset val="134"/>
      </rPr>
      <t>电机</t>
    </r>
    <r>
      <rPr>
        <sz val="7"/>
        <color rgb="FFFF0000"/>
        <rFont val="Arial"/>
        <charset val="134"/>
      </rPr>
      <t xml:space="preserve"> motor  )                                                
</t>
    </r>
    <r>
      <rPr>
        <sz val="7"/>
        <rFont val="方正粗黑宋简体"/>
        <charset val="134"/>
      </rPr>
      <t>启动开关</t>
    </r>
    <r>
      <rPr>
        <sz val="7"/>
        <rFont val="Arial"/>
        <charset val="134"/>
      </rPr>
      <t>,</t>
    </r>
    <r>
      <rPr>
        <sz val="7"/>
        <rFont val="方正粗黑宋简体"/>
        <charset val="134"/>
      </rPr>
      <t>三档调节功能</t>
    </r>
    <r>
      <rPr>
        <sz val="7"/>
        <rFont val="Arial"/>
        <charset val="134"/>
      </rPr>
      <t>,</t>
    </r>
    <r>
      <rPr>
        <sz val="7"/>
        <rFont val="方正粗黑宋简体"/>
        <charset val="134"/>
      </rPr>
      <t>缓启功能</t>
    </r>
    <r>
      <rPr>
        <sz val="7"/>
        <rFont val="Arial"/>
        <charset val="134"/>
      </rPr>
      <t>,</t>
    </r>
    <r>
      <rPr>
        <sz val="7"/>
        <rFont val="方正粗黑宋简体"/>
        <charset val="134"/>
      </rPr>
      <t>安全双开门设计</t>
    </r>
    <r>
      <rPr>
        <sz val="7"/>
        <rFont val="Arial"/>
        <charset val="134"/>
      </rPr>
      <t>,</t>
    </r>
    <r>
      <rPr>
        <sz val="7"/>
        <rFont val="方正粗黑宋简体"/>
        <charset val="134"/>
      </rPr>
      <t>音乐</t>
    </r>
    <r>
      <rPr>
        <sz val="7"/>
        <rFont val="Arial"/>
        <charset val="134"/>
      </rPr>
      <t>,</t>
    </r>
    <r>
      <rPr>
        <sz val="7"/>
        <rFont val="方正粗黑宋简体"/>
        <charset val="134"/>
      </rPr>
      <t>故事</t>
    </r>
    <r>
      <rPr>
        <sz val="7"/>
        <rFont val="Arial"/>
        <charset val="134"/>
      </rPr>
      <t>,</t>
    </r>
    <r>
      <rPr>
        <sz val="7"/>
        <rFont val="方正粗黑宋简体"/>
        <charset val="134"/>
      </rPr>
      <t>英语</t>
    </r>
    <r>
      <rPr>
        <sz val="7"/>
        <rFont val="Arial"/>
        <charset val="134"/>
      </rPr>
      <t>,</t>
    </r>
    <r>
      <rPr>
        <sz val="7"/>
        <rFont val="方正粗黑宋简体"/>
        <charset val="134"/>
      </rPr>
      <t>电量显示</t>
    </r>
    <r>
      <rPr>
        <sz val="7"/>
        <rFont val="Arial"/>
        <charset val="134"/>
      </rPr>
      <t>,USB</t>
    </r>
    <r>
      <rPr>
        <sz val="7"/>
        <rFont val="方正粗黑宋简体"/>
        <charset val="134"/>
      </rPr>
      <t>插口</t>
    </r>
    <r>
      <rPr>
        <sz val="7"/>
        <rFont val="Arial"/>
        <charset val="134"/>
      </rPr>
      <t>,</t>
    </r>
    <r>
      <rPr>
        <sz val="7"/>
        <rFont val="方正粗黑宋简体"/>
        <charset val="134"/>
      </rPr>
      <t>动感音乐</t>
    </r>
    <r>
      <rPr>
        <sz val="7"/>
        <rFont val="Arial"/>
        <charset val="134"/>
      </rPr>
      <t>,</t>
    </r>
    <r>
      <rPr>
        <sz val="7"/>
        <rFont val="方正粗黑宋简体"/>
        <charset val="134"/>
      </rPr>
      <t>炫丽灯光</t>
    </r>
    <r>
      <rPr>
        <sz val="7"/>
        <rFont val="Arial"/>
        <charset val="134"/>
      </rPr>
      <t>,
Start switch, three gear adjustment function, slow start function, safety double door design, music, story, English, power display,USB port, dynamic music, dazzling light,</t>
    </r>
  </si>
  <si>
    <r>
      <rPr>
        <sz val="9"/>
        <rFont val="Arial"/>
        <charset val="134"/>
      </rPr>
      <t>688          
12V7*1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</si>
  <si>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红,白,蓝,橘,
Red, white, 
blue, orange,</t>
  </si>
  <si>
    <r>
      <rPr>
        <sz val="9"/>
        <rFont val="Arial"/>
        <charset val="134"/>
      </rPr>
      <t>1688          
6V4*2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</si>
  <si>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红，白，蓝，粉，
Red, white, 
blue, pink，</t>
  </si>
  <si>
    <t>10KG   
11.5KG</t>
  </si>
  <si>
    <r>
      <rPr>
        <sz val="9"/>
        <color rgb="FF0509BB"/>
        <rFont val="方正粗黑宋简体"/>
        <charset val="134"/>
      </rPr>
      <t>皮座椅</t>
    </r>
    <r>
      <rPr>
        <sz val="9"/>
        <color rgb="FF0509BB"/>
        <rFont val="Arial"/>
        <charset val="134"/>
      </rPr>
      <t>Leather seats+15RMB                                            EVA</t>
    </r>
    <r>
      <rPr>
        <sz val="9"/>
        <color rgb="FF0509BB"/>
        <rFont val="方正粗黑宋简体"/>
        <charset val="134"/>
      </rPr>
      <t>发泡胎</t>
    </r>
    <r>
      <rPr>
        <sz val="9"/>
        <color rgb="FF0509BB"/>
        <rFont val="Arial"/>
        <charset val="134"/>
      </rPr>
      <t xml:space="preserve">EVAfoam tire+55RMB                                        </t>
    </r>
  </si>
  <si>
    <r>
      <rPr>
        <sz val="9"/>
        <rFont val="Arial"/>
        <charset val="134"/>
      </rPr>
      <t>F150          
6V4*2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</si>
  <si>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红，白，蓝，黄，
Red, white, blue, yellow,</t>
  </si>
  <si>
    <t>100*62*65CM</t>
  </si>
  <si>
    <t>11.2KG   
13.2KG</t>
  </si>
  <si>
    <r>
      <rPr>
        <sz val="9"/>
        <color rgb="FF0509BB"/>
        <rFont val="方正粗黑宋简体"/>
        <charset val="134"/>
      </rPr>
      <t>皮座椅</t>
    </r>
    <r>
      <rPr>
        <sz val="9"/>
        <color rgb="FF0509BB"/>
        <rFont val="Arial"/>
        <charset val="134"/>
      </rPr>
      <t>Leather seats+15RMB                                            EVA</t>
    </r>
    <r>
      <rPr>
        <sz val="9"/>
        <color rgb="FF0509BB"/>
        <rFont val="方正粗黑宋简体"/>
        <charset val="134"/>
      </rPr>
      <t>发泡胎</t>
    </r>
    <r>
      <rPr>
        <sz val="9"/>
        <color rgb="FF0509BB"/>
        <rFont val="Arial"/>
        <charset val="134"/>
      </rPr>
      <t xml:space="preserve">EVAfoam tire+45RMB                                        </t>
    </r>
  </si>
  <si>
    <r>
      <rPr>
        <sz val="9"/>
        <rFont val="Arial"/>
        <charset val="134"/>
      </rPr>
      <t>F150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</si>
  <si>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7"/>
        <color rgb="FFFF0000"/>
        <rFont val="Arial"/>
        <charset val="134"/>
      </rPr>
      <t>(12V4.5A*1</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方正粗黑宋简体"/>
        <charset val="134"/>
      </rPr>
      <t>平行摇摆、灯光、动感音乐、早教</t>
    </r>
    <r>
      <rPr>
        <sz val="7"/>
        <rFont val="Arial"/>
        <charset val="134"/>
      </rPr>
      <t>,USB</t>
    </r>
    <r>
      <rPr>
        <sz val="7"/>
        <rFont val="方正粗黑宋简体"/>
        <charset val="134"/>
      </rPr>
      <t>接口、音量加减</t>
    </r>
    <r>
      <rPr>
        <sz val="7"/>
        <rFont val="Arial"/>
        <charset val="134"/>
      </rPr>
      <t>,
 parallel swing, light, dynamic music, early education,USB interface, volume plus or minus,</t>
    </r>
  </si>
  <si>
    <r>
      <rPr>
        <sz val="9"/>
        <rFont val="Arial"/>
        <charset val="134"/>
      </rPr>
      <t>J66       
6V4*2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</si>
  <si>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红，白，蓝，绿，
Red, white, blue, green,</t>
  </si>
  <si>
    <t>120*68*78CM</t>
  </si>
  <si>
    <r>
      <rPr>
        <sz val="7"/>
        <color rgb="FFFF0000"/>
        <rFont val="Arial"/>
        <charset val="134"/>
      </rPr>
      <t>(6V4.5A*2</t>
    </r>
    <r>
      <rPr>
        <sz val="7"/>
        <color rgb="FFFF0000"/>
        <rFont val="方正粗黑宋简体"/>
        <charset val="134"/>
      </rPr>
      <t>铅酸电池</t>
    </r>
    <r>
      <rPr>
        <sz val="7"/>
        <color rgb="FFFF0000"/>
        <rFont val="Arial"/>
        <charset val="134"/>
      </rPr>
      <t xml:space="preserve">Lead-acid battery + 12V390*2  </t>
    </r>
    <r>
      <rPr>
        <sz val="7"/>
        <color rgb="FFFF0000"/>
        <rFont val="方正粗黑宋简体"/>
        <charset val="134"/>
      </rPr>
      <t>电机</t>
    </r>
    <r>
      <rPr>
        <sz val="7"/>
        <color rgb="FFFF0000"/>
        <rFont val="Arial"/>
        <charset val="134"/>
      </rPr>
      <t xml:space="preserve"> motor )                                                
</t>
    </r>
    <r>
      <rPr>
        <sz val="7"/>
        <rFont val="方正粗黑宋简体"/>
        <charset val="134"/>
      </rPr>
      <t>双电双驱、</t>
    </r>
    <r>
      <rPr>
        <sz val="7"/>
        <rFont val="Arial"/>
        <charset val="134"/>
      </rPr>
      <t>390</t>
    </r>
    <r>
      <rPr>
        <sz val="7"/>
        <rFont val="方正粗黑宋简体"/>
        <charset val="134"/>
      </rPr>
      <t>一鸣电机</t>
    </r>
    <r>
      <rPr>
        <sz val="7"/>
        <rFont val="Arial"/>
        <charset val="134"/>
      </rPr>
      <t>,</t>
    </r>
    <r>
      <rPr>
        <sz val="7"/>
        <rFont val="方正粗黑宋简体"/>
        <charset val="134"/>
      </rPr>
      <t>平行摇摆、灯光、动感音乐、早教</t>
    </r>
    <r>
      <rPr>
        <sz val="7"/>
        <rFont val="Arial"/>
        <charset val="134"/>
      </rPr>
      <t>,USB</t>
    </r>
    <r>
      <rPr>
        <sz val="7"/>
        <rFont val="方正粗黑宋简体"/>
        <charset val="134"/>
      </rPr>
      <t>接口、音量加减</t>
    </r>
    <r>
      <rPr>
        <sz val="7"/>
        <rFont val="Arial"/>
        <charset val="134"/>
      </rPr>
      <t>,
Double electric double drive, 390 Yiming motor, parallel swing, light, dynamic music, early education,USB interface, volume plus or minus,</t>
    </r>
  </si>
  <si>
    <r>
      <rPr>
        <sz val="9"/>
        <color rgb="FF0509BB"/>
        <rFont val="方正粗黑宋简体"/>
        <charset val="134"/>
      </rPr>
      <t>皮座椅</t>
    </r>
    <r>
      <rPr>
        <sz val="9"/>
        <color rgb="FF0509BB"/>
        <rFont val="Arial"/>
        <charset val="134"/>
      </rPr>
      <t>Leather seats+20RMB                                            EVA</t>
    </r>
    <r>
      <rPr>
        <sz val="9"/>
        <color rgb="FF0509BB"/>
        <rFont val="方正粗黑宋简体"/>
        <charset val="134"/>
      </rPr>
      <t>发泡胎</t>
    </r>
    <r>
      <rPr>
        <sz val="9"/>
        <color rgb="FF0509BB"/>
        <rFont val="Arial"/>
        <charset val="134"/>
      </rPr>
      <t xml:space="preserve">EVAfoam tire+75RMB                                        </t>
    </r>
  </si>
  <si>
    <r>
      <rPr>
        <sz val="9"/>
        <rFont val="Arial"/>
        <charset val="134"/>
      </rPr>
      <t>J66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</si>
  <si>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7"/>
        <color rgb="FFFF0000"/>
        <rFont val="Arial"/>
        <charset val="134"/>
      </rPr>
      <t>(12V7A*1</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方正粗黑宋简体"/>
        <charset val="134"/>
      </rPr>
      <t>平行摇摆、灯光、动感音乐、早教</t>
    </r>
    <r>
      <rPr>
        <sz val="7"/>
        <rFont val="Arial"/>
        <charset val="134"/>
      </rPr>
      <t>,USB</t>
    </r>
    <r>
      <rPr>
        <sz val="7"/>
        <rFont val="方正粗黑宋简体"/>
        <charset val="134"/>
      </rPr>
      <t>接口、音量加减</t>
    </r>
    <r>
      <rPr>
        <sz val="7"/>
        <rFont val="Arial"/>
        <charset val="134"/>
      </rPr>
      <t>,
parallel swing, light, dynamic music, early education,USB interface, volume plus or minus,</t>
    </r>
  </si>
  <si>
    <r>
      <rPr>
        <sz val="9"/>
        <rFont val="Arial"/>
        <charset val="134"/>
      </rPr>
      <t>XM1         
6V4*2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</si>
  <si>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9"/>
        <rFont val="Arial"/>
        <charset val="134"/>
      </rPr>
      <t>XM1          
6V4*2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</si>
  <si>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9"/>
        <rFont val="Arial"/>
        <charset val="134"/>
      </rPr>
      <t>XM1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</si>
  <si>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9"/>
        <rFont val="Arial"/>
        <charset val="134"/>
      </rPr>
      <t>XM1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</si>
  <si>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10"/>
        <rFont val="Arial"/>
        <charset val="134"/>
      </rPr>
      <t xml:space="preserve">1188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</si>
  <si>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t>白色 white
红色 red
绿色 green</t>
  </si>
  <si>
    <t>129X59X54CM</t>
  </si>
  <si>
    <t xml:space="preserve">  烤漆Baking varnish+65RMB  EVA发泡胎EVAfoam tire+55RMB
皮座椅Leather seats+20RMB</t>
  </si>
  <si>
    <r>
      <rPr>
        <sz val="10"/>
        <rFont val="Arial"/>
        <charset val="134"/>
      </rPr>
      <t xml:space="preserve">169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</si>
  <si>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118X68X58CM</t>
  </si>
  <si>
    <t>15KG   
17KG</t>
  </si>
  <si>
    <r>
      <rPr>
        <sz val="10"/>
        <rFont val="Arial"/>
        <charset val="134"/>
      </rPr>
      <t xml:space="preserve">159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</si>
  <si>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118X68X73CM</t>
  </si>
  <si>
    <t xml:space="preserve">  烤漆Baking varnish+60RMB  EVA发泡胎EVAfoam tire+55RMB
皮座椅Leather seats+20RMB</t>
  </si>
  <si>
    <r>
      <rPr>
        <sz val="10"/>
        <rFont val="Arial"/>
        <charset val="134"/>
      </rPr>
      <t xml:space="preserve">219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</si>
  <si>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110*67*66.5CM</t>
  </si>
  <si>
    <t>14KG   
16KG</t>
  </si>
  <si>
    <t xml:space="preserve">  烤漆Baking varnish+45RMB  EVA发泡胎EVAfoam tire+55RMB
皮座椅Leather seats+20RMB</t>
  </si>
  <si>
    <r>
      <rPr>
        <sz val="10"/>
        <rFont val="Arial"/>
        <charset val="134"/>
      </rPr>
      <t xml:space="preserve">218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</si>
  <si>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蓝色blue
白色white
红色red</t>
  </si>
  <si>
    <t>108*67*68CM</t>
  </si>
  <si>
    <t>WMT</t>
  </si>
  <si>
    <r>
      <rPr>
        <sz val="9"/>
        <rFont val="Arial"/>
        <charset val="134"/>
      </rPr>
      <t>1900   
6V4.5*1</t>
    </r>
    <r>
      <rPr>
        <sz val="9"/>
        <rFont val="方正粗黑宋简体"/>
        <charset val="134"/>
      </rPr>
      <t>铅酸电池</t>
    </r>
    <r>
      <rPr>
        <sz val="9"/>
        <rFont val="Arial"/>
        <charset val="134"/>
      </rPr>
      <t xml:space="preserve">
 Lead-acid battery
6V380*1</t>
    </r>
    <r>
      <rPr>
        <sz val="9"/>
        <rFont val="方正粗黑宋简体"/>
        <charset val="134"/>
      </rPr>
      <t>电机</t>
    </r>
    <r>
      <rPr>
        <sz val="9"/>
        <rFont val="Arial"/>
        <charset val="134"/>
      </rPr>
      <t xml:space="preserve"> motor                  </t>
    </r>
  </si>
  <si>
    <t>红，白，蓝，
橙, 粉,                   
Red, white, blue,
Orange, pink,</t>
  </si>
  <si>
    <t>105*68*63CM</t>
  </si>
  <si>
    <r>
      <rPr>
        <sz val="7"/>
        <color rgb="FFFF0000"/>
        <rFont val="Arial"/>
        <charset val="134"/>
      </rPr>
      <t xml:space="preserve">(6V4.5A*1 </t>
    </r>
    <r>
      <rPr>
        <sz val="7"/>
        <color rgb="FFFF0000"/>
        <rFont val="方正粗黑宋简体"/>
        <charset val="134"/>
      </rPr>
      <t>铅酸电池</t>
    </r>
    <r>
      <rPr>
        <sz val="7"/>
        <color rgb="FFFF0000"/>
        <rFont val="Arial"/>
        <charset val="134"/>
      </rPr>
      <t xml:space="preserve">Lead-acid battery + 6V380*1  </t>
    </r>
    <r>
      <rPr>
        <sz val="7"/>
        <color rgb="FFFF0000"/>
        <rFont val="方正粗黑宋简体"/>
        <charset val="134"/>
      </rPr>
      <t>电机</t>
    </r>
    <r>
      <rPr>
        <sz val="7"/>
        <color rgb="FFFF0000"/>
        <rFont val="Arial"/>
        <charset val="134"/>
      </rPr>
      <t xml:space="preserve"> motor )                                                
</t>
    </r>
    <r>
      <rPr>
        <sz val="7"/>
        <rFont val="宋体"/>
        <charset val="134"/>
      </rPr>
      <t>仿真车型</t>
    </r>
    <r>
      <rPr>
        <sz val="7"/>
        <rFont val="Arial"/>
        <charset val="134"/>
      </rPr>
      <t>,</t>
    </r>
    <r>
      <rPr>
        <sz val="7"/>
        <rFont val="宋体"/>
        <charset val="134"/>
      </rPr>
      <t>双开门</t>
    </r>
    <r>
      <rPr>
        <sz val="7"/>
        <rFont val="Arial"/>
        <charset val="134"/>
      </rPr>
      <t>,</t>
    </r>
    <r>
      <rPr>
        <sz val="7"/>
        <rFont val="宋体"/>
        <charset val="134"/>
      </rPr>
      <t>前后摇摆</t>
    </r>
    <r>
      <rPr>
        <sz val="7"/>
        <rFont val="Arial"/>
        <charset val="134"/>
      </rPr>
      <t>,</t>
    </r>
    <r>
      <rPr>
        <sz val="7"/>
        <rFont val="宋体"/>
        <charset val="134"/>
      </rPr>
      <t>缓启动</t>
    </r>
    <r>
      <rPr>
        <sz val="7"/>
        <rFont val="Arial"/>
        <charset val="134"/>
      </rPr>
      <t>,</t>
    </r>
    <r>
      <rPr>
        <sz val="7"/>
        <rFont val="宋体"/>
        <charset val="134"/>
      </rPr>
      <t>早教音乐</t>
    </r>
    <r>
      <rPr>
        <sz val="7"/>
        <rFont val="Arial"/>
        <charset val="134"/>
      </rPr>
      <t>,</t>
    </r>
    <r>
      <rPr>
        <sz val="7"/>
        <rFont val="宋体"/>
        <charset val="134"/>
      </rPr>
      <t>炫酷彩灯</t>
    </r>
    <r>
      <rPr>
        <sz val="7"/>
        <rFont val="Arial"/>
        <charset val="134"/>
      </rPr>
      <t>,2.4G</t>
    </r>
    <r>
      <rPr>
        <sz val="7"/>
        <rFont val="宋体"/>
        <charset val="134"/>
      </rPr>
      <t>蓝牙遥控</t>
    </r>
    <r>
      <rPr>
        <sz val="7"/>
        <rFont val="Arial"/>
        <charset val="134"/>
      </rPr>
      <t>,</t>
    </r>
    <r>
      <rPr>
        <sz val="7"/>
        <rFont val="宋体"/>
        <charset val="134"/>
      </rPr>
      <t>带手机遥控</t>
    </r>
    <r>
      <rPr>
        <sz val="7"/>
        <rFont val="Arial"/>
        <charset val="134"/>
      </rPr>
      <t>,
Simulation model, double door, rocking back and forth, slow start, early education music, cool lights,2.4G Bluetooth remote control, with mobile phone remote control,</t>
    </r>
  </si>
  <si>
    <r>
      <rPr>
        <sz val="9"/>
        <color rgb="FF0509BB"/>
        <rFont val="方正粗黑宋简体"/>
        <charset val="134"/>
      </rPr>
      <t>皮座椅</t>
    </r>
    <r>
      <rPr>
        <sz val="9"/>
        <color rgb="FF0509BB"/>
        <rFont val="Arial"/>
        <charset val="134"/>
      </rPr>
      <t>Leather seats+15RMB                                            EVA</t>
    </r>
    <r>
      <rPr>
        <sz val="9"/>
        <color rgb="FF0509BB"/>
        <rFont val="方正粗黑宋简体"/>
        <charset val="134"/>
      </rPr>
      <t>发泡胎</t>
    </r>
    <r>
      <rPr>
        <sz val="9"/>
        <color rgb="FF0509BB"/>
        <rFont val="Arial"/>
        <charset val="134"/>
      </rPr>
      <t xml:space="preserve">EVAfoam tire+50RMB                                        </t>
    </r>
  </si>
  <si>
    <r>
      <rPr>
        <sz val="9"/>
        <rFont val="Arial"/>
        <charset val="134"/>
      </rPr>
      <t>1900   
6V7*1</t>
    </r>
    <r>
      <rPr>
        <sz val="9"/>
        <rFont val="方正粗黑宋简体"/>
        <charset val="134"/>
      </rPr>
      <t>铅酸电池</t>
    </r>
    <r>
      <rPr>
        <sz val="9"/>
        <rFont val="Arial"/>
        <charset val="134"/>
      </rPr>
      <t xml:space="preserve">
 Lead-acid battery
6V380*2</t>
    </r>
    <r>
      <rPr>
        <sz val="9"/>
        <rFont val="方正粗黑宋简体"/>
        <charset val="134"/>
      </rPr>
      <t>电机</t>
    </r>
    <r>
      <rPr>
        <sz val="9"/>
        <rFont val="Arial"/>
        <charset val="134"/>
      </rPr>
      <t xml:space="preserve"> motor                  </t>
    </r>
  </si>
  <si>
    <r>
      <rPr>
        <sz val="7"/>
        <color rgb="FFFF0000"/>
        <rFont val="Arial"/>
        <charset val="134"/>
      </rPr>
      <t xml:space="preserve">(6V7A*1 </t>
    </r>
    <r>
      <rPr>
        <sz val="7"/>
        <color rgb="FFFF0000"/>
        <rFont val="方正粗黑宋简体"/>
        <charset val="134"/>
      </rPr>
      <t>铅酸电池</t>
    </r>
    <r>
      <rPr>
        <sz val="7"/>
        <color rgb="FFFF0000"/>
        <rFont val="Arial"/>
        <charset val="134"/>
      </rPr>
      <t xml:space="preserve">Lead-acid battery + 6V380*2  </t>
    </r>
    <r>
      <rPr>
        <sz val="7"/>
        <color rgb="FFFF0000"/>
        <rFont val="方正粗黑宋简体"/>
        <charset val="134"/>
      </rPr>
      <t>电机</t>
    </r>
    <r>
      <rPr>
        <sz val="7"/>
        <color rgb="FFFF0000"/>
        <rFont val="Arial"/>
        <charset val="134"/>
      </rPr>
      <t xml:space="preserve"> motor )                                                
</t>
    </r>
    <r>
      <rPr>
        <sz val="7"/>
        <rFont val="宋体"/>
        <charset val="134"/>
      </rPr>
      <t>仿真车型</t>
    </r>
    <r>
      <rPr>
        <sz val="7"/>
        <rFont val="Arial"/>
        <charset val="134"/>
      </rPr>
      <t>,</t>
    </r>
    <r>
      <rPr>
        <sz val="7"/>
        <rFont val="宋体"/>
        <charset val="134"/>
      </rPr>
      <t>双开门</t>
    </r>
    <r>
      <rPr>
        <sz val="7"/>
        <rFont val="Arial"/>
        <charset val="134"/>
      </rPr>
      <t>,</t>
    </r>
    <r>
      <rPr>
        <sz val="7"/>
        <rFont val="宋体"/>
        <charset val="134"/>
      </rPr>
      <t>前后摇摆</t>
    </r>
    <r>
      <rPr>
        <sz val="7"/>
        <rFont val="Arial"/>
        <charset val="134"/>
      </rPr>
      <t>,</t>
    </r>
    <r>
      <rPr>
        <sz val="7"/>
        <rFont val="宋体"/>
        <charset val="134"/>
      </rPr>
      <t>缓启动</t>
    </r>
    <r>
      <rPr>
        <sz val="7"/>
        <rFont val="Arial"/>
        <charset val="134"/>
      </rPr>
      <t>,</t>
    </r>
    <r>
      <rPr>
        <sz val="7"/>
        <rFont val="宋体"/>
        <charset val="134"/>
      </rPr>
      <t>早教音乐</t>
    </r>
    <r>
      <rPr>
        <sz val="7"/>
        <rFont val="Arial"/>
        <charset val="134"/>
      </rPr>
      <t>,</t>
    </r>
    <r>
      <rPr>
        <sz val="7"/>
        <rFont val="宋体"/>
        <charset val="134"/>
      </rPr>
      <t>炫酷彩灯</t>
    </r>
    <r>
      <rPr>
        <sz val="7"/>
        <rFont val="Arial"/>
        <charset val="134"/>
      </rPr>
      <t>,2.4G</t>
    </r>
    <r>
      <rPr>
        <sz val="7"/>
        <rFont val="宋体"/>
        <charset val="134"/>
      </rPr>
      <t>蓝牙遥控</t>
    </r>
    <r>
      <rPr>
        <sz val="7"/>
        <rFont val="Arial"/>
        <charset val="134"/>
      </rPr>
      <t>,</t>
    </r>
    <r>
      <rPr>
        <sz val="7"/>
        <rFont val="宋体"/>
        <charset val="134"/>
      </rPr>
      <t>带手机遥控</t>
    </r>
    <r>
      <rPr>
        <sz val="7"/>
        <rFont val="Arial"/>
        <charset val="134"/>
      </rPr>
      <t>,
Simulation model, double door, rocking back and forth, slow start, early education music, cool lights,2.4G Bluetooth remote control, with mobile phone remote control,</t>
    </r>
  </si>
  <si>
    <r>
      <rPr>
        <sz val="9"/>
        <rFont val="Arial"/>
        <charset val="134"/>
      </rPr>
      <t>1900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</si>
  <si>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7"/>
        <color rgb="FFFF0000"/>
        <rFont val="Arial"/>
        <charset val="134"/>
      </rPr>
      <t xml:space="preserve">(12V4.5A*1 </t>
    </r>
    <r>
      <rPr>
        <sz val="7"/>
        <color rgb="FFFF0000"/>
        <rFont val="方正粗黑宋简体"/>
        <charset val="134"/>
      </rPr>
      <t>铅酸电池</t>
    </r>
    <r>
      <rPr>
        <sz val="7"/>
        <color rgb="FFFF0000"/>
        <rFont val="Arial"/>
        <charset val="134"/>
      </rPr>
      <t xml:space="preserve">Lead-acid battery + 12V380*2  </t>
    </r>
    <r>
      <rPr>
        <sz val="7"/>
        <color rgb="FFFF0000"/>
        <rFont val="方正粗黑宋简体"/>
        <charset val="134"/>
      </rPr>
      <t>电机</t>
    </r>
    <r>
      <rPr>
        <sz val="7"/>
        <color rgb="FFFF0000"/>
        <rFont val="Arial"/>
        <charset val="134"/>
      </rPr>
      <t xml:space="preserve"> motor )                                                
</t>
    </r>
    <r>
      <rPr>
        <sz val="7"/>
        <rFont val="宋体"/>
        <charset val="134"/>
      </rPr>
      <t>仿真车型</t>
    </r>
    <r>
      <rPr>
        <sz val="7"/>
        <rFont val="Arial"/>
        <charset val="134"/>
      </rPr>
      <t>,</t>
    </r>
    <r>
      <rPr>
        <sz val="7"/>
        <rFont val="宋体"/>
        <charset val="134"/>
      </rPr>
      <t>双开门</t>
    </r>
    <r>
      <rPr>
        <sz val="7"/>
        <rFont val="Arial"/>
        <charset val="134"/>
      </rPr>
      <t>,</t>
    </r>
    <r>
      <rPr>
        <sz val="7"/>
        <rFont val="宋体"/>
        <charset val="134"/>
      </rPr>
      <t>前后摇摆</t>
    </r>
    <r>
      <rPr>
        <sz val="7"/>
        <rFont val="Arial"/>
        <charset val="134"/>
      </rPr>
      <t>,</t>
    </r>
    <r>
      <rPr>
        <sz val="7"/>
        <rFont val="宋体"/>
        <charset val="134"/>
      </rPr>
      <t>缓启动</t>
    </r>
    <r>
      <rPr>
        <sz val="7"/>
        <rFont val="Arial"/>
        <charset val="134"/>
      </rPr>
      <t>,</t>
    </r>
    <r>
      <rPr>
        <sz val="7"/>
        <rFont val="宋体"/>
        <charset val="134"/>
      </rPr>
      <t>早教音乐</t>
    </r>
    <r>
      <rPr>
        <sz val="7"/>
        <rFont val="Arial"/>
        <charset val="134"/>
      </rPr>
      <t>,</t>
    </r>
    <r>
      <rPr>
        <sz val="7"/>
        <rFont val="宋体"/>
        <charset val="134"/>
      </rPr>
      <t>炫酷彩灯</t>
    </r>
    <r>
      <rPr>
        <sz val="7"/>
        <rFont val="Arial"/>
        <charset val="134"/>
      </rPr>
      <t>,2.4G</t>
    </r>
    <r>
      <rPr>
        <sz val="7"/>
        <rFont val="宋体"/>
        <charset val="134"/>
      </rPr>
      <t>蓝牙遥控</t>
    </r>
    <r>
      <rPr>
        <sz val="7"/>
        <rFont val="Arial"/>
        <charset val="134"/>
      </rPr>
      <t>,</t>
    </r>
    <r>
      <rPr>
        <sz val="7"/>
        <rFont val="宋体"/>
        <charset val="134"/>
      </rPr>
      <t>带手机遥控</t>
    </r>
    <r>
      <rPr>
        <sz val="7"/>
        <rFont val="Arial"/>
        <charset val="134"/>
      </rPr>
      <t>,MP3</t>
    </r>
    <r>
      <rPr>
        <sz val="7"/>
        <rFont val="宋体"/>
        <charset val="134"/>
      </rPr>
      <t>，</t>
    </r>
    <r>
      <rPr>
        <sz val="7"/>
        <rFont val="Arial"/>
        <charset val="134"/>
      </rPr>
      <t>USB</t>
    </r>
    <r>
      <rPr>
        <sz val="7"/>
        <rFont val="宋体"/>
        <charset val="134"/>
      </rPr>
      <t>插口，</t>
    </r>
    <r>
      <rPr>
        <sz val="7"/>
        <rFont val="Arial"/>
        <charset val="134"/>
      </rPr>
      <t xml:space="preserve">
Simulation model, double door, rocking back and forth, slow start, early education music, cool lights,2.4G Bluetooth remote control, with mobile phone remote control,MP3, USB port,</t>
    </r>
  </si>
  <si>
    <r>
      <rPr>
        <sz val="9"/>
        <rFont val="Arial"/>
        <charset val="134"/>
      </rPr>
      <t>1900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</si>
  <si>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7"/>
        <color rgb="FFFF0000"/>
        <rFont val="Arial"/>
        <charset val="134"/>
      </rPr>
      <t xml:space="preserve">(12V7A*1 </t>
    </r>
    <r>
      <rPr>
        <sz val="7"/>
        <color rgb="FFFF0000"/>
        <rFont val="方正粗黑宋简体"/>
        <charset val="134"/>
      </rPr>
      <t>铅酸电池</t>
    </r>
    <r>
      <rPr>
        <sz val="7"/>
        <color rgb="FFFF0000"/>
        <rFont val="Arial"/>
        <charset val="134"/>
      </rPr>
      <t xml:space="preserve">Lead-acid battery + 12V380*4  </t>
    </r>
    <r>
      <rPr>
        <sz val="7"/>
        <color rgb="FFFF0000"/>
        <rFont val="方正粗黑宋简体"/>
        <charset val="134"/>
      </rPr>
      <t>电机</t>
    </r>
    <r>
      <rPr>
        <sz val="7"/>
        <color rgb="FFFF0000"/>
        <rFont val="Arial"/>
        <charset val="134"/>
      </rPr>
      <t xml:space="preserve"> motor )                                                
</t>
    </r>
    <r>
      <rPr>
        <sz val="7"/>
        <rFont val="宋体"/>
        <charset val="134"/>
      </rPr>
      <t>仿真车型</t>
    </r>
    <r>
      <rPr>
        <sz val="7"/>
        <rFont val="Arial"/>
        <charset val="134"/>
      </rPr>
      <t>,</t>
    </r>
    <r>
      <rPr>
        <sz val="7"/>
        <rFont val="宋体"/>
        <charset val="134"/>
      </rPr>
      <t>双开门</t>
    </r>
    <r>
      <rPr>
        <sz val="7"/>
        <rFont val="Arial"/>
        <charset val="134"/>
      </rPr>
      <t>,</t>
    </r>
    <r>
      <rPr>
        <sz val="7"/>
        <rFont val="宋体"/>
        <charset val="134"/>
      </rPr>
      <t>前后摇摆</t>
    </r>
    <r>
      <rPr>
        <sz val="7"/>
        <rFont val="Arial"/>
        <charset val="134"/>
      </rPr>
      <t>,</t>
    </r>
    <r>
      <rPr>
        <sz val="7"/>
        <rFont val="宋体"/>
        <charset val="134"/>
      </rPr>
      <t>缓启动</t>
    </r>
    <r>
      <rPr>
        <sz val="7"/>
        <rFont val="Arial"/>
        <charset val="134"/>
      </rPr>
      <t>,</t>
    </r>
    <r>
      <rPr>
        <sz val="7"/>
        <rFont val="宋体"/>
        <charset val="134"/>
      </rPr>
      <t>早教音乐</t>
    </r>
    <r>
      <rPr>
        <sz val="7"/>
        <rFont val="Arial"/>
        <charset val="134"/>
      </rPr>
      <t>,</t>
    </r>
    <r>
      <rPr>
        <sz val="7"/>
        <rFont val="宋体"/>
        <charset val="134"/>
      </rPr>
      <t>炫酷彩灯</t>
    </r>
    <r>
      <rPr>
        <sz val="7"/>
        <rFont val="Arial"/>
        <charset val="134"/>
      </rPr>
      <t>,2.4G</t>
    </r>
    <r>
      <rPr>
        <sz val="7"/>
        <rFont val="宋体"/>
        <charset val="134"/>
      </rPr>
      <t>蓝牙遥控</t>
    </r>
    <r>
      <rPr>
        <sz val="7"/>
        <rFont val="Arial"/>
        <charset val="134"/>
      </rPr>
      <t>,</t>
    </r>
    <r>
      <rPr>
        <sz val="7"/>
        <rFont val="宋体"/>
        <charset val="134"/>
      </rPr>
      <t>带手机遥控</t>
    </r>
    <r>
      <rPr>
        <sz val="7"/>
        <rFont val="Arial"/>
        <charset val="134"/>
      </rPr>
      <t>,MP3</t>
    </r>
    <r>
      <rPr>
        <sz val="7"/>
        <rFont val="宋体"/>
        <charset val="134"/>
      </rPr>
      <t>，</t>
    </r>
    <r>
      <rPr>
        <sz val="7"/>
        <rFont val="Arial"/>
        <charset val="134"/>
      </rPr>
      <t>USB</t>
    </r>
    <r>
      <rPr>
        <sz val="7"/>
        <rFont val="宋体"/>
        <charset val="134"/>
      </rPr>
      <t>插口，</t>
    </r>
    <r>
      <rPr>
        <sz val="7"/>
        <rFont val="Arial"/>
        <charset val="134"/>
      </rPr>
      <t xml:space="preserve">
Simulation model, double door, rocking back and forth, slow start, early education music, cool lights,2.4G Bluetooth remote control, with mobile phone remote control,MP3, USB port,</t>
    </r>
  </si>
  <si>
    <r>
      <rPr>
        <sz val="9"/>
        <rFont val="Arial"/>
        <charset val="134"/>
      </rPr>
      <t>1800   
6V4.5*1</t>
    </r>
    <r>
      <rPr>
        <sz val="9"/>
        <rFont val="方正粗黑宋简体"/>
        <charset val="134"/>
      </rPr>
      <t>铅酸电池</t>
    </r>
    <r>
      <rPr>
        <sz val="9"/>
        <rFont val="Arial"/>
        <charset val="134"/>
      </rPr>
      <t xml:space="preserve">
 Lead-acid battery
6V380*1</t>
    </r>
    <r>
      <rPr>
        <sz val="9"/>
        <rFont val="方正粗黑宋简体"/>
        <charset val="134"/>
      </rPr>
      <t>电机</t>
    </r>
    <r>
      <rPr>
        <sz val="9"/>
        <rFont val="Arial"/>
        <charset val="134"/>
      </rPr>
      <t xml:space="preserve"> motor                  </t>
    </r>
  </si>
  <si>
    <r>
      <rPr>
        <sz val="9"/>
        <rFont val="Arial"/>
        <charset val="134"/>
      </rPr>
      <t>1800   
6V7*1</t>
    </r>
    <r>
      <rPr>
        <sz val="9"/>
        <rFont val="方正粗黑宋简体"/>
        <charset val="134"/>
      </rPr>
      <t>铅酸电池</t>
    </r>
    <r>
      <rPr>
        <sz val="9"/>
        <rFont val="Arial"/>
        <charset val="134"/>
      </rPr>
      <t xml:space="preserve">
 Lead-acid battery
6V380*2</t>
    </r>
    <r>
      <rPr>
        <sz val="9"/>
        <rFont val="方正粗黑宋简体"/>
        <charset val="134"/>
      </rPr>
      <t>电机</t>
    </r>
    <r>
      <rPr>
        <sz val="9"/>
        <rFont val="Arial"/>
        <charset val="134"/>
      </rPr>
      <t xml:space="preserve"> motor                  </t>
    </r>
  </si>
  <si>
    <r>
      <rPr>
        <sz val="9"/>
        <rFont val="Arial"/>
        <charset val="134"/>
      </rPr>
      <t>1800   
12V4.5*1</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</si>
  <si>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9"/>
        <rFont val="Arial"/>
        <charset val="134"/>
      </rPr>
      <t>1800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</si>
  <si>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10"/>
        <rFont val="Arial"/>
        <charset val="134"/>
      </rPr>
      <t xml:space="preserve">8199     
</t>
    </r>
    <r>
      <rPr>
        <b/>
        <sz val="10"/>
        <color rgb="FFFF0000"/>
        <rFont val="Arial"/>
        <charset val="134"/>
      </rPr>
      <t>6V4.5*2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方正粗黑宋简体"/>
        <charset val="134"/>
      </rPr>
      <t>电机</t>
    </r>
    <r>
      <rPr>
        <sz val="10"/>
        <rFont val="Arial"/>
        <charset val="134"/>
      </rPr>
      <t xml:space="preserve"> motor                  </t>
    </r>
  </si>
  <si>
    <t>红，粉，黑，                    
Red, pink,                   
black，</t>
  </si>
  <si>
    <t>93x62x57CM</t>
  </si>
  <si>
    <t>13.5KG   
15.5KG</t>
  </si>
  <si>
    <r>
      <rPr>
        <sz val="7"/>
        <color rgb="FFFF0000"/>
        <rFont val="Arial"/>
        <charset val="134"/>
      </rPr>
      <t xml:space="preserve">(6V4.5A*2 </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双开门，</t>
    </r>
    <r>
      <rPr>
        <sz val="7"/>
        <rFont val="Arial"/>
        <charset val="134"/>
      </rPr>
      <t> 3</t>
    </r>
    <r>
      <rPr>
        <sz val="7"/>
        <rFont val="方正粗黑宋简体"/>
        <charset val="134"/>
      </rPr>
      <t>档调速，设有安全带，带有灯光，动感音乐，带讲故事，早教，古诗，有</t>
    </r>
    <r>
      <rPr>
        <sz val="7"/>
        <rFont val="Arial"/>
        <charset val="134"/>
      </rPr>
      <t>USB</t>
    </r>
    <r>
      <rPr>
        <sz val="7"/>
        <rFont val="方正粗黑宋简体"/>
        <charset val="134"/>
      </rPr>
      <t>接口，</t>
    </r>
    <r>
      <rPr>
        <sz val="7"/>
        <rFont val="Arial"/>
        <charset val="134"/>
      </rPr>
      <t>MP3</t>
    </r>
    <r>
      <rPr>
        <sz val="7"/>
        <rFont val="方正粗黑宋简体"/>
        <charset val="134"/>
      </rPr>
      <t>插口，音量加减功能，</t>
    </r>
    <r>
      <rPr>
        <sz val="7"/>
        <rFont val="Arial"/>
        <charset val="134"/>
      </rPr>
      <t> </t>
    </r>
    <r>
      <rPr>
        <sz val="7"/>
        <rFont val="方正粗黑宋简体"/>
        <charset val="134"/>
      </rPr>
      <t>整车安装简单</t>
    </r>
    <r>
      <rPr>
        <sz val="7"/>
        <rFont val="Arial"/>
        <charset val="134"/>
      </rPr>
      <t xml:space="preserve">
Double door, 3 gear speed regulation, with seat belt, with lights, dynamic music, with storytelling, early education, ancient poetry, USB interface, MP3 jack, volume plus or minus function, the vehicle installation is simple</t>
    </r>
  </si>
  <si>
    <r>
      <rPr>
        <sz val="9"/>
        <color rgb="FF0509BB"/>
        <rFont val="方正粗黑宋简体"/>
        <charset val="134"/>
      </rPr>
      <t>皮座椅</t>
    </r>
    <r>
      <rPr>
        <sz val="9"/>
        <color rgb="FF0509BB"/>
        <rFont val="Arial"/>
        <charset val="134"/>
      </rPr>
      <t xml:space="preserve">Leather seats+20RMB                                                                                 </t>
    </r>
  </si>
  <si>
    <r>
      <rPr>
        <sz val="9"/>
        <rFont val="Arial"/>
        <charset val="134"/>
      </rPr>
      <t>8199     
6V4.5*2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</si>
  <si>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HZL</t>
  </si>
  <si>
    <r>
      <rPr>
        <sz val="9"/>
        <rFont val="Arial"/>
        <charset val="134"/>
      </rPr>
      <t>8188     
6V4.5*2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</si>
  <si>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红.白.蓝
Red. White. Blue</t>
  </si>
  <si>
    <t>105*65*65CM</t>
  </si>
  <si>
    <t>13KG   
14KG</t>
  </si>
  <si>
    <r>
      <rPr>
        <sz val="7"/>
        <color rgb="FFFF0000"/>
        <rFont val="Arial"/>
        <charset val="134"/>
      </rPr>
      <t xml:space="preserve">(6V4.5A*2 </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一键启动</t>
    </r>
    <r>
      <rPr>
        <sz val="7"/>
        <rFont val="Arial"/>
        <charset val="134"/>
      </rPr>
      <t>,</t>
    </r>
    <r>
      <rPr>
        <sz val="7"/>
        <rFont val="方正粗黑宋简体"/>
        <charset val="134"/>
      </rPr>
      <t>多功能播放器</t>
    </r>
    <r>
      <rPr>
        <sz val="7"/>
        <rFont val="Arial"/>
        <charset val="134"/>
      </rPr>
      <t>,USB</t>
    </r>
    <r>
      <rPr>
        <sz val="7"/>
        <rFont val="方正粗黑宋简体"/>
        <charset val="134"/>
      </rPr>
      <t>插口</t>
    </r>
    <r>
      <rPr>
        <sz val="7"/>
        <rFont val="Arial"/>
        <charset val="134"/>
      </rPr>
      <t>,</t>
    </r>
    <r>
      <rPr>
        <sz val="7"/>
        <rFont val="方正粗黑宋简体"/>
        <charset val="134"/>
      </rPr>
      <t>前后摇摆</t>
    </r>
    <r>
      <rPr>
        <sz val="7"/>
        <rFont val="Arial"/>
        <charset val="134"/>
      </rPr>
      <t>,LED</t>
    </r>
    <r>
      <rPr>
        <sz val="7"/>
        <rFont val="方正粗黑宋简体"/>
        <charset val="134"/>
      </rPr>
      <t>大灯</t>
    </r>
    <r>
      <rPr>
        <sz val="7"/>
        <rFont val="Arial"/>
        <charset val="134"/>
      </rPr>
      <t>,</t>
    </r>
    <r>
      <rPr>
        <sz val="7"/>
        <rFont val="方正粗黑宋简体"/>
        <charset val="134"/>
      </rPr>
      <t>手机遥控</t>
    </r>
    <r>
      <rPr>
        <sz val="7"/>
        <rFont val="Arial"/>
        <charset val="134"/>
      </rPr>
      <t>,</t>
    </r>
    <r>
      <rPr>
        <sz val="7"/>
        <rFont val="方正粗黑宋简体"/>
        <charset val="134"/>
      </rPr>
      <t>多功能方向盘</t>
    </r>
    <r>
      <rPr>
        <sz val="7"/>
        <rFont val="Arial"/>
        <charset val="134"/>
      </rPr>
      <t>,
One-button start, multi-function player,USB port, rocking back and forth,LED headlights, mobile remote control, multi-function steering wheel,</t>
    </r>
  </si>
  <si>
    <r>
      <rPr>
        <sz val="9"/>
        <rFont val="Arial"/>
        <charset val="134"/>
      </rPr>
      <t>8188     
12V7*1</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</si>
  <si>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t>QP</t>
  </si>
  <si>
    <r>
      <rPr>
        <sz val="10"/>
        <rFont val="Arial"/>
        <charset val="134"/>
      </rPr>
      <t xml:space="preserve">5100   
</t>
    </r>
    <r>
      <rPr>
        <b/>
        <sz val="10"/>
        <color rgb="FFFF0000"/>
        <rFont val="Arial"/>
        <charset val="134"/>
      </rPr>
      <t>6V4.5*2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方正粗黑宋简体"/>
        <charset val="134"/>
      </rPr>
      <t>电机</t>
    </r>
    <r>
      <rPr>
        <sz val="10"/>
        <rFont val="Arial"/>
        <charset val="134"/>
      </rPr>
      <t xml:space="preserve"> motor                  </t>
    </r>
  </si>
  <si>
    <r>
      <rPr>
        <sz val="10"/>
        <rFont val="宋体"/>
        <charset val="134"/>
      </rPr>
      <t>红</t>
    </r>
    <r>
      <rPr>
        <sz val="10"/>
        <rFont val="Arial"/>
        <charset val="134"/>
      </rPr>
      <t xml:space="preserve"> Red
</t>
    </r>
    <r>
      <rPr>
        <sz val="10"/>
        <rFont val="宋体"/>
        <charset val="134"/>
      </rPr>
      <t>白</t>
    </r>
    <r>
      <rPr>
        <sz val="10"/>
        <rFont val="Arial"/>
        <charset val="134"/>
      </rPr>
      <t xml:space="preserve"> White
</t>
    </r>
    <r>
      <rPr>
        <sz val="10"/>
        <rFont val="宋体"/>
        <charset val="134"/>
      </rPr>
      <t>灰</t>
    </r>
    <r>
      <rPr>
        <sz val="10"/>
        <rFont val="Arial"/>
        <charset val="134"/>
      </rPr>
      <t xml:space="preserve"> Gray
</t>
    </r>
    <r>
      <rPr>
        <sz val="10"/>
        <rFont val="宋体"/>
        <charset val="134"/>
      </rPr>
      <t>蓝</t>
    </r>
    <r>
      <rPr>
        <sz val="10"/>
        <rFont val="Arial"/>
        <charset val="134"/>
      </rPr>
      <t xml:space="preserve"> Blue</t>
    </r>
  </si>
  <si>
    <t>110*67*66CM</t>
  </si>
  <si>
    <r>
      <rPr>
        <b/>
        <sz val="9"/>
        <color theme="1"/>
        <rFont val="宋体"/>
        <charset val="134"/>
      </rPr>
      <t>一键启动，</t>
    </r>
    <r>
      <rPr>
        <b/>
        <sz val="9"/>
        <color theme="1"/>
        <rFont val="Arial"/>
        <charset val="134"/>
      </rPr>
      <t>LED</t>
    </r>
    <r>
      <rPr>
        <b/>
        <sz val="9"/>
        <color theme="1"/>
        <rFont val="宋体"/>
        <charset val="134"/>
      </rPr>
      <t>灯光，音乐，灯光，蓝牙，双开门，摇摆功能，手机遥控，</t>
    </r>
    <r>
      <rPr>
        <b/>
        <sz val="9"/>
        <color theme="1"/>
        <rFont val="Arial"/>
        <charset val="134"/>
      </rPr>
      <t>2.4g</t>
    </r>
    <r>
      <rPr>
        <b/>
        <sz val="9"/>
        <color theme="1"/>
        <rFont val="宋体"/>
        <charset val="134"/>
      </rPr>
      <t>一对一蓝牙遥控器，</t>
    </r>
    <r>
      <rPr>
        <b/>
        <sz val="9"/>
        <color theme="1"/>
        <rFont val="Arial"/>
        <charset val="134"/>
      </rPr>
      <t>USB</t>
    </r>
    <r>
      <rPr>
        <b/>
        <sz val="9"/>
        <color theme="1"/>
        <rFont val="宋体"/>
        <charset val="134"/>
      </rPr>
      <t>插口，</t>
    </r>
    <r>
      <rPr>
        <b/>
        <sz val="9"/>
        <color theme="1"/>
        <rFont val="Arial"/>
        <charset val="134"/>
      </rPr>
      <t>MP3</t>
    </r>
    <r>
      <rPr>
        <b/>
        <sz val="9"/>
        <color theme="1"/>
        <rFont val="宋体"/>
        <charset val="134"/>
      </rPr>
      <t>插口。</t>
    </r>
    <r>
      <rPr>
        <sz val="9"/>
        <color rgb="FFFF0000"/>
        <rFont val="Arial"/>
        <charset val="134"/>
      </rPr>
      <t xml:space="preserve">
One-button start, LED light, music, light, Bluetooth, double door, swing function, mobile remote control, 2.4g one-to-one Bluetooth remote control, USB jack, MP3 jack.</t>
    </r>
  </si>
  <si>
    <r>
      <rPr>
        <sz val="9"/>
        <color rgb="FF0509BB"/>
        <rFont val="方正粗黑宋简体"/>
        <charset val="134"/>
      </rPr>
      <t>皮座 Leather seats +20 RMB                              EVA轮 EVA soft wheel +45RMB</t>
    </r>
    <r>
      <rPr>
        <sz val="9"/>
        <color rgb="FF0509BB"/>
        <rFont val="Arial"/>
        <charset val="134"/>
      </rPr>
      <t xml:space="preserve">                                                                                </t>
    </r>
  </si>
  <si>
    <r>
      <rPr>
        <sz val="10"/>
        <rFont val="Arial"/>
        <charset val="134"/>
      </rPr>
      <t xml:space="preserve">5100   
</t>
    </r>
    <r>
      <rPr>
        <b/>
        <sz val="10"/>
        <color rgb="FFFF0000"/>
        <rFont val="Arial"/>
        <charset val="134"/>
      </rPr>
      <t xml:space="preserve">12V7*1 </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方正粗黑宋简体"/>
        <charset val="134"/>
      </rPr>
      <t>电机</t>
    </r>
    <r>
      <rPr>
        <sz val="10"/>
        <rFont val="Arial"/>
        <charset val="134"/>
      </rPr>
      <t xml:space="preserve"> motor                  </t>
    </r>
  </si>
  <si>
    <r>
      <rPr>
        <sz val="10"/>
        <rFont val="Arial"/>
        <charset val="134"/>
      </rPr>
      <t xml:space="preserve">5100   
</t>
    </r>
    <r>
      <rPr>
        <b/>
        <sz val="10"/>
        <color rgb="FFFF0000"/>
        <rFont val="Arial"/>
        <charset val="134"/>
      </rPr>
      <t xml:space="preserve">12V7*1 </t>
    </r>
    <r>
      <rPr>
        <sz val="10"/>
        <rFont val="方正粗黑宋简体"/>
        <charset val="134"/>
      </rPr>
      <t>铅酸电池</t>
    </r>
    <r>
      <rPr>
        <sz val="10"/>
        <rFont val="Arial"/>
        <charset val="134"/>
      </rPr>
      <t xml:space="preserve">
 Lead-acid battery
</t>
    </r>
    <r>
      <rPr>
        <b/>
        <sz val="10"/>
        <color rgb="FFFF0000"/>
        <rFont val="Arial"/>
        <charset val="134"/>
      </rPr>
      <t>12V380*4</t>
    </r>
    <r>
      <rPr>
        <sz val="10"/>
        <rFont val="方正粗黑宋简体"/>
        <charset val="134"/>
      </rPr>
      <t>电机</t>
    </r>
    <r>
      <rPr>
        <sz val="10"/>
        <rFont val="Arial"/>
        <charset val="134"/>
      </rPr>
      <t xml:space="preserve"> motor                  </t>
    </r>
  </si>
  <si>
    <r>
      <rPr>
        <sz val="10"/>
        <rFont val="Arial"/>
        <charset val="134"/>
      </rPr>
      <t xml:space="preserve">5100   
</t>
    </r>
    <r>
      <rPr>
        <b/>
        <sz val="10"/>
        <color rgb="FFFF0000"/>
        <rFont val="Arial"/>
        <charset val="134"/>
      </rPr>
      <t xml:space="preserve">12V7*1 </t>
    </r>
    <r>
      <rPr>
        <sz val="10"/>
        <rFont val="方正粗黑宋简体"/>
        <charset val="134"/>
      </rPr>
      <t>铅酸电池</t>
    </r>
    <r>
      <rPr>
        <sz val="10"/>
        <rFont val="Arial"/>
        <charset val="134"/>
      </rPr>
      <t xml:space="preserve">
 Lead-acid battery
</t>
    </r>
    <r>
      <rPr>
        <b/>
        <sz val="10"/>
        <color rgb="FFFF0000"/>
        <rFont val="Arial"/>
        <charset val="134"/>
      </rPr>
      <t>12V380*4</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</si>
  <si>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b/>
        <sz val="9"/>
        <color theme="1"/>
        <rFont val="宋体"/>
        <charset val="134"/>
      </rPr>
      <t>一键启动，</t>
    </r>
    <r>
      <rPr>
        <b/>
        <sz val="9"/>
        <color theme="1"/>
        <rFont val="Arial"/>
        <charset val="134"/>
      </rPr>
      <t>LED</t>
    </r>
    <r>
      <rPr>
        <b/>
        <sz val="9"/>
        <color theme="1"/>
        <rFont val="宋体"/>
        <charset val="134"/>
      </rPr>
      <t>灯光，音乐，灯光，蓝牙，双开门，摇摆功能，手机遥控，</t>
    </r>
    <r>
      <rPr>
        <b/>
        <sz val="9"/>
        <color theme="1"/>
        <rFont val="Arial"/>
        <charset val="134"/>
      </rPr>
      <t>2.4g</t>
    </r>
    <r>
      <rPr>
        <b/>
        <sz val="9"/>
        <color theme="1"/>
        <rFont val="宋体"/>
        <charset val="134"/>
      </rPr>
      <t>一对一蓝牙遥控器，</t>
    </r>
    <r>
      <rPr>
        <b/>
        <sz val="9"/>
        <color theme="1"/>
        <rFont val="Arial"/>
        <charset val="134"/>
      </rPr>
      <t>USB</t>
    </r>
    <r>
      <rPr>
        <b/>
        <sz val="9"/>
        <color theme="1"/>
        <rFont val="宋体"/>
        <charset val="134"/>
      </rPr>
      <t>插口，</t>
    </r>
    <r>
      <rPr>
        <b/>
        <sz val="9"/>
        <color theme="1"/>
        <rFont val="Arial"/>
        <charset val="134"/>
      </rPr>
      <t>MP3</t>
    </r>
    <r>
      <rPr>
        <b/>
        <sz val="9"/>
        <color theme="1"/>
        <rFont val="宋体"/>
        <charset val="134"/>
      </rPr>
      <t>插口。烤漆工艺，颜色更加亮丽，更显高档。</t>
    </r>
    <r>
      <rPr>
        <sz val="9"/>
        <color rgb="FFFF0000"/>
        <rFont val="Arial"/>
        <charset val="134"/>
      </rPr>
      <t xml:space="preserve">
One-button start, LED light, music, light, Bluetooth, double door, swing function, mobile remote control, 2.4g one-to-one Bluetooth remote control, USB jack, MP3 jack.
Paint process, the color is more bright, more high-end.</t>
    </r>
  </si>
  <si>
    <r>
      <rPr>
        <sz val="10"/>
        <rFont val="Arial"/>
        <charset val="134"/>
      </rPr>
      <t xml:space="preserve">5200   
</t>
    </r>
    <r>
      <rPr>
        <b/>
        <sz val="10"/>
        <color rgb="FFFF0000"/>
        <rFont val="Arial"/>
        <charset val="134"/>
      </rPr>
      <t>6V4.5*2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方正粗黑宋简体"/>
        <charset val="134"/>
      </rPr>
      <t>电机</t>
    </r>
    <r>
      <rPr>
        <sz val="10"/>
        <rFont val="Arial"/>
        <charset val="134"/>
      </rPr>
      <t xml:space="preserve"> motor                  </t>
    </r>
  </si>
  <si>
    <r>
      <rPr>
        <sz val="10"/>
        <rFont val="Arial"/>
        <charset val="134"/>
      </rPr>
      <t xml:space="preserve">5200   
</t>
    </r>
    <r>
      <rPr>
        <b/>
        <sz val="10"/>
        <color rgb="FFFF0000"/>
        <rFont val="Arial"/>
        <charset val="134"/>
      </rPr>
      <t xml:space="preserve">12V7*1 </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方正粗黑宋简体"/>
        <charset val="134"/>
      </rPr>
      <t>电机</t>
    </r>
    <r>
      <rPr>
        <sz val="10"/>
        <rFont val="Arial"/>
        <charset val="134"/>
      </rPr>
      <t xml:space="preserve"> motor                  </t>
    </r>
  </si>
  <si>
    <r>
      <rPr>
        <sz val="10"/>
        <rFont val="Arial"/>
        <charset val="134"/>
      </rPr>
      <t xml:space="preserve">5200   
</t>
    </r>
    <r>
      <rPr>
        <b/>
        <sz val="10"/>
        <color rgb="FFFF0000"/>
        <rFont val="Arial"/>
        <charset val="134"/>
      </rPr>
      <t xml:space="preserve">12V7*1 </t>
    </r>
    <r>
      <rPr>
        <sz val="10"/>
        <rFont val="方正粗黑宋简体"/>
        <charset val="134"/>
      </rPr>
      <t>铅酸电池</t>
    </r>
    <r>
      <rPr>
        <sz val="10"/>
        <rFont val="Arial"/>
        <charset val="134"/>
      </rPr>
      <t xml:space="preserve">
 Lead-acid battery
</t>
    </r>
    <r>
      <rPr>
        <b/>
        <sz val="10"/>
        <color rgb="FFFF0000"/>
        <rFont val="Arial"/>
        <charset val="134"/>
      </rPr>
      <t>12V380*4</t>
    </r>
    <r>
      <rPr>
        <sz val="10"/>
        <rFont val="方正粗黑宋简体"/>
        <charset val="134"/>
      </rPr>
      <t>电机</t>
    </r>
    <r>
      <rPr>
        <sz val="10"/>
        <rFont val="Arial"/>
        <charset val="134"/>
      </rPr>
      <t xml:space="preserve"> motor                  </t>
    </r>
  </si>
  <si>
    <r>
      <rPr>
        <sz val="10"/>
        <rFont val="Arial"/>
        <charset val="134"/>
      </rPr>
      <t xml:space="preserve">5200   
</t>
    </r>
    <r>
      <rPr>
        <b/>
        <sz val="10"/>
        <color rgb="FFFF0000"/>
        <rFont val="Arial"/>
        <charset val="134"/>
      </rPr>
      <t xml:space="preserve">12V7*1 </t>
    </r>
    <r>
      <rPr>
        <sz val="10"/>
        <rFont val="方正粗黑宋简体"/>
        <charset val="134"/>
      </rPr>
      <t>铅酸电池</t>
    </r>
    <r>
      <rPr>
        <sz val="10"/>
        <rFont val="Arial"/>
        <charset val="134"/>
      </rPr>
      <t xml:space="preserve">
 Lead-acid battery
</t>
    </r>
    <r>
      <rPr>
        <b/>
        <sz val="10"/>
        <color rgb="FFFF0000"/>
        <rFont val="Arial"/>
        <charset val="134"/>
      </rPr>
      <t>12V380*4</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</si>
  <si>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9"/>
        <rFont val="Arial"/>
        <charset val="134"/>
      </rPr>
      <t>616  
6V4.5*2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</si>
  <si>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红.白.灰.                                  Red. White. Gray.</t>
  </si>
  <si>
    <t>102*79*65CM</t>
  </si>
  <si>
    <t>12.5KG   
15.8KG</t>
  </si>
  <si>
    <r>
      <rPr>
        <sz val="7"/>
        <color rgb="FFFF0000"/>
        <rFont val="Arial"/>
        <charset val="134"/>
      </rPr>
      <t xml:space="preserve">(6V4.5A*2 </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一键启动，</t>
    </r>
    <r>
      <rPr>
        <sz val="7"/>
        <rFont val="Arial"/>
        <charset val="134"/>
      </rPr>
      <t>LED</t>
    </r>
    <r>
      <rPr>
        <sz val="7"/>
        <rFont val="方正粗黑宋简体"/>
        <charset val="134"/>
      </rPr>
      <t>灯光，音乐，灯光，双开门，摇摆功能，手机遥控，</t>
    </r>
    <r>
      <rPr>
        <sz val="7"/>
        <rFont val="Arial"/>
        <charset val="134"/>
      </rPr>
      <t>2.4g</t>
    </r>
    <r>
      <rPr>
        <sz val="7"/>
        <rFont val="方正粗黑宋简体"/>
        <charset val="134"/>
      </rPr>
      <t>一对一蓝牙遥控器，</t>
    </r>
    <r>
      <rPr>
        <sz val="7"/>
        <rFont val="Arial"/>
        <charset val="134"/>
      </rPr>
      <t>USB</t>
    </r>
    <r>
      <rPr>
        <sz val="7"/>
        <rFont val="方正粗黑宋简体"/>
        <charset val="134"/>
      </rPr>
      <t>插口，</t>
    </r>
    <r>
      <rPr>
        <sz val="7"/>
        <rFont val="Arial"/>
        <charset val="134"/>
      </rPr>
      <t>MP3</t>
    </r>
    <r>
      <rPr>
        <sz val="7"/>
        <rFont val="方正粗黑宋简体"/>
        <charset val="134"/>
      </rPr>
      <t>插口，</t>
    </r>
    <r>
      <rPr>
        <sz val="7"/>
        <rFont val="Arial"/>
        <charset val="134"/>
      </rPr>
      <t xml:space="preserve">
One-button start, LED light, music, light,  double door, swing function, mobile remote control, 2.4g one-to-one Bluetooth remote control, USB jack, MP3 jack,</t>
    </r>
  </si>
  <si>
    <r>
      <rPr>
        <sz val="9"/>
        <color rgb="FF0509BB"/>
        <rFont val="方正粗黑宋简体"/>
        <charset val="134"/>
      </rPr>
      <t>皮座椅</t>
    </r>
    <r>
      <rPr>
        <sz val="9"/>
        <color rgb="FF0509BB"/>
        <rFont val="Arial"/>
        <charset val="134"/>
      </rPr>
      <t>Leather seats+15RMB 
EVA</t>
    </r>
    <r>
      <rPr>
        <sz val="9"/>
        <color rgb="FF0509BB"/>
        <rFont val="方正粗黑宋简体"/>
        <charset val="134"/>
      </rPr>
      <t>发泡胎</t>
    </r>
    <r>
      <rPr>
        <sz val="9"/>
        <color rgb="FF0509BB"/>
        <rFont val="Arial"/>
        <charset val="134"/>
      </rPr>
      <t xml:space="preserve">EVAfoam tire+65RMB                                                                                 </t>
    </r>
  </si>
  <si>
    <t>NZ</t>
  </si>
  <si>
    <r>
      <rPr>
        <sz val="9"/>
        <rFont val="Arial"/>
        <charset val="134"/>
      </rPr>
      <t xml:space="preserve">5188B
12V4.5*1 </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</si>
  <si>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红色、白色、黑色、绿色
red, white, black, green</t>
  </si>
  <si>
    <t>118*65*75CM</t>
  </si>
  <si>
    <r>
      <rPr>
        <sz val="7"/>
        <color rgb="FFFF0000"/>
        <rFont val="Arial"/>
        <charset val="134"/>
      </rPr>
      <t xml:space="preserve">(12V4.5A*1 </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接口，蓝牙功能，早教功能，</t>
    </r>
    <r>
      <rPr>
        <sz val="7"/>
        <rFont val="Arial"/>
        <charset val="134"/>
      </rPr>
      <t>2.4</t>
    </r>
    <r>
      <rPr>
        <sz val="7"/>
        <rFont val="方正粗黑宋简体"/>
        <charset val="134"/>
      </rPr>
      <t>蓝牙遥控</t>
    </r>
    <r>
      <rPr>
        <sz val="7"/>
        <rFont val="Arial"/>
        <charset val="134"/>
      </rPr>
      <t xml:space="preserve"> </t>
    </r>
    <r>
      <rPr>
        <sz val="7"/>
        <rFont val="方正粗黑宋简体"/>
        <charset val="134"/>
      </rPr>
      <t>，便携拉杆</t>
    </r>
    <r>
      <rPr>
        <sz val="7"/>
        <rFont val="Arial"/>
        <charset val="134"/>
      </rPr>
      <t>,
One-button start switch, swing back and forth, double door, LED headlights, music, MP3 interface, USB interface, Bluetooth function, early education function, 2.4 Bluetooth remote control, portable pull rod</t>
    </r>
  </si>
  <si>
    <r>
      <rPr>
        <sz val="9"/>
        <color rgb="FF0509BB"/>
        <rFont val="方正粗黑宋简体"/>
        <charset val="134"/>
      </rPr>
      <t>皮座椅</t>
    </r>
    <r>
      <rPr>
        <sz val="9"/>
        <color rgb="FF0509BB"/>
        <rFont val="Arial"/>
        <charset val="134"/>
      </rPr>
      <t>Leather seats+20RMB 
EVA</t>
    </r>
    <r>
      <rPr>
        <sz val="9"/>
        <color rgb="FF0509BB"/>
        <rFont val="方正粗黑宋简体"/>
        <charset val="134"/>
      </rPr>
      <t>发泡胎</t>
    </r>
    <r>
      <rPr>
        <sz val="9"/>
        <color rgb="FF0509BB"/>
        <rFont val="Arial"/>
        <charset val="134"/>
      </rPr>
      <t xml:space="preserve">EVAfoam tire+60RMB                                                                                 </t>
    </r>
  </si>
  <si>
    <r>
      <rPr>
        <sz val="9"/>
        <rFont val="Arial"/>
        <charset val="134"/>
      </rPr>
      <t xml:space="preserve">5188B
12V7*1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</si>
  <si>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7"/>
        <color rgb="FFFF0000"/>
        <rFont val="Arial"/>
        <charset val="134"/>
      </rPr>
      <t xml:space="preserve">(12V7A*1 </t>
    </r>
    <r>
      <rPr>
        <sz val="7"/>
        <color rgb="FFFF0000"/>
        <rFont val="方正粗黑宋简体"/>
        <charset val="134"/>
      </rPr>
      <t>铅酸电池</t>
    </r>
    <r>
      <rPr>
        <sz val="7"/>
        <color rgb="FFFF0000"/>
        <rFont val="Arial"/>
        <charset val="134"/>
      </rPr>
      <t xml:space="preserve">Lead-acid battery +12V380*4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接口，蓝牙功能，早教功能，</t>
    </r>
    <r>
      <rPr>
        <sz val="7"/>
        <rFont val="Arial"/>
        <charset val="134"/>
      </rPr>
      <t>2.4</t>
    </r>
    <r>
      <rPr>
        <sz val="7"/>
        <rFont val="方正粗黑宋简体"/>
        <charset val="134"/>
      </rPr>
      <t>蓝牙遥控</t>
    </r>
    <r>
      <rPr>
        <sz val="7"/>
        <rFont val="Arial"/>
        <charset val="134"/>
      </rPr>
      <t xml:space="preserve"> </t>
    </r>
    <r>
      <rPr>
        <sz val="7"/>
        <rFont val="方正粗黑宋简体"/>
        <charset val="134"/>
      </rPr>
      <t>，便携拉杆</t>
    </r>
    <r>
      <rPr>
        <sz val="7"/>
        <rFont val="Arial"/>
        <charset val="134"/>
      </rPr>
      <t>,
One-button start switch, swing back and forth, double door, LED headlights, music, MP3 interface, USB interface, Bluetooth function, early education function, 2.4 Bluetooth remote control, portable pull rod</t>
    </r>
  </si>
  <si>
    <r>
      <rPr>
        <sz val="9"/>
        <rFont val="Arial"/>
        <charset val="134"/>
      </rPr>
      <t xml:space="preserve">5188B 
12V4.5*1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</si>
  <si>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paint red, 
烤漆蓝
paint blue，</t>
  </si>
  <si>
    <r>
      <rPr>
        <sz val="9"/>
        <rFont val="Arial"/>
        <charset val="134"/>
      </rPr>
      <t xml:space="preserve">5188B 
12V7*1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</si>
  <si>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7"/>
        <color rgb="FFFF0000"/>
        <rFont val="Arial"/>
        <charset val="134"/>
      </rPr>
      <t xml:space="preserve">(127A*1 </t>
    </r>
    <r>
      <rPr>
        <sz val="7"/>
        <color rgb="FFFF0000"/>
        <rFont val="方正粗黑宋简体"/>
        <charset val="134"/>
      </rPr>
      <t>铅酸电池</t>
    </r>
    <r>
      <rPr>
        <sz val="7"/>
        <color rgb="FFFF0000"/>
        <rFont val="Arial"/>
        <charset val="134"/>
      </rPr>
      <t xml:space="preserve">Lead-acid battery +12V380*4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接口，蓝牙功能，早教功能，</t>
    </r>
    <r>
      <rPr>
        <sz val="7"/>
        <rFont val="Arial"/>
        <charset val="134"/>
      </rPr>
      <t>2.4</t>
    </r>
    <r>
      <rPr>
        <sz val="7"/>
        <rFont val="方正粗黑宋简体"/>
        <charset val="134"/>
      </rPr>
      <t>蓝牙遥控</t>
    </r>
    <r>
      <rPr>
        <sz val="7"/>
        <rFont val="Arial"/>
        <charset val="134"/>
      </rPr>
      <t xml:space="preserve"> </t>
    </r>
    <r>
      <rPr>
        <sz val="7"/>
        <rFont val="方正粗黑宋简体"/>
        <charset val="134"/>
      </rPr>
      <t>，便携拉杆</t>
    </r>
    <r>
      <rPr>
        <sz val="7"/>
        <rFont val="Arial"/>
        <charset val="134"/>
      </rPr>
      <t>,
One-button start switch, swing back and forth, double door, LED headlights, music, MP3 interface, USB interface, Bluetooth function, early education function, 2.4 Bluetooth remote control, portable pull rod</t>
    </r>
  </si>
  <si>
    <r>
      <rPr>
        <sz val="9"/>
        <rFont val="Arial"/>
        <charset val="134"/>
      </rPr>
      <t>5166 
6V4.5*2</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</si>
  <si>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t>红色、白色、蓝色
red, white, blue</t>
  </si>
  <si>
    <t>108*58*60CM</t>
  </si>
  <si>
    <r>
      <rPr>
        <sz val="7"/>
        <color rgb="FFFF0000"/>
        <rFont val="Arial"/>
        <charset val="134"/>
      </rPr>
      <t xml:space="preserve">(6V4.5A*2 </t>
    </r>
    <r>
      <rPr>
        <sz val="7"/>
        <color rgb="FFFF0000"/>
        <rFont val="方正粗黑宋简体"/>
        <charset val="134"/>
      </rPr>
      <t>铅酸电池</t>
    </r>
    <r>
      <rPr>
        <sz val="7"/>
        <color rgb="FFFF0000"/>
        <rFont val="Arial"/>
        <charset val="134"/>
      </rPr>
      <t xml:space="preserve">Lead-acid battery +12V380*2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接口，蓝牙功能，早教功能，</t>
    </r>
    <r>
      <rPr>
        <sz val="7"/>
        <rFont val="Arial"/>
        <charset val="134"/>
      </rPr>
      <t>2.4</t>
    </r>
    <r>
      <rPr>
        <sz val="7"/>
        <rFont val="方正粗黑宋简体"/>
        <charset val="134"/>
      </rPr>
      <t>蓝牙遥控</t>
    </r>
    <r>
      <rPr>
        <sz val="7"/>
        <rFont val="Arial"/>
        <charset val="134"/>
      </rPr>
      <t xml:space="preserve"> </t>
    </r>
    <r>
      <rPr>
        <sz val="7"/>
        <rFont val="方正粗黑宋简体"/>
        <charset val="134"/>
      </rPr>
      <t>，便携拉杆</t>
    </r>
    <r>
      <rPr>
        <sz val="7"/>
        <rFont val="Arial"/>
        <charset val="134"/>
      </rPr>
      <t>,
One-button start switch, swing back and forth, double door, LED headlights, music, MP3 interface, USB interface, Bluetooth function, early education function, 2.4 Bluetooth remote control, portable pull rod</t>
    </r>
  </si>
  <si>
    <r>
      <rPr>
        <sz val="9"/>
        <rFont val="Arial"/>
        <charset val="134"/>
      </rPr>
      <t xml:space="preserve">5166 
12V4.5*1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</si>
  <si>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7"/>
        <color rgb="FFFF0000"/>
        <rFont val="Arial"/>
        <charset val="134"/>
      </rPr>
      <t xml:space="preserve">(12V4.5A*1 </t>
    </r>
    <r>
      <rPr>
        <sz val="7"/>
        <color rgb="FFFF0000"/>
        <rFont val="方正粗黑宋简体"/>
        <charset val="134"/>
      </rPr>
      <t>铅酸电池</t>
    </r>
    <r>
      <rPr>
        <sz val="7"/>
        <color rgb="FFFF0000"/>
        <rFont val="Arial"/>
        <charset val="134"/>
      </rPr>
      <t xml:space="preserve">Lead-acid battery +12V380*4  </t>
    </r>
    <r>
      <rPr>
        <sz val="7"/>
        <color rgb="FFFF0000"/>
        <rFont val="方正粗黑宋简体"/>
        <charset val="134"/>
      </rPr>
      <t>电机</t>
    </r>
    <r>
      <rPr>
        <sz val="7"/>
        <color rgb="FFFF0000"/>
        <rFont val="Arial"/>
        <charset val="134"/>
      </rPr>
      <t xml:space="preserve"> motor )                                                
</t>
    </r>
    <r>
      <rPr>
        <sz val="7"/>
        <rFont val="方正粗黑宋简体"/>
        <charset val="134"/>
      </rPr>
      <t>一键启动开关</t>
    </r>
    <r>
      <rPr>
        <sz val="7"/>
        <rFont val="Arial"/>
        <charset val="134"/>
      </rPr>
      <t xml:space="preserve"> </t>
    </r>
    <r>
      <rPr>
        <sz val="7"/>
        <rFont val="方正粗黑宋简体"/>
        <charset val="134"/>
      </rPr>
      <t>，前后摆动，双开门，</t>
    </r>
    <r>
      <rPr>
        <sz val="7"/>
        <rFont val="Arial"/>
        <charset val="134"/>
      </rPr>
      <t>LED</t>
    </r>
    <r>
      <rPr>
        <sz val="7"/>
        <rFont val="方正粗黑宋简体"/>
        <charset val="134"/>
      </rPr>
      <t>大灯，音乐，</t>
    </r>
    <r>
      <rPr>
        <sz val="7"/>
        <rFont val="Arial"/>
        <charset val="134"/>
      </rPr>
      <t>MP3</t>
    </r>
    <r>
      <rPr>
        <sz val="7"/>
        <rFont val="方正粗黑宋简体"/>
        <charset val="134"/>
      </rPr>
      <t>接口，</t>
    </r>
    <r>
      <rPr>
        <sz val="7"/>
        <rFont val="Arial"/>
        <charset val="134"/>
      </rPr>
      <t>USB</t>
    </r>
    <r>
      <rPr>
        <sz val="7"/>
        <rFont val="方正粗黑宋简体"/>
        <charset val="134"/>
      </rPr>
      <t>接口，蓝牙功能，早教功能，</t>
    </r>
    <r>
      <rPr>
        <sz val="7"/>
        <rFont val="Arial"/>
        <charset val="134"/>
      </rPr>
      <t>2.4</t>
    </r>
    <r>
      <rPr>
        <sz val="7"/>
        <rFont val="方正粗黑宋简体"/>
        <charset val="134"/>
      </rPr>
      <t>蓝牙遥控</t>
    </r>
    <r>
      <rPr>
        <sz val="7"/>
        <rFont val="Arial"/>
        <charset val="134"/>
      </rPr>
      <t xml:space="preserve"> </t>
    </r>
    <r>
      <rPr>
        <sz val="7"/>
        <rFont val="方正粗黑宋简体"/>
        <charset val="134"/>
      </rPr>
      <t>，便携拉杆</t>
    </r>
    <r>
      <rPr>
        <sz val="7"/>
        <rFont val="Arial"/>
        <charset val="134"/>
      </rPr>
      <t>,
One-button start switch, swing back and forth, double door, LED headlights, music, MP3 interface, USB interface, Bluetooth function, early education function, 2.4 Bluetooth remote control, portable pull rod</t>
    </r>
  </si>
  <si>
    <r>
      <rPr>
        <sz val="9"/>
        <rFont val="Arial"/>
        <charset val="134"/>
      </rPr>
      <t xml:space="preserve">5166 
12V4.5*1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</si>
  <si>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烤漆红，
Paint red,
涂鸦色，
graffiti,
迷彩色
camouflage，</t>
  </si>
  <si>
    <r>
      <rPr>
        <sz val="9"/>
        <rFont val="Arial"/>
        <charset val="134"/>
      </rPr>
      <t xml:space="preserve">5188
12V4.5*1 </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</si>
  <si>
    <r>
      <rPr>
        <sz val="9"/>
        <rFont val="Arial"/>
        <charset val="134"/>
      </rPr>
      <t xml:space="preserve">5188
12V7*1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</si>
  <si>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r>
      <rPr>
        <sz val="9"/>
        <rFont val="Arial"/>
        <charset val="134"/>
      </rPr>
      <t xml:space="preserve">5188 
12V4.5*1 </t>
    </r>
    <r>
      <rPr>
        <sz val="9"/>
        <rFont val="方正粗黑宋简体"/>
        <charset val="134"/>
      </rPr>
      <t>铅酸电池</t>
    </r>
    <r>
      <rPr>
        <sz val="9"/>
        <rFont val="Arial"/>
        <charset val="134"/>
      </rPr>
      <t xml:space="preserve">
 Lead-acid battery
12V380*2</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</si>
  <si>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r>
      <rPr>
        <sz val="9"/>
        <rFont val="Arial"/>
        <charset val="134"/>
      </rPr>
      <t xml:space="preserve">5188
12V7*1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r>
      <rPr>
        <sz val="9"/>
        <rFont val="方正粗黑宋简体"/>
        <charset val="134"/>
      </rPr>
      <t>烤漆</t>
    </r>
    <r>
      <rPr>
        <sz val="9"/>
        <rFont val="Arial"/>
        <charset val="134"/>
      </rPr>
      <t xml:space="preserve">  
paint               </t>
    </r>
  </si>
  <si>
    <t>粉,灰,白,
pink, gray, white,</t>
  </si>
  <si>
    <t>128*75*71 CM</t>
  </si>
  <si>
    <t>26KG   
31KG</t>
  </si>
  <si>
    <r>
      <rPr>
        <sz val="7"/>
        <color rgb="FFFF0000"/>
        <rFont val="Arial"/>
        <charset val="134"/>
      </rPr>
      <t xml:space="preserve">(12V7A*1 </t>
    </r>
    <r>
      <rPr>
        <sz val="7"/>
        <color rgb="FFFF0000"/>
        <rFont val="方正粗黑宋简体"/>
        <charset val="134"/>
      </rPr>
      <t>铅酸电池</t>
    </r>
    <r>
      <rPr>
        <sz val="7"/>
        <color rgb="FFFF0000"/>
        <rFont val="Arial"/>
        <charset val="134"/>
      </rPr>
      <t xml:space="preserve">Lead-acid battery +12V380*4 </t>
    </r>
    <r>
      <rPr>
        <sz val="7"/>
        <color rgb="FFFF0000"/>
        <rFont val="方正粗黑宋简体"/>
        <charset val="134"/>
      </rPr>
      <t>电机</t>
    </r>
    <r>
      <rPr>
        <sz val="7"/>
        <color rgb="FFFF0000"/>
        <rFont val="Arial"/>
        <charset val="134"/>
      </rPr>
      <t xml:space="preserve"> motor )                                                
</t>
    </r>
    <r>
      <rPr>
        <sz val="7"/>
        <rFont val="宋体"/>
        <charset val="134"/>
      </rPr>
      <t>一键中控面板，</t>
    </r>
    <r>
      <rPr>
        <sz val="7"/>
        <rFont val="Arial"/>
        <charset val="134"/>
      </rPr>
      <t>LED</t>
    </r>
    <r>
      <rPr>
        <sz val="7"/>
        <rFont val="宋体"/>
        <charset val="134"/>
      </rPr>
      <t>大灯，加厚加宽脚踏板，</t>
    </r>
    <r>
      <rPr>
        <sz val="7"/>
        <rFont val="Arial"/>
        <charset val="134"/>
      </rPr>
      <t>2.4G</t>
    </r>
    <r>
      <rPr>
        <sz val="7"/>
        <rFont val="宋体"/>
        <charset val="134"/>
      </rPr>
      <t>一对一蓝牙遥控器，手机</t>
    </r>
    <r>
      <rPr>
        <sz val="7"/>
        <rFont val="Arial"/>
        <charset val="134"/>
      </rPr>
      <t>APP</t>
    </r>
    <r>
      <rPr>
        <sz val="7"/>
        <rFont val="宋体"/>
        <charset val="134"/>
      </rPr>
      <t>，超大防滑轮胎，前后摇摆功能，电量显示，早教功能，英语故事，动感儿歌，后轮超强减震，加粗拖行拉手，前机盖可打开。</t>
    </r>
    <r>
      <rPr>
        <sz val="7"/>
        <rFont val="Arial"/>
        <charset val="134"/>
      </rPr>
      <t xml:space="preserve">
One-button control panel, LED headlights, thick and wide foot pedals, 2.4G one to one Bluetooth remote control, mobile APP, large non-slip tires, rocking function, power display, early education function, English stories, dynamic children's songs, rear wheel super shock absorbance, thick drag handle, front cover can be opened.</t>
    </r>
  </si>
  <si>
    <r>
      <rPr>
        <sz val="9"/>
        <color rgb="FF0509BB"/>
        <rFont val="方正粗黑宋简体"/>
        <charset val="134"/>
      </rPr>
      <t>皮座椅</t>
    </r>
    <r>
      <rPr>
        <sz val="9"/>
        <color rgb="FF0509BB"/>
        <rFont val="Arial"/>
        <charset val="134"/>
      </rPr>
      <t>Leather seats+25RMB 
EVA</t>
    </r>
    <r>
      <rPr>
        <sz val="9"/>
        <color rgb="FF0509BB"/>
        <rFont val="方正粗黑宋简体"/>
        <charset val="134"/>
      </rPr>
      <t>发泡胎</t>
    </r>
    <r>
      <rPr>
        <sz val="9"/>
        <color rgb="FF0509BB"/>
        <rFont val="Arial"/>
        <charset val="134"/>
      </rPr>
      <t xml:space="preserve">EVAfoam tire+90RMB                                                                                 </t>
    </r>
  </si>
  <si>
    <r>
      <rPr>
        <sz val="9"/>
        <rFont val="Arial"/>
        <charset val="134"/>
      </rPr>
      <t xml:space="preserve">5189
12V7*1 </t>
    </r>
    <r>
      <rPr>
        <sz val="9"/>
        <rFont val="方正粗黑宋简体"/>
        <charset val="134"/>
      </rPr>
      <t>铅酸电池</t>
    </r>
    <r>
      <rPr>
        <sz val="9"/>
        <rFont val="Arial"/>
        <charset val="134"/>
      </rPr>
      <t xml:space="preserve">
 Lead-acid battery
12V380*4</t>
    </r>
    <r>
      <rPr>
        <sz val="9"/>
        <rFont val="方正粗黑宋简体"/>
        <charset val="134"/>
      </rPr>
      <t>电机</t>
    </r>
    <r>
      <rPr>
        <sz val="9"/>
        <rFont val="Arial"/>
        <charset val="134"/>
      </rPr>
      <t xml:space="preserve"> motor                  </t>
    </r>
  </si>
  <si>
    <t>红，灰，绿
Red, gray, green</t>
  </si>
  <si>
    <t>120*75.5*76.5 CM</t>
  </si>
  <si>
    <t>24KG   
28KG</t>
  </si>
  <si>
    <t>QK TD</t>
  </si>
  <si>
    <r>
      <rPr>
        <sz val="10"/>
        <rFont val="Arial"/>
        <charset val="134"/>
      </rPr>
      <t xml:space="preserve">QK803
</t>
    </r>
    <r>
      <rPr>
        <sz val="10"/>
        <rFont val="宋体"/>
        <charset val="134"/>
      </rPr>
      <t>巴博斯</t>
    </r>
    <r>
      <rPr>
        <sz val="10"/>
        <color rgb="FFFF0000"/>
        <rFont val="Arial"/>
        <charset val="134"/>
      </rPr>
      <t>BRABUS</t>
    </r>
    <r>
      <rPr>
        <sz val="10"/>
        <rFont val="Arial"/>
        <charset val="134"/>
      </rPr>
      <t xml:space="preserve">
</t>
    </r>
    <r>
      <rPr>
        <b/>
        <sz val="10"/>
        <color rgb="FFFF0000"/>
        <rFont val="Arial"/>
        <charset val="134"/>
      </rPr>
      <t xml:space="preserve">12V4*1 </t>
    </r>
    <r>
      <rPr>
        <sz val="10"/>
        <rFont val="宋体"/>
        <charset val="134"/>
      </rPr>
      <t>铅酸电池</t>
    </r>
    <r>
      <rPr>
        <sz val="10"/>
        <rFont val="Arial"/>
        <charset val="134"/>
      </rPr>
      <t xml:space="preserve">
 Lead-acid battery
</t>
    </r>
    <r>
      <rPr>
        <b/>
        <sz val="10"/>
        <color rgb="FFFF0000"/>
        <rFont val="Arial"/>
        <charset val="134"/>
      </rPr>
      <t>12V390*2</t>
    </r>
    <r>
      <rPr>
        <sz val="10"/>
        <rFont val="宋体"/>
        <charset val="134"/>
      </rPr>
      <t>电机</t>
    </r>
    <r>
      <rPr>
        <sz val="10"/>
        <rFont val="Arial"/>
        <charset val="134"/>
      </rPr>
      <t xml:space="preserve"> motor 
+EVA</t>
    </r>
    <r>
      <rPr>
        <sz val="10"/>
        <rFont val="宋体"/>
        <charset val="134"/>
      </rPr>
      <t>轮</t>
    </r>
    <r>
      <rPr>
        <sz val="10"/>
        <rFont val="Arial"/>
        <charset val="134"/>
      </rPr>
      <t xml:space="preserve">
</t>
    </r>
    <r>
      <rPr>
        <b/>
        <sz val="10"/>
        <color rgb="FFFF0000"/>
        <rFont val="Arial"/>
        <charset val="134"/>
      </rPr>
      <t>+EVAfoam tire</t>
    </r>
  </si>
  <si>
    <r>
      <rPr>
        <sz val="9"/>
        <rFont val="宋体"/>
        <charset val="134"/>
      </rPr>
      <t>红</t>
    </r>
    <r>
      <rPr>
        <sz val="9"/>
        <rFont val="Arial"/>
        <charset val="134"/>
      </rPr>
      <t xml:space="preserve"> Red
</t>
    </r>
    <r>
      <rPr>
        <sz val="9"/>
        <rFont val="宋体"/>
        <charset val="134"/>
      </rPr>
      <t>黑</t>
    </r>
    <r>
      <rPr>
        <sz val="9"/>
        <rFont val="Arial"/>
        <charset val="134"/>
      </rPr>
      <t xml:space="preserve"> Black
</t>
    </r>
    <r>
      <rPr>
        <sz val="9"/>
        <rFont val="宋体"/>
        <charset val="134"/>
      </rPr>
      <t>白</t>
    </r>
    <r>
      <rPr>
        <sz val="9"/>
        <rFont val="Arial"/>
        <charset val="134"/>
      </rPr>
      <t xml:space="preserve"> White
</t>
    </r>
    <r>
      <rPr>
        <sz val="9"/>
        <rFont val="宋体"/>
        <charset val="134"/>
      </rPr>
      <t>绿</t>
    </r>
    <r>
      <rPr>
        <sz val="9"/>
        <rFont val="Arial"/>
        <charset val="134"/>
      </rPr>
      <t xml:space="preserve"> Green
</t>
    </r>
    <r>
      <rPr>
        <sz val="9"/>
        <rFont val="宋体"/>
        <charset val="134"/>
      </rPr>
      <t>灰</t>
    </r>
    <r>
      <rPr>
        <sz val="9"/>
        <rFont val="Arial"/>
        <charset val="134"/>
      </rPr>
      <t xml:space="preserve"> Grey
</t>
    </r>
    <r>
      <rPr>
        <sz val="9"/>
        <rFont val="宋体"/>
        <charset val="134"/>
      </rPr>
      <t>粉</t>
    </r>
    <r>
      <rPr>
        <sz val="9"/>
        <rFont val="Arial"/>
        <charset val="134"/>
      </rPr>
      <t xml:space="preserve">  pink</t>
    </r>
  </si>
  <si>
    <t>100*65*57CM</t>
  </si>
  <si>
    <t>19KG   
22KG</t>
  </si>
  <si>
    <r>
      <rPr>
        <b/>
        <sz val="10"/>
        <rFont val="宋体"/>
        <charset val="134"/>
      </rPr>
      <t>采用大电瓶，两个内置电机，前后灯光，中控仪表台，带音乐</t>
    </r>
    <r>
      <rPr>
        <b/>
        <sz val="10"/>
        <rFont val="Arial"/>
        <charset val="134"/>
      </rPr>
      <t>,USB</t>
    </r>
    <r>
      <rPr>
        <b/>
        <sz val="10"/>
        <rFont val="宋体"/>
        <charset val="134"/>
      </rPr>
      <t>插口，蓝牙，灯光控制。</t>
    </r>
    <r>
      <rPr>
        <b/>
        <sz val="10"/>
        <rFont val="Arial"/>
        <charset val="134"/>
      </rPr>
      <t>2.4G</t>
    </r>
    <r>
      <rPr>
        <b/>
        <sz val="10"/>
        <rFont val="宋体"/>
        <charset val="134"/>
      </rPr>
      <t>遥控带三档调速</t>
    </r>
    <r>
      <rPr>
        <b/>
        <sz val="10"/>
        <rFont val="Arial"/>
        <charset val="134"/>
      </rPr>
      <t xml:space="preserve">, </t>
    </r>
    <r>
      <rPr>
        <b/>
        <sz val="10"/>
        <rFont val="宋体"/>
        <charset val="134"/>
      </rPr>
      <t>塑料坐椅，带发泡轮。</t>
    </r>
    <r>
      <rPr>
        <b/>
        <sz val="10"/>
        <rFont val="Arial"/>
        <charset val="134"/>
      </rPr>
      <t xml:space="preserve">
</t>
    </r>
    <r>
      <rPr>
        <b/>
        <sz val="10"/>
        <color rgb="FFFF0000"/>
        <rFont val="Arial"/>
        <charset val="134"/>
      </rPr>
      <t>It is equipped with a large battery, two built-in motors, front and rear lights, a central control dashboard, with music, USB ports, Bluetooth, and light control. The 2.4G remote control has three-speed adjustment. The plastic seats have cushioned wheels.</t>
    </r>
  </si>
  <si>
    <t>皮坐椅 +20元</t>
  </si>
  <si>
    <r>
      <rPr>
        <sz val="10"/>
        <rFont val="Arial"/>
        <charset val="134"/>
      </rPr>
      <t xml:space="preserve">QK803
</t>
    </r>
    <r>
      <rPr>
        <sz val="10"/>
        <rFont val="宋体"/>
        <charset val="134"/>
      </rPr>
      <t>巴博斯</t>
    </r>
    <r>
      <rPr>
        <sz val="10"/>
        <color rgb="FFFF0000"/>
        <rFont val="Arial"/>
        <charset val="134"/>
      </rPr>
      <t>BRABUS</t>
    </r>
    <r>
      <rPr>
        <sz val="10"/>
        <rFont val="Arial"/>
        <charset val="134"/>
      </rPr>
      <t xml:space="preserve">
</t>
    </r>
    <r>
      <rPr>
        <b/>
        <sz val="10"/>
        <color rgb="FFFF0000"/>
        <rFont val="Arial"/>
        <charset val="134"/>
      </rPr>
      <t xml:space="preserve">12V7*1 </t>
    </r>
    <r>
      <rPr>
        <sz val="10"/>
        <rFont val="宋体"/>
        <charset val="134"/>
      </rPr>
      <t>铅酸电池</t>
    </r>
    <r>
      <rPr>
        <sz val="10"/>
        <rFont val="Arial"/>
        <charset val="134"/>
      </rPr>
      <t xml:space="preserve">
 Lead-acid battery
</t>
    </r>
    <r>
      <rPr>
        <b/>
        <sz val="10"/>
        <color rgb="FFFF0000"/>
        <rFont val="Arial"/>
        <charset val="134"/>
      </rPr>
      <t>12V390*4</t>
    </r>
    <r>
      <rPr>
        <sz val="10"/>
        <rFont val="宋体"/>
        <charset val="134"/>
      </rPr>
      <t>电机</t>
    </r>
    <r>
      <rPr>
        <sz val="10"/>
        <rFont val="Arial"/>
        <charset val="134"/>
      </rPr>
      <t xml:space="preserve"> motor 
+</t>
    </r>
    <r>
      <rPr>
        <sz val="10"/>
        <rFont val="宋体"/>
        <charset val="134"/>
      </rPr>
      <t>皮座椅</t>
    </r>
    <r>
      <rPr>
        <sz val="10"/>
        <rFont val="Arial"/>
        <charset val="134"/>
      </rPr>
      <t xml:space="preserve">
</t>
    </r>
    <r>
      <rPr>
        <b/>
        <sz val="10"/>
        <color rgb="FFFF0000"/>
        <rFont val="Arial"/>
        <charset val="134"/>
      </rPr>
      <t>+Leather seats</t>
    </r>
    <r>
      <rPr>
        <sz val="10"/>
        <rFont val="Arial"/>
        <charset val="134"/>
      </rPr>
      <t xml:space="preserve">
+EVA</t>
    </r>
    <r>
      <rPr>
        <sz val="10"/>
        <rFont val="宋体"/>
        <charset val="134"/>
      </rPr>
      <t>轮</t>
    </r>
    <r>
      <rPr>
        <sz val="10"/>
        <rFont val="Arial"/>
        <charset val="134"/>
      </rPr>
      <t xml:space="preserve">
</t>
    </r>
    <r>
      <rPr>
        <b/>
        <sz val="10"/>
        <color rgb="FFFF0000"/>
        <rFont val="Arial"/>
        <charset val="134"/>
      </rPr>
      <t>+EVAfoam tire</t>
    </r>
  </si>
  <si>
    <r>
      <rPr>
        <b/>
        <sz val="9"/>
        <rFont val="宋体"/>
        <charset val="134"/>
      </rPr>
      <t>采用大电瓶，四个内置电机，四轮避震功能，前后灯光，中控仪表台，带音乐</t>
    </r>
    <r>
      <rPr>
        <b/>
        <sz val="9"/>
        <rFont val="Arial"/>
        <charset val="134"/>
      </rPr>
      <t>,USB</t>
    </r>
    <r>
      <rPr>
        <b/>
        <sz val="9"/>
        <rFont val="宋体"/>
        <charset val="134"/>
      </rPr>
      <t>插口，蓝牙，灯光控制。</t>
    </r>
    <r>
      <rPr>
        <b/>
        <sz val="9"/>
        <rFont val="Arial"/>
        <charset val="134"/>
      </rPr>
      <t>2.4G</t>
    </r>
    <r>
      <rPr>
        <b/>
        <sz val="9"/>
        <rFont val="宋体"/>
        <charset val="134"/>
      </rPr>
      <t>遥控带三档调速</t>
    </r>
    <r>
      <rPr>
        <b/>
        <sz val="9"/>
        <rFont val="Arial"/>
        <charset val="134"/>
      </rPr>
      <t xml:space="preserve">, </t>
    </r>
    <r>
      <rPr>
        <b/>
        <sz val="9"/>
        <rFont val="宋体"/>
        <charset val="134"/>
      </rPr>
      <t>带皮座，带发泡轮。</t>
    </r>
    <r>
      <rPr>
        <b/>
        <sz val="9"/>
        <rFont val="Arial"/>
        <charset val="134"/>
      </rPr>
      <t xml:space="preserve">
</t>
    </r>
    <r>
      <rPr>
        <b/>
        <sz val="9"/>
        <color rgb="FFFF0000"/>
        <rFont val="Arial"/>
        <charset val="134"/>
      </rPr>
      <t>Equipped with a large battery, four built-in motors, four-wheel shock absorption function, front and rear lights, central control dashboard, with music, USB port, Bluetooth, and light control. The 2.4G remote control has three-speed adjustment, leather seat, and cushioned wheels.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</si>
</sst>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64" formatCode="&quot;￥&quot;#,##0;[Red]&quot;￥&quot;\-#,##0"/>
    <numFmt numFmtId="169" formatCode="0.00_);[Red]\(0.00\)"/>
    <numFmt numFmtId="170" formatCode="0_);[Red]\(0\)"/>
    <numFmt numFmtId="171" formatCode="0.00_ "/>
    <numFmt numFmtId="172" formatCode="&quot;￥&quot;#,##0.00_);[Red]\(&quot;￥&quot;#,##0.00\)"/>
    <numFmt numFmtId="173" formatCode="0.000_ "/>
    <numFmt numFmtId="174" formatCode="#,##0_);[Red]\(#,##0\)"/>
    <numFmt numFmtId="175" formatCode="0.000_);[Red]\(0.000\)"/>
  </numFmts>
  <fonts count="103">
    <font>
      <sz val="11"/>
      <color theme="1"/>
      <name val="Calibri"/>
      <charset val="162"/>
      <scheme val="minor"/>
    </font>
    <font>
      <b/>
      <sz val="11"/>
      <color rgb="FFFF0000"/>
      <name val="Calibri"/>
      <charset val="134"/>
      <scheme val="minor"/>
    </font>
    <font>
      <sz val="10"/>
      <name val="Times New Roman"/>
      <charset val="134"/>
    </font>
    <font>
      <b/>
      <sz val="10"/>
      <name val="Times New Roman"/>
      <charset val="134"/>
    </font>
    <font>
      <sz val="11"/>
      <color theme="1"/>
      <name val="Calibri"/>
      <charset val="134"/>
      <scheme val="minor"/>
    </font>
    <font>
      <sz val="9"/>
      <name val="Arial"/>
      <charset val="134"/>
    </font>
    <font>
      <sz val="9"/>
      <color theme="1"/>
      <name val="Calibri"/>
      <charset val="134"/>
      <scheme val="minor"/>
    </font>
    <font>
      <sz val="7"/>
      <color theme="1"/>
      <name val="Arial"/>
      <charset val="134"/>
    </font>
    <font>
      <b/>
      <sz val="8"/>
      <color rgb="FFFF0000"/>
      <name val="宋体"/>
      <charset val="134"/>
    </font>
    <font>
      <sz val="9"/>
      <color rgb="FFFF0000"/>
      <name val="Calibri"/>
      <charset val="134"/>
      <scheme val="minor"/>
    </font>
    <font>
      <b/>
      <sz val="9"/>
      <color rgb="FFFF0000"/>
      <name val="Arial"/>
      <charset val="134"/>
    </font>
    <font>
      <b/>
      <sz val="7"/>
      <color rgb="FFFF0000"/>
      <name val="Arial"/>
      <charset val="134"/>
    </font>
    <font>
      <sz val="9"/>
      <color theme="1"/>
      <name val="Arial"/>
      <charset val="134"/>
    </font>
    <font>
      <sz val="8"/>
      <color theme="1"/>
      <name val="Arial"/>
      <charset val="134"/>
    </font>
    <font>
      <sz val="9"/>
      <color rgb="FFFF0000"/>
      <name val="Arial"/>
      <charset val="134"/>
    </font>
    <font>
      <b/>
      <sz val="9"/>
      <color rgb="FFFF0000"/>
      <name val="宋体"/>
      <charset val="134"/>
    </font>
    <font>
      <b/>
      <sz val="8"/>
      <color rgb="FFFF0000"/>
      <name val="Arial"/>
      <charset val="134"/>
    </font>
    <font>
      <b/>
      <sz val="10"/>
      <name val="宋体"/>
      <charset val="134"/>
    </font>
    <font>
      <sz val="11"/>
      <name val="Arial"/>
      <charset val="134"/>
    </font>
    <font>
      <sz val="11"/>
      <name val="方正粗黑宋简体"/>
      <charset val="134"/>
    </font>
    <font>
      <b/>
      <sz val="9"/>
      <name val="Arial"/>
      <charset val="134"/>
    </font>
    <font>
      <sz val="10"/>
      <color rgb="FFFF0000"/>
      <name val="方正粗黑宋简体"/>
      <charset val="134"/>
    </font>
    <font>
      <sz val="10"/>
      <color indexed="8"/>
      <name val="方正粗黑宋简体"/>
      <charset val="134"/>
    </font>
    <font>
      <sz val="10"/>
      <color rgb="FF000000"/>
      <name val="方正粗黑宋简体"/>
      <charset val="134"/>
    </font>
    <font>
      <b/>
      <sz val="10"/>
      <name val="新宋体"/>
      <charset val="134"/>
    </font>
    <font>
      <b/>
      <sz val="10"/>
      <color rgb="FFFF0000"/>
      <name val="Arial"/>
      <charset val="134"/>
    </font>
    <font>
      <sz val="10"/>
      <color rgb="FF0C16E4"/>
      <name val="方正粗黑宋简体"/>
      <charset val="134"/>
    </font>
    <font>
      <sz val="10"/>
      <name val="方正粗黑宋简体"/>
      <charset val="134"/>
    </font>
    <font>
      <b/>
      <sz val="8"/>
      <name val="Arial"/>
      <charset val="134"/>
    </font>
    <font>
      <sz val="10"/>
      <name val="Arial"/>
      <charset val="134"/>
    </font>
    <font>
      <sz val="10"/>
      <name val="宋体"/>
      <charset val="134"/>
    </font>
    <font>
      <b/>
      <sz val="9"/>
      <color theme="1"/>
      <name val="Arial"/>
      <charset val="134"/>
    </font>
    <font>
      <sz val="10"/>
      <color rgb="FFFF0000"/>
      <name val="宋体"/>
      <charset val="134"/>
    </font>
    <font>
      <sz val="8"/>
      <name val="Arial"/>
      <charset val="134"/>
    </font>
    <font>
      <b/>
      <sz val="11"/>
      <name val="宋体"/>
      <charset val="134"/>
    </font>
    <font>
      <sz val="9"/>
      <name val="方正粗黑宋简体"/>
      <charset val="134"/>
    </font>
    <font>
      <b/>
      <sz val="10"/>
      <color theme="1"/>
      <name val="宋体"/>
      <charset val="134"/>
    </font>
    <font>
      <sz val="12"/>
      <name val="宋体"/>
      <charset val="134"/>
    </font>
    <font>
      <b/>
      <sz val="10"/>
      <name val="Arial"/>
      <charset val="134"/>
    </font>
    <font>
      <b/>
      <sz val="11"/>
      <name val="Arial"/>
      <charset val="134"/>
    </font>
    <font>
      <b/>
      <sz val="11"/>
      <color theme="1"/>
      <name val="Calibri"/>
      <charset val="134"/>
      <scheme val="minor"/>
    </font>
    <font>
      <b/>
      <sz val="10"/>
      <color theme="1"/>
      <name val="Calibri"/>
      <charset val="134"/>
      <scheme val="minor"/>
    </font>
    <font>
      <sz val="8"/>
      <name val="方正粗黑宋简体"/>
      <charset val="134"/>
    </font>
    <font>
      <b/>
      <sz val="9"/>
      <name val="新宋体"/>
      <charset val="134"/>
    </font>
    <font>
      <b/>
      <sz val="9"/>
      <name val="宋体"/>
      <charset val="134"/>
    </font>
    <font>
      <sz val="9"/>
      <name val="宋体"/>
      <charset val="134"/>
    </font>
    <font>
      <b/>
      <sz val="9"/>
      <color rgb="FFFF0000"/>
      <name val="方正粗黑宋简体"/>
      <charset val="134"/>
    </font>
    <font>
      <sz val="9"/>
      <color rgb="FFFF0000"/>
      <name val="方正粗黑宋简体"/>
      <charset val="134"/>
    </font>
    <font>
      <sz val="10"/>
      <color rgb="FFFF0000"/>
      <name val="Arial"/>
      <charset val="134"/>
    </font>
    <font>
      <sz val="9"/>
      <name val="Calibri"/>
      <charset val="134"/>
      <scheme val="minor"/>
    </font>
    <font>
      <sz val="9"/>
      <color rgb="FFFF0000"/>
      <name val="宋体"/>
      <charset val="134"/>
    </font>
    <font>
      <sz val="9"/>
      <color indexed="8"/>
      <name val="Arial"/>
      <charset val="134"/>
    </font>
    <font>
      <sz val="9"/>
      <color rgb="FF000000"/>
      <name val="Arial"/>
      <charset val="134"/>
    </font>
    <font>
      <sz val="9"/>
      <color rgb="FF0509BB"/>
      <name val="方正粗黑宋简体"/>
      <charset val="134"/>
    </font>
    <font>
      <sz val="8"/>
      <color rgb="FF0C16E4"/>
      <name val="Arial"/>
      <charset val="134"/>
    </font>
    <font>
      <sz val="7"/>
      <color rgb="FFFF0000"/>
      <name val="Arial"/>
      <charset val="134"/>
    </font>
    <font>
      <sz val="10"/>
      <color indexed="8"/>
      <name val="Arial"/>
      <charset val="134"/>
    </font>
    <font>
      <sz val="10"/>
      <color rgb="FF000000"/>
      <name val="Arial"/>
      <charset val="134"/>
    </font>
    <font>
      <sz val="7"/>
      <name val="宋体"/>
      <charset val="134"/>
    </font>
    <font>
      <b/>
      <sz val="10"/>
      <color theme="1"/>
      <name val="Arial"/>
      <charset val="134"/>
    </font>
    <font>
      <sz val="8"/>
      <name val="宋体"/>
      <charset val="134"/>
    </font>
    <font>
      <b/>
      <sz val="9"/>
      <color theme="1"/>
      <name val="宋体"/>
      <charset val="134"/>
    </font>
    <font>
      <b/>
      <sz val="7"/>
      <color rgb="FFFF0000"/>
      <name val="宋体"/>
      <charset val="134"/>
    </font>
    <font>
      <sz val="9"/>
      <color theme="1"/>
      <name val="宋体"/>
      <charset val="134"/>
    </font>
    <font>
      <b/>
      <sz val="8"/>
      <name val="宋体"/>
      <charset val="134"/>
    </font>
    <font>
      <sz val="9"/>
      <color rgb="FF0C16E4"/>
      <name val="Arial"/>
      <charset val="134"/>
    </font>
    <font>
      <b/>
      <sz val="11"/>
      <color rgb="FFFF0000"/>
      <name val="Arial"/>
      <charset val="134"/>
    </font>
    <font>
      <sz val="9"/>
      <color rgb="FF0C16E4"/>
      <name val="方正粗黑宋简体"/>
      <charset val="134"/>
    </font>
    <font>
      <sz val="8"/>
      <color rgb="FFFF0000"/>
      <name val="方正粗黑宋简体"/>
      <charset val="134"/>
    </font>
    <font>
      <sz val="9"/>
      <color rgb="FF0509BB"/>
      <name val="Arial"/>
      <charset val="134"/>
    </font>
    <font>
      <b/>
      <sz val="10"/>
      <color rgb="FFFF0000"/>
      <name val="宋体"/>
      <charset val="134"/>
    </font>
    <font>
      <sz val="16"/>
      <name val="宋体"/>
      <charset val="134"/>
    </font>
    <font>
      <b/>
      <sz val="20"/>
      <name val="宋体"/>
      <charset val="134"/>
    </font>
    <font>
      <b/>
      <sz val="16"/>
      <name val="Times New Roman"/>
      <charset val="134"/>
    </font>
    <font>
      <b/>
      <sz val="9"/>
      <name val="Times New Roman"/>
      <charset val="134"/>
    </font>
    <font>
      <b/>
      <sz val="11"/>
      <name val="Times New Roman"/>
      <charset val="134"/>
    </font>
    <font>
      <b/>
      <sz val="12"/>
      <name val="宋体"/>
      <charset val="134"/>
    </font>
    <font>
      <b/>
      <sz val="12"/>
      <color rgb="FFFF0000"/>
      <name val="宋体"/>
      <charset val="134"/>
    </font>
    <font>
      <b/>
      <sz val="9"/>
      <color rgb="FFFF0000"/>
      <name val="Times New Roman"/>
      <charset val="134"/>
    </font>
    <font>
      <b/>
      <sz val="72"/>
      <color theme="1"/>
      <name val="Calibri"/>
      <charset val="134"/>
      <scheme val="minor"/>
    </font>
    <font>
      <b/>
      <sz val="16"/>
      <color theme="1"/>
      <name val="Calibri"/>
      <charset val="134"/>
      <scheme val="minor"/>
    </font>
    <font>
      <b/>
      <sz val="14"/>
      <color rgb="FFFF0000"/>
      <name val="Calibri"/>
      <charset val="134"/>
      <scheme val="minor"/>
    </font>
    <font>
      <b/>
      <sz val="18"/>
      <color theme="1"/>
      <name val="Calibri"/>
      <charset val="134"/>
      <scheme val="minor"/>
    </font>
    <font>
      <b/>
      <sz val="14"/>
      <color theme="1"/>
      <name val="Calibri"/>
      <charset val="134"/>
      <scheme val="minor"/>
    </font>
    <font>
      <b/>
      <sz val="36"/>
      <color theme="1"/>
      <name val="Calibri"/>
      <charset val="134"/>
      <scheme val="minor"/>
    </font>
    <font>
      <sz val="9"/>
      <name val="??"/>
      <charset val="134"/>
    </font>
    <font>
      <sz val="7"/>
      <color rgb="FFFF0000"/>
      <name val="方正粗黑宋简体"/>
      <charset val="134"/>
    </font>
    <font>
      <sz val="7"/>
      <name val="方正粗黑宋简体"/>
      <charset val="134"/>
    </font>
    <font>
      <sz val="7"/>
      <name val="Arial"/>
      <charset val="134"/>
    </font>
    <font>
      <b/>
      <sz val="7"/>
      <name val="Arial"/>
      <charset val="134"/>
    </font>
    <font>
      <b/>
      <sz val="7"/>
      <name val="宋体"/>
      <charset val="134"/>
    </font>
    <font>
      <sz val="11"/>
      <color rgb="FFFF0000"/>
      <name val="Arial"/>
      <charset val="134"/>
    </font>
    <font>
      <sz val="11"/>
      <name val="宋体"/>
      <charset val="134"/>
    </font>
    <font>
      <sz val="7"/>
      <color theme="1"/>
      <name val="方正粗黑宋简体"/>
      <charset val="134"/>
    </font>
    <font>
      <sz val="9"/>
      <color rgb="FF0509BB"/>
      <name val="宋体"/>
      <charset val="134"/>
    </font>
    <font>
      <sz val="10"/>
      <color rgb="FF0509BB"/>
      <name val="方正粗黑宋简体"/>
      <charset val="134"/>
    </font>
    <font>
      <sz val="9"/>
      <name val="新宋体"/>
      <charset val="134"/>
    </font>
    <font>
      <sz val="10"/>
      <color theme="1"/>
      <name val="Arial"/>
      <charset val="134"/>
    </font>
    <font>
      <sz val="10"/>
      <color theme="1"/>
      <name val="宋体"/>
      <charset val="134"/>
    </font>
    <font>
      <b/>
      <sz val="8"/>
      <color theme="0"/>
      <name val="宋体"/>
      <charset val="134"/>
    </font>
    <font>
      <b/>
      <sz val="8"/>
      <color theme="0"/>
      <name val="Arial"/>
      <charset val="134"/>
    </font>
    <font>
      <b/>
      <sz val="16"/>
      <color rgb="FFFF0000"/>
      <name val="Calibri"/>
      <charset val="134"/>
      <scheme val="minor"/>
    </font>
    <font>
      <b/>
      <i/>
      <sz val="9"/>
      <color rgb="FFFF0000"/>
      <name val="Arial"/>
      <charset val="134"/>
    </font>
  </fonts>
  <fills count="6">
    <fill>
      <patternFill patternType="none"/>
    </fill>
    <fill>
      <patternFill patternType="gray125"/>
    </fill>
    <fill>
      <patternFill patternType="solid">
        <fgColor theme="1"/>
        <bgColor indexed="64"/>
      </patternFill>
    </fill>
    <fill>
      <patternFill patternType="solid">
        <fgColor rgb="FFFFFF00"/>
        <bgColor indexed="64"/>
      </patternFill>
    </fill>
    <fill>
      <patternFill patternType="solid">
        <fgColor theme="0" tint="-0.14999847407452621"/>
        <bgColor indexed="64"/>
      </patternFill>
    </fill>
    <fill>
      <patternFill patternType="solid">
        <fgColor theme="0"/>
        <bgColor indexed="64"/>
      </patternFill>
    </fill>
  </fills>
  <borders count="9">
    <border>
      <left/>
      <right/>
      <top/>
      <bottom/>
      <diagonal/>
    </border>
    <border>
      <left style="thin">
        <color auto="1"/>
      </left>
      <right style="thin">
        <color auto="1"/>
      </right>
      <top style="thin">
        <color auto="1"/>
      </top>
      <bottom style="thin">
        <color auto="1"/>
      </bottom>
      <diagonal/>
    </border>
    <border>
      <left/>
      <right/>
      <top/>
      <bottom style="thin">
        <color rgb="FF000000"/>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style="thin">
        <color auto="1"/>
      </left>
      <right/>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s>
  <cellStyleXfs count="7">
    <xf numFmtId="0" fontId="0" fillId="0" borderId="0"/>
    <xf numFmtId="0" fontId="29" fillId="0" borderId="0"/>
    <xf numFmtId="0" fontId="29" fillId="0" borderId="0"/>
    <xf numFmtId="0" fontId="85" fillId="0" borderId="0"/>
    <xf numFmtId="0" fontId="37" fillId="0" borderId="0">
      <alignment vertical="center"/>
    </xf>
    <xf numFmtId="0" fontId="37" fillId="0" borderId="0"/>
    <xf numFmtId="0" fontId="37" fillId="0" borderId="0" applyNumberFormat="0" applyFill="0" applyBorder="0" applyAlignment="0" applyProtection="0"/>
  </cellStyleXfs>
  <cellXfs count="224">
    <xf numFmtId="0" fontId="0" fillId="0" borderId="0" xfId="0"/>
    <xf numFmtId="0" fontId="1" fillId="2" borderId="0" xfId="0" applyFont="1" applyFill="1" applyAlignment="1">
      <alignment horizontal="center" vertical="center" wrapText="1"/>
    </xf>
    <xf numFmtId="0" fontId="2" fillId="0" borderId="0" xfId="1" applyFont="1" applyFill="1" applyAlignment="1">
      <alignment vertical="center"/>
    </xf>
    <xf numFmtId="0" fontId="2" fillId="0" borderId="0" xfId="1" applyFont="1" applyFill="1" applyAlignment="1"/>
    <xf numFmtId="0" fontId="3" fillId="0" borderId="0" xfId="1" applyFont="1" applyFill="1" applyAlignment="1">
      <alignment horizontal="center" vertical="center" wrapText="1"/>
    </xf>
    <xf numFmtId="0" fontId="4" fillId="0" borderId="0" xfId="0" applyFont="1" applyFill="1" applyAlignment="1">
      <alignment vertical="center"/>
    </xf>
    <xf numFmtId="0" fontId="5" fillId="0" borderId="0" xfId="0" applyFont="1" applyFill="1" applyAlignment="1">
      <alignment vertical="center"/>
    </xf>
    <xf numFmtId="0" fontId="6" fillId="0" borderId="0" xfId="0" applyFont="1" applyFill="1" applyAlignment="1">
      <alignment vertical="center"/>
    </xf>
    <xf numFmtId="169" fontId="6" fillId="0" borderId="0" xfId="0" applyNumberFormat="1" applyFont="1" applyFill="1" applyAlignment="1">
      <alignment vertical="center"/>
    </xf>
    <xf numFmtId="0" fontId="7" fillId="0" borderId="0" xfId="0" applyFont="1" applyFill="1" applyAlignment="1">
      <alignment vertical="center"/>
    </xf>
    <xf numFmtId="0" fontId="4" fillId="0" borderId="0" xfId="0" applyFont="1" applyFill="1" applyBorder="1" applyAlignment="1">
      <alignment vertical="center"/>
    </xf>
    <xf numFmtId="0" fontId="12" fillId="0" borderId="0" xfId="0" applyFont="1" applyFill="1" applyAlignment="1">
      <alignment vertical="center"/>
    </xf>
    <xf numFmtId="0" fontId="13" fillId="0" borderId="0" xfId="0" applyFont="1" applyFill="1" applyAlignment="1">
      <alignment vertical="center"/>
    </xf>
    <xf numFmtId="169" fontId="8" fillId="3" borderId="1" xfId="2" applyNumberFormat="1" applyFont="1" applyFill="1" applyBorder="1" applyAlignment="1">
      <alignment horizontal="center" vertical="center"/>
    </xf>
    <xf numFmtId="169" fontId="14" fillId="3" borderId="1" xfId="2" applyNumberFormat="1" applyFont="1" applyFill="1" applyBorder="1" applyAlignment="1">
      <alignment horizontal="center" vertical="center"/>
    </xf>
    <xf numFmtId="169" fontId="9" fillId="3" borderId="1" xfId="2" applyNumberFormat="1" applyFont="1" applyFill="1" applyBorder="1" applyAlignment="1">
      <alignment horizontal="center" vertical="center"/>
    </xf>
    <xf numFmtId="169" fontId="15" fillId="3" borderId="1" xfId="2" applyNumberFormat="1" applyFont="1" applyFill="1" applyBorder="1" applyAlignment="1">
      <alignment horizontal="center" vertical="center"/>
    </xf>
    <xf numFmtId="0" fontId="15" fillId="3" borderId="1" xfId="0" applyNumberFormat="1" applyFont="1" applyFill="1" applyBorder="1" applyAlignment="1">
      <alignment horizontal="center" vertical="center" wrapText="1"/>
    </xf>
    <xf numFmtId="0" fontId="15" fillId="3" borderId="1" xfId="1" applyFont="1" applyFill="1" applyBorder="1" applyAlignment="1">
      <alignment horizontal="center" vertical="center"/>
    </xf>
    <xf numFmtId="0" fontId="15" fillId="3" borderId="2" xfId="0" applyNumberFormat="1" applyFont="1" applyFill="1" applyBorder="1" applyAlignment="1" applyProtection="1">
      <alignment horizontal="center" vertical="center" wrapText="1"/>
      <protection locked="0"/>
    </xf>
    <xf numFmtId="0" fontId="15" fillId="3" borderId="3" xfId="0" applyNumberFormat="1" applyFont="1" applyFill="1" applyBorder="1" applyAlignment="1">
      <alignment horizontal="center" vertical="center" wrapText="1"/>
    </xf>
    <xf numFmtId="0" fontId="15" fillId="3" borderId="1" xfId="1" applyFont="1" applyFill="1" applyBorder="1" applyAlignment="1">
      <alignment horizontal="center" vertical="center" wrapText="1"/>
    </xf>
    <xf numFmtId="0" fontId="8" fillId="3" borderId="1" xfId="1" applyFont="1" applyFill="1" applyBorder="1" applyAlignment="1">
      <alignment horizontal="center" vertical="center"/>
    </xf>
    <xf numFmtId="0" fontId="2" fillId="0" borderId="0" xfId="1" applyFont="1" applyFill="1" applyBorder="1" applyAlignment="1">
      <alignment vertical="center"/>
    </xf>
    <xf numFmtId="169" fontId="16" fillId="3" borderId="1" xfId="2" applyNumberFormat="1" applyFont="1" applyFill="1" applyBorder="1" applyAlignment="1">
      <alignment horizontal="center" vertical="center"/>
    </xf>
    <xf numFmtId="169" fontId="10" fillId="3" borderId="1" xfId="2" applyNumberFormat="1" applyFont="1" applyFill="1" applyBorder="1" applyAlignment="1">
      <alignment horizontal="center" vertical="center"/>
    </xf>
    <xf numFmtId="0" fontId="10" fillId="3" borderId="1" xfId="0" applyFont="1" applyFill="1" applyBorder="1" applyAlignment="1">
      <alignment horizontal="center" vertical="center" wrapText="1"/>
    </xf>
    <xf numFmtId="169" fontId="10" fillId="3" borderId="4" xfId="2" applyNumberFormat="1" applyFont="1" applyFill="1" applyBorder="1" applyAlignment="1">
      <alignment horizontal="center" vertical="center"/>
    </xf>
    <xf numFmtId="0" fontId="10" fillId="3" borderId="4" xfId="1" applyFont="1" applyFill="1" applyBorder="1" applyAlignment="1">
      <alignment horizontal="center" vertical="center"/>
    </xf>
    <xf numFmtId="0" fontId="10" fillId="3" borderId="0" xfId="0" applyNumberFormat="1" applyFont="1" applyFill="1" applyBorder="1" applyAlignment="1" applyProtection="1">
      <alignment horizontal="center" vertical="center" wrapText="1"/>
      <protection locked="0"/>
    </xf>
    <xf numFmtId="0" fontId="10" fillId="3" borderId="4" xfId="0" applyNumberFormat="1" applyFont="1" applyFill="1" applyBorder="1" applyAlignment="1">
      <alignment horizontal="center" vertical="center"/>
    </xf>
    <xf numFmtId="0" fontId="10" fillId="3" borderId="1" xfId="0" applyNumberFormat="1" applyFont="1" applyFill="1" applyBorder="1" applyAlignment="1">
      <alignment horizontal="center" vertical="center" wrapText="1"/>
    </xf>
    <xf numFmtId="0" fontId="16" fillId="3" borderId="1" xfId="0" applyFont="1" applyFill="1" applyBorder="1" applyAlignment="1">
      <alignment horizontal="center" vertical="center" wrapText="1"/>
    </xf>
    <xf numFmtId="0" fontId="2" fillId="0" borderId="0" xfId="1" applyFont="1" applyFill="1" applyBorder="1" applyAlignment="1"/>
    <xf numFmtId="169" fontId="17" fillId="0" borderId="1" xfId="2" applyNumberFormat="1" applyFont="1" applyFill="1" applyBorder="1" applyAlignment="1">
      <alignment horizontal="center" vertical="center" wrapText="1"/>
    </xf>
    <xf numFmtId="0" fontId="18" fillId="0"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170" fontId="20" fillId="0" borderId="1" xfId="3" applyNumberFormat="1" applyFont="1" applyFill="1" applyBorder="1" applyAlignment="1">
      <alignment horizontal="center" vertical="center" wrapText="1"/>
    </xf>
    <xf numFmtId="164" fontId="21" fillId="0" borderId="1" xfId="0" applyNumberFormat="1" applyFont="1" applyFill="1" applyBorder="1" applyAlignment="1">
      <alignment horizontal="center" vertical="center" wrapText="1"/>
    </xf>
    <xf numFmtId="0" fontId="22" fillId="0" borderId="5" xfId="0" applyFont="1" applyFill="1" applyBorder="1" applyAlignment="1">
      <alignment horizontal="center" vertical="center" wrapText="1"/>
    </xf>
    <xf numFmtId="171" fontId="23" fillId="0" borderId="1" xfId="0" applyNumberFormat="1" applyFont="1" applyFill="1" applyBorder="1" applyAlignment="1">
      <alignment horizontal="center" vertical="center" wrapText="1"/>
    </xf>
    <xf numFmtId="0" fontId="22" fillId="0" borderId="1" xfId="0" applyFont="1" applyFill="1" applyBorder="1" applyAlignment="1">
      <alignment horizontal="center" vertical="center" wrapText="1"/>
    </xf>
    <xf numFmtId="0" fontId="24" fillId="0" borderId="1" xfId="0" applyFont="1" applyFill="1" applyBorder="1" applyAlignment="1">
      <alignment horizontal="left" vertical="center" wrapText="1"/>
    </xf>
    <xf numFmtId="0" fontId="21" fillId="3" borderId="6" xfId="0" applyFont="1" applyFill="1" applyBorder="1" applyAlignment="1">
      <alignment horizontal="center" vertical="center" wrapText="1"/>
    </xf>
    <xf numFmtId="0" fontId="25" fillId="3" borderId="1" xfId="0" applyNumberFormat="1" applyFont="1" applyFill="1" applyBorder="1" applyAlignment="1">
      <alignment horizontal="center" vertical="center"/>
    </xf>
    <xf numFmtId="0" fontId="26" fillId="4" borderId="5" xfId="0" applyFont="1" applyFill="1" applyBorder="1" applyAlignment="1">
      <alignment horizontal="center" vertical="center" wrapText="1"/>
    </xf>
    <xf numFmtId="0" fontId="27" fillId="4" borderId="1" xfId="0" applyFont="1" applyFill="1" applyBorder="1" applyAlignment="1">
      <alignment horizontal="center" vertical="center" wrapText="1"/>
    </xf>
    <xf numFmtId="169" fontId="28" fillId="0" borderId="1" xfId="2" applyNumberFormat="1" applyFont="1" applyFill="1" applyBorder="1" applyAlignment="1">
      <alignment horizontal="center" vertical="center" wrapText="1"/>
    </xf>
    <xf numFmtId="0" fontId="29" fillId="5" borderId="1" xfId="0" applyFont="1" applyFill="1" applyBorder="1" applyAlignment="1">
      <alignment horizontal="center" vertical="center" wrapText="1"/>
    </xf>
    <xf numFmtId="0" fontId="30" fillId="5" borderId="1" xfId="0" applyFont="1" applyFill="1" applyBorder="1" applyAlignment="1">
      <alignment horizontal="center" vertical="center" wrapText="1"/>
    </xf>
    <xf numFmtId="170" fontId="20" fillId="5" borderId="1" xfId="3" applyNumberFormat="1" applyFont="1" applyFill="1" applyBorder="1" applyAlignment="1">
      <alignment horizontal="center" vertical="center" wrapText="1"/>
    </xf>
    <xf numFmtId="172" fontId="10" fillId="5" borderId="1" xfId="3" applyNumberFormat="1" applyFont="1" applyFill="1" applyBorder="1" applyAlignment="1">
      <alignment horizontal="center" vertical="center" wrapText="1"/>
    </xf>
    <xf numFmtId="172" fontId="10" fillId="5" borderId="1" xfId="2" applyNumberFormat="1" applyFont="1" applyFill="1" applyBorder="1" applyAlignment="1">
      <alignment horizontal="center" vertical="center" wrapText="1"/>
    </xf>
    <xf numFmtId="1" fontId="20" fillId="5" borderId="1" xfId="1" applyNumberFormat="1" applyFont="1" applyFill="1" applyBorder="1" applyAlignment="1">
      <alignment horizontal="center" vertical="center" wrapText="1"/>
    </xf>
    <xf numFmtId="169" fontId="31" fillId="5" borderId="1" xfId="0" applyNumberFormat="1" applyFont="1" applyFill="1" applyBorder="1" applyAlignment="1">
      <alignment horizontal="center" vertical="center"/>
    </xf>
    <xf numFmtId="0" fontId="20" fillId="5" borderId="1" xfId="1" applyFont="1" applyFill="1" applyBorder="1" applyAlignment="1">
      <alignment horizontal="center" vertical="center" wrapText="1"/>
    </xf>
    <xf numFmtId="1" fontId="17" fillId="5" borderId="1" xfId="1" applyNumberFormat="1" applyFont="1" applyFill="1" applyBorder="1" applyAlignment="1">
      <alignment horizontal="left" vertical="center" wrapText="1"/>
    </xf>
    <xf numFmtId="0" fontId="14" fillId="3" borderId="6" xfId="0" applyFont="1" applyFill="1" applyBorder="1" applyAlignment="1">
      <alignment horizontal="center" vertical="center" wrapText="1"/>
    </xf>
    <xf numFmtId="0" fontId="10" fillId="3" borderId="1" xfId="0" applyNumberFormat="1" applyFont="1" applyFill="1" applyBorder="1" applyAlignment="1">
      <alignment horizontal="center" vertical="center"/>
    </xf>
    <xf numFmtId="0" fontId="32" fillId="5" borderId="1" xfId="0" applyFont="1" applyFill="1" applyBorder="1" applyAlignment="1">
      <alignment horizontal="center" vertical="center" wrapText="1"/>
    </xf>
    <xf numFmtId="0" fontId="33" fillId="5" borderId="1" xfId="0" applyFont="1" applyFill="1" applyBorder="1" applyAlignment="1">
      <alignment horizontal="center" vertical="center" wrapText="1"/>
    </xf>
    <xf numFmtId="0" fontId="3" fillId="0" borderId="0" xfId="1" applyFont="1" applyFill="1" applyBorder="1" applyAlignment="1">
      <alignment horizontal="center" vertical="center" wrapText="1"/>
    </xf>
    <xf numFmtId="169" fontId="34" fillId="0" borderId="1" xfId="2" applyNumberFormat="1" applyFont="1" applyFill="1" applyBorder="1" applyAlignment="1">
      <alignment horizontal="center" vertical="center" wrapText="1"/>
    </xf>
    <xf numFmtId="0" fontId="29" fillId="0" borderId="1" xfId="0" applyFont="1" applyFill="1" applyBorder="1" applyAlignment="1">
      <alignment horizontal="center" vertical="center" wrapText="1"/>
    </xf>
    <xf numFmtId="0" fontId="35" fillId="0" borderId="1" xfId="0" applyFont="1" applyFill="1" applyBorder="1" applyAlignment="1">
      <alignment horizontal="center" vertical="center" wrapText="1"/>
    </xf>
    <xf numFmtId="0" fontId="36" fillId="0" borderId="1" xfId="0" applyFont="1" applyFill="1" applyBorder="1" applyAlignment="1">
      <alignment horizontal="left" vertical="center" wrapText="1"/>
    </xf>
    <xf numFmtId="0" fontId="25" fillId="3" borderId="3" xfId="0" applyNumberFormat="1" applyFont="1" applyFill="1" applyBorder="1" applyAlignment="1">
      <alignment horizontal="center" vertical="center"/>
    </xf>
    <xf numFmtId="0" fontId="26" fillId="4" borderId="6" xfId="0" applyFont="1" applyFill="1" applyBorder="1" applyAlignment="1">
      <alignment horizontal="center" vertical="center" wrapText="1"/>
    </xf>
    <xf numFmtId="173" fontId="23" fillId="0" borderId="1" xfId="0" applyNumberFormat="1" applyFont="1" applyFill="1" applyBorder="1" applyAlignment="1">
      <alignment horizontal="center" vertical="center" wrapText="1"/>
    </xf>
    <xf numFmtId="0" fontId="25" fillId="3" borderId="6" xfId="0" applyFont="1" applyFill="1" applyBorder="1" applyAlignment="1">
      <alignment horizontal="center" vertical="center" wrapText="1"/>
    </xf>
    <xf numFmtId="169" fontId="37" fillId="0" borderId="1" xfId="2" applyNumberFormat="1" applyFont="1" applyFill="1" applyBorder="1" applyAlignment="1">
      <alignment horizontal="center" vertical="center" wrapText="1"/>
    </xf>
    <xf numFmtId="0" fontId="38" fillId="0" borderId="1" xfId="0" applyFont="1" applyFill="1" applyBorder="1" applyAlignment="1">
      <alignment horizontal="center" vertical="center" wrapText="1"/>
    </xf>
    <xf numFmtId="170" fontId="39" fillId="0" borderId="1" xfId="3" applyNumberFormat="1" applyFont="1" applyFill="1" applyBorder="1" applyAlignment="1">
      <alignment horizontal="center" vertical="center" wrapText="1"/>
    </xf>
    <xf numFmtId="0" fontId="26" fillId="0" borderId="5" xfId="0" applyFont="1" applyFill="1" applyBorder="1" applyAlignment="1">
      <alignment horizontal="center" vertical="center" wrapText="1"/>
    </xf>
    <xf numFmtId="0" fontId="27" fillId="0" borderId="1" xfId="0" applyFont="1" applyFill="1" applyBorder="1" applyAlignment="1">
      <alignment horizontal="center" vertical="center" wrapText="1"/>
    </xf>
    <xf numFmtId="0" fontId="40" fillId="0" borderId="1" xfId="0" applyFont="1" applyFill="1" applyBorder="1" applyAlignment="1">
      <alignment horizontal="center" vertical="center" wrapText="1"/>
    </xf>
    <xf numFmtId="0" fontId="41" fillId="0" borderId="1" xfId="0" applyFont="1" applyFill="1" applyBorder="1" applyAlignment="1">
      <alignment horizontal="center" vertical="center" wrapText="1"/>
    </xf>
    <xf numFmtId="0" fontId="42" fillId="0" borderId="1" xfId="0" applyFont="1" applyFill="1" applyBorder="1" applyAlignment="1">
      <alignment horizontal="center" vertical="center" wrapText="1"/>
    </xf>
    <xf numFmtId="0" fontId="43" fillId="0" borderId="1" xfId="0" applyFont="1" applyFill="1" applyBorder="1" applyAlignment="1">
      <alignment horizontal="left" vertical="center" wrapText="1"/>
    </xf>
    <xf numFmtId="1" fontId="38" fillId="5" borderId="1" xfId="1" applyNumberFormat="1" applyFont="1" applyFill="1" applyBorder="1" applyAlignment="1">
      <alignment horizontal="left" vertical="center" wrapText="1"/>
    </xf>
    <xf numFmtId="169" fontId="38" fillId="0" borderId="1" xfId="2" applyNumberFormat="1" applyFont="1" applyFill="1" applyBorder="1" applyAlignment="1">
      <alignment horizontal="center" vertical="center" wrapText="1"/>
    </xf>
    <xf numFmtId="1" fontId="44" fillId="5" borderId="1" xfId="1" applyNumberFormat="1" applyFont="1" applyFill="1" applyBorder="1" applyAlignment="1">
      <alignment horizontal="left" vertical="center" wrapText="1"/>
    </xf>
    <xf numFmtId="0" fontId="45" fillId="5" borderId="1" xfId="0" applyFont="1" applyFill="1" applyBorder="1" applyAlignment="1">
      <alignment horizontal="center" vertical="center" wrapText="1"/>
    </xf>
    <xf numFmtId="0" fontId="46" fillId="0" borderId="1" xfId="0" applyFont="1" applyFill="1" applyBorder="1" applyAlignment="1">
      <alignment horizontal="center" vertical="center" wrapText="1"/>
    </xf>
    <xf numFmtId="0" fontId="47" fillId="0" borderId="1"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48" fillId="5" borderId="1" xfId="0" applyFont="1" applyFill="1" applyBorder="1" applyAlignment="1">
      <alignment horizontal="center" vertical="center" wrapText="1"/>
    </xf>
    <xf numFmtId="0" fontId="45" fillId="0" borderId="1" xfId="0" applyFont="1" applyFill="1" applyBorder="1" applyAlignment="1">
      <alignment horizontal="center" vertical="center" wrapText="1"/>
    </xf>
    <xf numFmtId="0" fontId="49" fillId="0" borderId="1" xfId="0" applyFont="1" applyFill="1" applyBorder="1" applyAlignment="1">
      <alignment horizontal="center" vertical="center" wrapText="1"/>
    </xf>
    <xf numFmtId="0" fontId="5" fillId="5" borderId="1" xfId="0" applyFont="1" applyFill="1" applyBorder="1" applyAlignment="1">
      <alignment horizontal="center" vertical="center" wrapText="1"/>
    </xf>
    <xf numFmtId="1" fontId="11" fillId="5" borderId="1" xfId="1" applyNumberFormat="1" applyFont="1" applyFill="1" applyBorder="1" applyAlignment="1">
      <alignment horizontal="center" vertical="center" wrapText="1"/>
    </xf>
    <xf numFmtId="0" fontId="50" fillId="5" borderId="1" xfId="0" applyFont="1" applyFill="1" applyBorder="1" applyAlignment="1">
      <alignment horizontal="center" vertical="center" wrapText="1"/>
    </xf>
    <xf numFmtId="1" fontId="20" fillId="5" borderId="1" xfId="1" applyNumberFormat="1" applyFont="1" applyFill="1" applyBorder="1" applyAlignment="1">
      <alignment horizontal="left" vertical="center" wrapText="1"/>
    </xf>
    <xf numFmtId="0" fontId="30" fillId="0" borderId="1" xfId="0" applyFont="1" applyFill="1" applyBorder="1" applyAlignment="1">
      <alignment horizontal="center" vertical="center" wrapText="1"/>
    </xf>
    <xf numFmtId="164" fontId="14" fillId="5" borderId="1" xfId="0" applyNumberFormat="1" applyFont="1" applyFill="1" applyBorder="1" applyAlignment="1">
      <alignment horizontal="center" vertical="center" wrapText="1"/>
    </xf>
    <xf numFmtId="0" fontId="51" fillId="5" borderId="5" xfId="0" applyFont="1" applyFill="1" applyBorder="1" applyAlignment="1">
      <alignment horizontal="center" vertical="center" wrapText="1"/>
    </xf>
    <xf numFmtId="169" fontId="52" fillId="5" borderId="1" xfId="0" applyNumberFormat="1" applyFont="1" applyFill="1" applyBorder="1" applyAlignment="1">
      <alignment horizontal="center" vertical="center" wrapText="1"/>
    </xf>
    <xf numFmtId="0" fontId="51" fillId="5" borderId="1" xfId="0" applyFont="1" applyFill="1" applyBorder="1" applyAlignment="1">
      <alignment horizontal="center" vertical="center" wrapText="1"/>
    </xf>
    <xf numFmtId="0" fontId="44" fillId="5" borderId="1" xfId="0" applyFont="1" applyFill="1" applyBorder="1" applyAlignment="1">
      <alignment horizontal="left" vertical="center" wrapText="1"/>
    </xf>
    <xf numFmtId="0" fontId="53" fillId="5" borderId="1" xfId="0" applyFont="1" applyFill="1" applyBorder="1" applyAlignment="1">
      <alignment horizontal="center" vertical="center" wrapText="1"/>
    </xf>
    <xf numFmtId="0" fontId="54" fillId="5" borderId="1" xfId="0" applyFont="1" applyFill="1" applyBorder="1" applyAlignment="1">
      <alignment horizontal="center" vertical="center" wrapText="1"/>
    </xf>
    <xf numFmtId="0" fontId="55" fillId="5" borderId="1" xfId="0" applyFont="1" applyFill="1" applyBorder="1" applyAlignment="1">
      <alignment horizontal="center" vertical="center" wrapText="1"/>
    </xf>
    <xf numFmtId="0" fontId="17" fillId="5" borderId="1" xfId="0" applyFont="1" applyFill="1" applyBorder="1" applyAlignment="1">
      <alignment horizontal="center" vertical="center" wrapText="1"/>
    </xf>
    <xf numFmtId="170" fontId="38" fillId="5" borderId="1" xfId="3" applyNumberFormat="1" applyFont="1" applyFill="1" applyBorder="1" applyAlignment="1">
      <alignment horizontal="center" vertical="center" wrapText="1"/>
    </xf>
    <xf numFmtId="164" fontId="48" fillId="5" borderId="1" xfId="0" applyNumberFormat="1" applyFont="1" applyFill="1" applyBorder="1" applyAlignment="1">
      <alignment horizontal="center" vertical="center" wrapText="1"/>
    </xf>
    <xf numFmtId="164" fontId="25" fillId="5" borderId="1" xfId="0" applyNumberFormat="1" applyFont="1" applyFill="1" applyBorder="1" applyAlignment="1">
      <alignment horizontal="center" vertical="center" wrapText="1"/>
    </xf>
    <xf numFmtId="0" fontId="56" fillId="5" borderId="5" xfId="0" applyFont="1" applyFill="1" applyBorder="1" applyAlignment="1">
      <alignment horizontal="center" vertical="center" wrapText="1"/>
    </xf>
    <xf numFmtId="169" fontId="57" fillId="5" borderId="1" xfId="0" applyNumberFormat="1" applyFont="1" applyFill="1" applyBorder="1" applyAlignment="1">
      <alignment horizontal="center" vertical="center" wrapText="1"/>
    </xf>
    <xf numFmtId="0" fontId="56" fillId="5" borderId="1" xfId="0" applyFont="1" applyFill="1" applyBorder="1" applyAlignment="1">
      <alignment horizontal="center" vertical="center" wrapText="1"/>
    </xf>
    <xf numFmtId="0" fontId="45" fillId="5" borderId="1" xfId="0" applyFont="1" applyFill="1" applyBorder="1" applyAlignment="1">
      <alignment horizontal="left" vertical="center" wrapText="1"/>
    </xf>
    <xf numFmtId="0" fontId="58" fillId="5" borderId="1" xfId="0" applyFont="1" applyFill="1" applyBorder="1" applyAlignment="1">
      <alignment horizontal="center" vertical="center" wrapText="1"/>
    </xf>
    <xf numFmtId="172" fontId="25" fillId="5" borderId="1" xfId="3" applyNumberFormat="1" applyFont="1" applyFill="1" applyBorder="1" applyAlignment="1">
      <alignment horizontal="center" vertical="center" wrapText="1"/>
    </xf>
    <xf numFmtId="172" fontId="25" fillId="5" borderId="1" xfId="2" applyNumberFormat="1" applyFont="1" applyFill="1" applyBorder="1" applyAlignment="1">
      <alignment horizontal="center" vertical="center" wrapText="1"/>
    </xf>
    <xf numFmtId="1" fontId="38" fillId="5" borderId="1" xfId="1" applyNumberFormat="1" applyFont="1" applyFill="1" applyBorder="1" applyAlignment="1">
      <alignment horizontal="center" vertical="center" wrapText="1"/>
    </xf>
    <xf numFmtId="169" fontId="59" fillId="5" borderId="1" xfId="0" applyNumberFormat="1" applyFont="1" applyFill="1" applyBorder="1" applyAlignment="1">
      <alignment horizontal="center" vertical="center"/>
    </xf>
    <xf numFmtId="0" fontId="38" fillId="5" borderId="1" xfId="1" applyFont="1" applyFill="1" applyBorder="1" applyAlignment="1">
      <alignment horizontal="center" vertical="center" wrapText="1"/>
    </xf>
    <xf numFmtId="0" fontId="10" fillId="5" borderId="1" xfId="0" applyFont="1" applyFill="1" applyBorder="1" applyAlignment="1">
      <alignment horizontal="center" vertical="center" wrapText="1"/>
    </xf>
    <xf numFmtId="0" fontId="38" fillId="5" borderId="1" xfId="0" applyFont="1" applyFill="1" applyBorder="1" applyAlignment="1">
      <alignment horizontal="center" vertical="center" wrapText="1"/>
    </xf>
    <xf numFmtId="0" fontId="49" fillId="5" borderId="1" xfId="0" applyFont="1" applyFill="1" applyBorder="1" applyAlignment="1">
      <alignment horizontal="center" vertical="center" wrapText="1"/>
    </xf>
    <xf numFmtId="0" fontId="60" fillId="5" borderId="1" xfId="0" applyFont="1" applyFill="1" applyBorder="1" applyAlignment="1">
      <alignment horizontal="center" vertical="center" wrapText="1"/>
    </xf>
    <xf numFmtId="0" fontId="9"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47" fillId="5" borderId="1" xfId="0" applyFont="1" applyFill="1" applyBorder="1" applyAlignment="1">
      <alignment horizontal="center" vertical="center" wrapText="1"/>
    </xf>
    <xf numFmtId="0" fontId="18" fillId="5" borderId="1" xfId="0" applyFont="1" applyFill="1" applyBorder="1" applyAlignment="1">
      <alignment horizontal="center" vertical="center" wrapText="1"/>
    </xf>
    <xf numFmtId="169" fontId="20" fillId="5" borderId="1" xfId="2" applyNumberFormat="1" applyFont="1" applyFill="1" applyBorder="1" applyAlignment="1">
      <alignment horizontal="center" vertical="center" wrapText="1"/>
    </xf>
    <xf numFmtId="0" fontId="28" fillId="5" borderId="1" xfId="1" applyFont="1" applyFill="1" applyBorder="1" applyAlignment="1">
      <alignment horizontal="center" vertical="center" wrapText="1"/>
    </xf>
    <xf numFmtId="1" fontId="61" fillId="5" borderId="1" xfId="1" applyNumberFormat="1" applyFont="1" applyFill="1" applyBorder="1" applyAlignment="1">
      <alignment horizontal="left" vertical="center" wrapText="1"/>
    </xf>
    <xf numFmtId="1" fontId="62" fillId="5" borderId="1" xfId="1" applyNumberFormat="1" applyFont="1" applyFill="1" applyBorder="1" applyAlignment="1">
      <alignment horizontal="center" vertical="center" wrapText="1"/>
    </xf>
    <xf numFmtId="0" fontId="63" fillId="5" borderId="1" xfId="0" applyFont="1" applyFill="1" applyBorder="1" applyAlignment="1">
      <alignment horizontal="center" vertical="center" wrapText="1"/>
    </xf>
    <xf numFmtId="0" fontId="52" fillId="5" borderId="5" xfId="0" applyFont="1" applyFill="1" applyBorder="1" applyAlignment="1">
      <alignment horizontal="center" vertical="center" wrapText="1"/>
    </xf>
    <xf numFmtId="1" fontId="64" fillId="5" borderId="1" xfId="1" applyNumberFormat="1" applyFont="1" applyFill="1" applyBorder="1" applyAlignment="1">
      <alignment horizontal="left" vertical="center" wrapText="1"/>
    </xf>
    <xf numFmtId="0" fontId="12" fillId="5" borderId="7" xfId="0" applyFont="1" applyFill="1" applyBorder="1" applyAlignment="1" applyProtection="1">
      <alignment horizontal="center" vertical="center" wrapText="1"/>
      <protection locked="0"/>
    </xf>
    <xf numFmtId="0" fontId="65" fillId="5" borderId="1" xfId="0" applyFont="1" applyFill="1" applyBorder="1" applyAlignment="1">
      <alignment horizontal="center" vertical="center" wrapText="1"/>
    </xf>
    <xf numFmtId="0" fontId="52" fillId="5" borderId="7" xfId="0" applyFont="1" applyFill="1" applyBorder="1" applyAlignment="1">
      <alignment horizontal="center" vertical="center" wrapText="1"/>
    </xf>
    <xf numFmtId="164" fontId="14" fillId="0" borderId="1" xfId="0" applyNumberFormat="1" applyFont="1" applyFill="1" applyBorder="1" applyAlignment="1">
      <alignment horizontal="center" vertical="center" wrapText="1"/>
    </xf>
    <xf numFmtId="164" fontId="66" fillId="0" borderId="1" xfId="0" applyNumberFormat="1" applyFont="1" applyFill="1" applyBorder="1" applyAlignment="1">
      <alignment horizontal="center" vertical="center" wrapText="1"/>
    </xf>
    <xf numFmtId="0" fontId="52" fillId="0" borderId="7" xfId="0" applyFont="1" applyFill="1" applyBorder="1" applyAlignment="1">
      <alignment horizontal="center" vertical="center" wrapText="1"/>
    </xf>
    <xf numFmtId="169" fontId="52" fillId="0" borderId="1" xfId="0" applyNumberFormat="1" applyFont="1" applyFill="1" applyBorder="1" applyAlignment="1">
      <alignment horizontal="center" vertical="center" wrapText="1"/>
    </xf>
    <xf numFmtId="0" fontId="20" fillId="0" borderId="1" xfId="1" applyFont="1" applyFill="1" applyBorder="1" applyAlignment="1">
      <alignment horizontal="center" vertical="center" wrapText="1"/>
    </xf>
    <xf numFmtId="0" fontId="67" fillId="5" borderId="1" xfId="0" applyFont="1" applyFill="1" applyBorder="1" applyAlignment="1">
      <alignment horizontal="center" vertical="center" wrapText="1"/>
    </xf>
    <xf numFmtId="0" fontId="68" fillId="0" borderId="1" xfId="0" applyFont="1" applyFill="1" applyBorder="1" applyAlignment="1">
      <alignment horizontal="center" vertical="center" wrapText="1"/>
    </xf>
    <xf numFmtId="0" fontId="5" fillId="5" borderId="1" xfId="0" applyFont="1" applyFill="1" applyBorder="1" applyAlignment="1">
      <alignment horizontal="left" vertical="center" wrapText="1"/>
    </xf>
    <xf numFmtId="0" fontId="69" fillId="5" borderId="1" xfId="0" applyFont="1" applyFill="1" applyBorder="1" applyAlignment="1">
      <alignment horizontal="center" vertical="center" wrapText="1"/>
    </xf>
    <xf numFmtId="0" fontId="61" fillId="5" borderId="1" xfId="0" applyFont="1" applyFill="1" applyBorder="1" applyAlignment="1">
      <alignment horizontal="left" vertical="center" wrapText="1"/>
    </xf>
    <xf numFmtId="0" fontId="70" fillId="5" borderId="1" xfId="0" applyFont="1" applyFill="1" applyBorder="1" applyAlignment="1">
      <alignment horizontal="center" vertical="center" wrapText="1"/>
    </xf>
    <xf numFmtId="0" fontId="37" fillId="0" borderId="0" xfId="1" applyFont="1" applyFill="1"/>
    <xf numFmtId="0" fontId="71" fillId="0" borderId="0" xfId="1" applyFont="1" applyFill="1"/>
    <xf numFmtId="0" fontId="4" fillId="0" borderId="0" xfId="0" applyFont="1" applyFill="1" applyAlignment="1"/>
    <xf numFmtId="0" fontId="6" fillId="0" borderId="0" xfId="0" applyFont="1" applyFill="1" applyAlignment="1"/>
    <xf numFmtId="0" fontId="3" fillId="0" borderId="1" xfId="0" applyFont="1" applyFill="1" applyBorder="1" applyAlignment="1"/>
    <xf numFmtId="0" fontId="74" fillId="0" borderId="1" xfId="2" applyFont="1" applyFill="1" applyBorder="1" applyAlignment="1">
      <alignment horizontal="center" vertical="center" wrapText="1"/>
    </xf>
    <xf numFmtId="0" fontId="3" fillId="0" borderId="1" xfId="2" applyFont="1" applyFill="1" applyBorder="1" applyAlignment="1">
      <alignment horizontal="center" vertical="center" wrapText="1"/>
    </xf>
    <xf numFmtId="174" fontId="3" fillId="0" borderId="1" xfId="2" applyNumberFormat="1" applyFont="1" applyFill="1" applyBorder="1" applyAlignment="1">
      <alignment horizontal="center" vertical="center" wrapText="1"/>
    </xf>
    <xf numFmtId="172" fontId="3" fillId="0" borderId="1" xfId="2" applyNumberFormat="1" applyFont="1" applyFill="1" applyBorder="1" applyAlignment="1"/>
    <xf numFmtId="0" fontId="76" fillId="0" borderId="1" xfId="1" applyFont="1" applyFill="1" applyBorder="1"/>
    <xf numFmtId="0" fontId="77" fillId="0" borderId="1" xfId="1" applyFont="1" applyFill="1" applyBorder="1" applyAlignment="1">
      <alignment horizontal="left"/>
    </xf>
    <xf numFmtId="0" fontId="77" fillId="0" borderId="1" xfId="1" applyFont="1" applyFill="1" applyBorder="1" applyAlignment="1"/>
    <xf numFmtId="169" fontId="44" fillId="0" borderId="1" xfId="2" applyNumberFormat="1" applyFont="1" applyFill="1" applyBorder="1" applyAlignment="1">
      <alignment horizontal="center" vertical="center"/>
    </xf>
    <xf numFmtId="169" fontId="44" fillId="0" borderId="1" xfId="2" applyNumberFormat="1" applyFont="1" applyFill="1" applyBorder="1" applyAlignment="1">
      <alignment horizontal="center" vertical="center" wrapText="1"/>
    </xf>
    <xf numFmtId="174" fontId="44" fillId="0" borderId="1" xfId="2" applyNumberFormat="1" applyFont="1" applyFill="1" applyBorder="1" applyAlignment="1">
      <alignment horizontal="center" vertical="center" wrapText="1"/>
    </xf>
    <xf numFmtId="175" fontId="44" fillId="0" borderId="1" xfId="2" applyNumberFormat="1" applyFont="1" applyFill="1" applyBorder="1" applyAlignment="1">
      <alignment horizontal="center" vertical="center"/>
    </xf>
    <xf numFmtId="0" fontId="44" fillId="0" borderId="1" xfId="1" applyFont="1" applyFill="1" applyBorder="1" applyAlignment="1">
      <alignment horizontal="center" vertical="center"/>
    </xf>
    <xf numFmtId="169" fontId="3" fillId="0" borderId="1" xfId="2" applyNumberFormat="1" applyFont="1" applyFill="1" applyBorder="1" applyAlignment="1">
      <alignment horizontal="center" vertical="center"/>
    </xf>
    <xf numFmtId="169" fontId="74" fillId="0" borderId="1" xfId="2" applyNumberFormat="1" applyFont="1" applyFill="1" applyBorder="1" applyAlignment="1">
      <alignment horizontal="center" vertical="center"/>
    </xf>
    <xf numFmtId="169" fontId="3" fillId="0" borderId="1" xfId="2" applyNumberFormat="1" applyFont="1" applyFill="1" applyBorder="1" applyAlignment="1">
      <alignment horizontal="center" vertical="center" wrapText="1"/>
    </xf>
    <xf numFmtId="175" fontId="3" fillId="0" borderId="1" xfId="2" applyNumberFormat="1" applyFont="1" applyFill="1" applyBorder="1" applyAlignment="1">
      <alignment horizontal="center" vertical="center"/>
    </xf>
    <xf numFmtId="0" fontId="3" fillId="0" borderId="1" xfId="1" applyFont="1" applyFill="1" applyBorder="1" applyAlignment="1">
      <alignment horizontal="center" vertical="center"/>
    </xf>
    <xf numFmtId="0" fontId="74" fillId="0" borderId="1" xfId="1" applyFont="1" applyFill="1" applyBorder="1" applyAlignment="1">
      <alignment horizontal="center" vertical="center"/>
    </xf>
    <xf numFmtId="49" fontId="17" fillId="0" borderId="1" xfId="2" applyNumberFormat="1" applyFont="1" applyFill="1" applyBorder="1" applyAlignment="1">
      <alignment horizontal="center" vertical="center" wrapText="1"/>
    </xf>
    <xf numFmtId="170" fontId="74" fillId="0" borderId="1" xfId="3" applyNumberFormat="1" applyFont="1" applyFill="1" applyBorder="1" applyAlignment="1">
      <alignment horizontal="center" vertical="center" wrapText="1"/>
    </xf>
    <xf numFmtId="170" fontId="78" fillId="0" borderId="1" xfId="3" applyNumberFormat="1" applyFont="1" applyFill="1" applyBorder="1" applyAlignment="1">
      <alignment horizontal="center" vertical="center" wrapText="1"/>
    </xf>
    <xf numFmtId="170" fontId="74" fillId="0" borderId="1" xfId="2" applyNumberFormat="1" applyFont="1" applyFill="1" applyBorder="1" applyAlignment="1">
      <alignment horizontal="center" vertical="center" wrapText="1"/>
    </xf>
    <xf numFmtId="172" fontId="74" fillId="0" borderId="1" xfId="3" applyNumberFormat="1" applyFont="1" applyFill="1" applyBorder="1" applyAlignment="1">
      <alignment horizontal="center" vertical="center" wrapText="1"/>
    </xf>
    <xf numFmtId="172" fontId="78" fillId="0" borderId="1" xfId="2" applyNumberFormat="1" applyFont="1" applyFill="1" applyBorder="1" applyAlignment="1">
      <alignment horizontal="center" vertical="center" wrapText="1"/>
    </xf>
    <xf numFmtId="175" fontId="74" fillId="0" borderId="1" xfId="2" applyNumberFormat="1" applyFont="1" applyFill="1" applyBorder="1" applyAlignment="1">
      <alignment horizontal="center" vertical="center" wrapText="1"/>
    </xf>
    <xf numFmtId="169" fontId="78" fillId="0" borderId="1" xfId="2" applyNumberFormat="1" applyFont="1" applyFill="1" applyBorder="1" applyAlignment="1">
      <alignment horizontal="center" vertical="center" wrapText="1"/>
    </xf>
    <xf numFmtId="0" fontId="74" fillId="0" borderId="1" xfId="1" applyFont="1" applyFill="1" applyBorder="1" applyAlignment="1">
      <alignment horizontal="center" vertical="center" wrapText="1"/>
    </xf>
    <xf numFmtId="0" fontId="78" fillId="0" borderId="1" xfId="1" applyFont="1" applyFill="1" applyBorder="1" applyAlignment="1">
      <alignment horizontal="center" vertical="center" wrapText="1"/>
    </xf>
    <xf numFmtId="1" fontId="64" fillId="0" borderId="1" xfId="1" applyNumberFormat="1" applyFont="1" applyFill="1" applyBorder="1" applyAlignment="1">
      <alignment horizontal="center" vertical="center" wrapText="1"/>
    </xf>
    <xf numFmtId="1" fontId="3" fillId="0" borderId="0" xfId="1" applyNumberFormat="1" applyFont="1" applyFill="1" applyAlignment="1">
      <alignment horizontal="center" vertical="center" wrapText="1"/>
    </xf>
    <xf numFmtId="0" fontId="4" fillId="0" borderId="1" xfId="0" applyFont="1" applyFill="1" applyBorder="1" applyAlignment="1"/>
    <xf numFmtId="0" fontId="6" fillId="0" borderId="1" xfId="0" applyFont="1" applyFill="1" applyBorder="1" applyAlignment="1"/>
    <xf numFmtId="0" fontId="1" fillId="3" borderId="1" xfId="0" applyFont="1" applyFill="1" applyBorder="1" applyAlignment="1">
      <alignment horizontal="center" vertical="center"/>
    </xf>
    <xf numFmtId="0" fontId="4" fillId="0" borderId="1" xfId="0" applyFont="1" applyFill="1" applyBorder="1" applyAlignment="1">
      <alignment vertical="center"/>
    </xf>
    <xf numFmtId="49" fontId="3" fillId="0" borderId="1" xfId="2" applyNumberFormat="1" applyFont="1" applyFill="1" applyBorder="1" applyAlignment="1">
      <alignment horizontal="center" vertical="center" wrapText="1"/>
    </xf>
    <xf numFmtId="0" fontId="4" fillId="0" borderId="0" xfId="0" applyFont="1" applyFill="1" applyAlignment="1">
      <alignment horizontal="center" vertical="center"/>
    </xf>
    <xf numFmtId="0" fontId="8" fillId="2" borderId="0" xfId="0" applyFont="1" applyFill="1" applyAlignment="1">
      <alignment horizontal="center" vertical="center" wrapText="1"/>
    </xf>
    <xf numFmtId="0" fontId="5" fillId="2" borderId="0" xfId="0" applyFont="1" applyFill="1" applyAlignment="1">
      <alignment horizontal="center" vertical="center" wrapText="1"/>
    </xf>
    <xf numFmtId="0" fontId="9" fillId="2" borderId="0" xfId="0" applyFont="1" applyFill="1" applyAlignment="1">
      <alignment horizontal="center" vertical="center" wrapText="1"/>
    </xf>
    <xf numFmtId="0" fontId="10" fillId="2" borderId="0" xfId="0" applyFont="1" applyFill="1" applyAlignment="1">
      <alignment horizontal="center" vertical="center" wrapText="1"/>
    </xf>
    <xf numFmtId="169" fontId="10" fillId="2" borderId="0" xfId="0" applyNumberFormat="1" applyFont="1" applyFill="1" applyAlignment="1">
      <alignment horizontal="center" vertical="center" wrapText="1"/>
    </xf>
    <xf numFmtId="0" fontId="11" fillId="2" borderId="0" xfId="0" applyFont="1" applyFill="1" applyAlignment="1">
      <alignment horizontal="center" vertical="center" wrapText="1"/>
    </xf>
    <xf numFmtId="0" fontId="83" fillId="0" borderId="0" xfId="0" applyFont="1" applyFill="1" applyAlignment="1">
      <alignment horizontal="center" vertical="center"/>
    </xf>
    <xf numFmtId="0" fontId="84" fillId="0" borderId="0" xfId="0" applyFont="1" applyFill="1" applyAlignment="1">
      <alignment horizontal="center" vertical="center"/>
    </xf>
    <xf numFmtId="49" fontId="73" fillId="0" borderId="5" xfId="2" applyNumberFormat="1" applyFont="1" applyFill="1" applyBorder="1" applyAlignment="1">
      <alignment horizontal="center"/>
    </xf>
    <xf numFmtId="49" fontId="73" fillId="0" borderId="8" xfId="2" applyNumberFormat="1" applyFont="1" applyFill="1" applyBorder="1" applyAlignment="1">
      <alignment horizontal="center"/>
    </xf>
    <xf numFmtId="49" fontId="75" fillId="0" borderId="5" xfId="2" applyNumberFormat="1" applyFont="1" applyFill="1" applyBorder="1" applyAlignment="1">
      <alignment horizontal="center" vertical="center"/>
    </xf>
    <xf numFmtId="49" fontId="75" fillId="0" borderId="8" xfId="2" applyNumberFormat="1" applyFont="1" applyFill="1" applyBorder="1" applyAlignment="1">
      <alignment horizontal="center" vertical="center"/>
    </xf>
    <xf numFmtId="0" fontId="3" fillId="0" borderId="1" xfId="0" applyFont="1" applyFill="1" applyBorder="1" applyAlignment="1"/>
    <xf numFmtId="0" fontId="17" fillId="0" borderId="1" xfId="0" applyFont="1" applyFill="1" applyBorder="1" applyAlignment="1"/>
    <xf numFmtId="172" fontId="3" fillId="0" borderId="1" xfId="2" applyNumberFormat="1" applyFont="1" applyFill="1" applyBorder="1" applyAlignment="1">
      <alignment horizontal="center" vertical="center"/>
    </xf>
    <xf numFmtId="0" fontId="76" fillId="0" borderId="1" xfId="1" applyFont="1" applyFill="1" applyBorder="1" applyAlignment="1">
      <alignment horizontal="center"/>
    </xf>
    <xf numFmtId="14" fontId="76" fillId="0" borderId="1" xfId="1" applyNumberFormat="1" applyFont="1" applyFill="1" applyBorder="1" applyAlignment="1">
      <alignment horizontal="center"/>
    </xf>
    <xf numFmtId="0" fontId="80" fillId="0" borderId="5" xfId="0" applyFont="1" applyFill="1" applyBorder="1" applyAlignment="1">
      <alignment horizontal="center" vertical="center" wrapText="1"/>
    </xf>
    <xf numFmtId="0" fontId="80" fillId="0" borderId="8" xfId="0" applyFont="1" applyFill="1" applyBorder="1" applyAlignment="1">
      <alignment horizontal="center" vertical="center" wrapText="1"/>
    </xf>
    <xf numFmtId="0" fontId="80" fillId="0" borderId="7" xfId="0" applyFont="1" applyFill="1" applyBorder="1" applyAlignment="1">
      <alignment horizontal="center" vertical="center" wrapText="1"/>
    </xf>
    <xf numFmtId="0" fontId="80" fillId="0" borderId="1" xfId="0" applyFont="1" applyFill="1" applyBorder="1" applyAlignment="1">
      <alignment horizontal="center" vertical="center"/>
    </xf>
    <xf numFmtId="0" fontId="81" fillId="0" borderId="5" xfId="0" applyFont="1" applyFill="1" applyBorder="1" applyAlignment="1">
      <alignment horizontal="center" vertical="center"/>
    </xf>
    <xf numFmtId="0" fontId="4" fillId="0" borderId="8" xfId="0" applyFont="1" applyFill="1" applyBorder="1" applyAlignment="1">
      <alignment horizontal="center" vertical="center"/>
    </xf>
    <xf numFmtId="0" fontId="4" fillId="0" borderId="7" xfId="0" applyFont="1" applyFill="1" applyBorder="1" applyAlignment="1">
      <alignment horizontal="center" vertical="center"/>
    </xf>
    <xf numFmtId="0" fontId="82" fillId="0" borderId="1" xfId="0" applyFont="1" applyFill="1" applyBorder="1" applyAlignment="1">
      <alignment horizontal="center" vertical="center"/>
    </xf>
    <xf numFmtId="0" fontId="82" fillId="0" borderId="1" xfId="0" applyFont="1" applyFill="1" applyBorder="1" applyAlignment="1">
      <alignment horizontal="center" vertical="center" wrapText="1"/>
    </xf>
    <xf numFmtId="49" fontId="72" fillId="0" borderId="5" xfId="2" applyNumberFormat="1" applyFont="1" applyFill="1" applyBorder="1" applyAlignment="1">
      <alignment horizontal="center"/>
    </xf>
    <xf numFmtId="49" fontId="72" fillId="0" borderId="8" xfId="2" applyNumberFormat="1" applyFont="1" applyFill="1" applyBorder="1" applyAlignment="1">
      <alignment horizontal="center"/>
    </xf>
    <xf numFmtId="49" fontId="44" fillId="0" borderId="8" xfId="2" applyNumberFormat="1" applyFont="1" applyFill="1" applyBorder="1" applyAlignment="1">
      <alignment horizontal="center"/>
    </xf>
    <xf numFmtId="49" fontId="72" fillId="0" borderId="7" xfId="2" applyNumberFormat="1" applyFont="1" applyFill="1" applyBorder="1" applyAlignment="1">
      <alignment horizontal="center"/>
    </xf>
    <xf numFmtId="49" fontId="74" fillId="0" borderId="8" xfId="2" applyNumberFormat="1" applyFont="1" applyFill="1" applyBorder="1" applyAlignment="1">
      <alignment horizontal="center"/>
    </xf>
    <xf numFmtId="49" fontId="73" fillId="0" borderId="7" xfId="2" applyNumberFormat="1" applyFont="1" applyFill="1" applyBorder="1" applyAlignment="1">
      <alignment horizontal="center"/>
    </xf>
    <xf numFmtId="49" fontId="75" fillId="0" borderId="1" xfId="2" applyNumberFormat="1" applyFont="1" applyFill="1" applyBorder="1" applyAlignment="1">
      <alignment horizontal="center" vertical="center"/>
    </xf>
    <xf numFmtId="49" fontId="74" fillId="0" borderId="1" xfId="2" applyNumberFormat="1" applyFont="1" applyFill="1" applyBorder="1" applyAlignment="1">
      <alignment horizontal="center" vertical="center"/>
    </xf>
    <xf numFmtId="49" fontId="34" fillId="0" borderId="1" xfId="2" applyNumberFormat="1" applyFont="1" applyFill="1" applyBorder="1" applyAlignment="1">
      <alignment horizontal="center" vertical="center" wrapText="1"/>
    </xf>
    <xf numFmtId="0" fontId="79" fillId="0" borderId="1" xfId="0" applyFont="1" applyFill="1" applyBorder="1" applyAlignment="1">
      <alignment horizontal="center" vertical="center" wrapText="1"/>
    </xf>
    <xf numFmtId="0" fontId="79" fillId="0" borderId="1" xfId="0" applyFont="1" applyFill="1" applyBorder="1" applyAlignment="1">
      <alignment horizontal="center" vertical="center"/>
    </xf>
    <xf numFmtId="0" fontId="40" fillId="0" borderId="1" xfId="0" applyFont="1" applyFill="1" applyBorder="1" applyAlignment="1">
      <alignment horizontal="center" vertical="center" wrapText="1"/>
    </xf>
  </cellXfs>
  <cellStyles count="7">
    <cellStyle name="0,0_x000d__x000a_NA_x000d__x000a_" xfId="1" xr:uid="{00000000-0005-0000-0000-000031000000}"/>
    <cellStyle name="Normal" xfId="0" builtinId="0"/>
    <cellStyle name="Normal_Feuil1" xfId="3" xr:uid="{00000000-0005-0000-0000-000033000000}"/>
    <cellStyle name="常规 13" xfId="6" xr:uid="{00000000-0005-0000-0000-000036000000}"/>
    <cellStyle name="常规 2 2 3" xfId="5" xr:uid="{00000000-0005-0000-0000-000035000000}"/>
    <cellStyle name="常规 3 2" xfId="4" xr:uid="{00000000-0005-0000-0000-000034000000}"/>
    <cellStyle name="常规_Sheet1" xfId="2" xr:uid="{00000000-0005-0000-0000-000032000000}"/>
  </cellStyles>
  <dxfs count="0"/>
  <tableStyles count="0" defaultTableStyle="TableStyleMedium9" defaultPivotStyle="PivotStyleLight16"/>
  <colors>
    <mruColors>
      <color rgb="FF000000"/>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 /><Relationship Id="rId13" Type="http://schemas.openxmlformats.org/officeDocument/2006/relationships/worksheet" Target="worksheets/sheet13.xml" /><Relationship Id="rId18" Type="http://schemas.openxmlformats.org/officeDocument/2006/relationships/worksheet" Target="worksheets/sheet18.xml" /><Relationship Id="rId26" Type="http://schemas.openxmlformats.org/officeDocument/2006/relationships/worksheet" Target="worksheets/sheet26.xml" /><Relationship Id="rId39" Type="http://schemas.openxmlformats.org/officeDocument/2006/relationships/worksheet" Target="worksheets/sheet39.xml" /><Relationship Id="rId3" Type="http://schemas.openxmlformats.org/officeDocument/2006/relationships/worksheet" Target="worksheets/sheet3.xml" /><Relationship Id="rId21" Type="http://schemas.openxmlformats.org/officeDocument/2006/relationships/worksheet" Target="worksheets/sheet21.xml" /><Relationship Id="rId34" Type="http://schemas.openxmlformats.org/officeDocument/2006/relationships/worksheet" Target="worksheets/sheet34.xml" /><Relationship Id="rId42" Type="http://schemas.openxmlformats.org/officeDocument/2006/relationships/sharedStrings" Target="sharedStrings.xml" /><Relationship Id="rId7" Type="http://schemas.openxmlformats.org/officeDocument/2006/relationships/worksheet" Target="worksheets/sheet7.xml" /><Relationship Id="rId12" Type="http://schemas.openxmlformats.org/officeDocument/2006/relationships/worksheet" Target="worksheets/sheet12.xml" /><Relationship Id="rId17" Type="http://schemas.openxmlformats.org/officeDocument/2006/relationships/worksheet" Target="worksheets/sheet17.xml" /><Relationship Id="rId25" Type="http://schemas.openxmlformats.org/officeDocument/2006/relationships/worksheet" Target="worksheets/sheet25.xml" /><Relationship Id="rId33" Type="http://schemas.openxmlformats.org/officeDocument/2006/relationships/worksheet" Target="worksheets/sheet33.xml" /><Relationship Id="rId38" Type="http://schemas.openxmlformats.org/officeDocument/2006/relationships/worksheet" Target="worksheets/sheet38.xml" /><Relationship Id="rId2" Type="http://schemas.openxmlformats.org/officeDocument/2006/relationships/worksheet" Target="worksheets/sheet2.xml" /><Relationship Id="rId16" Type="http://schemas.openxmlformats.org/officeDocument/2006/relationships/worksheet" Target="worksheets/sheet16.xml" /><Relationship Id="rId20" Type="http://schemas.openxmlformats.org/officeDocument/2006/relationships/worksheet" Target="worksheets/sheet20.xml" /><Relationship Id="rId29" Type="http://schemas.openxmlformats.org/officeDocument/2006/relationships/worksheet" Target="worksheets/sheet29.xml" /><Relationship Id="rId41" Type="http://schemas.openxmlformats.org/officeDocument/2006/relationships/styles" Target="styles.xml" /><Relationship Id="rId1" Type="http://schemas.openxmlformats.org/officeDocument/2006/relationships/worksheet" Target="worksheets/sheet1.xml" /><Relationship Id="rId6" Type="http://schemas.openxmlformats.org/officeDocument/2006/relationships/worksheet" Target="worksheets/sheet6.xml" /><Relationship Id="rId11" Type="http://schemas.openxmlformats.org/officeDocument/2006/relationships/worksheet" Target="worksheets/sheet11.xml" /><Relationship Id="rId24" Type="http://schemas.openxmlformats.org/officeDocument/2006/relationships/worksheet" Target="worksheets/sheet24.xml" /><Relationship Id="rId32" Type="http://schemas.openxmlformats.org/officeDocument/2006/relationships/worksheet" Target="worksheets/sheet32.xml" /><Relationship Id="rId37" Type="http://schemas.openxmlformats.org/officeDocument/2006/relationships/worksheet" Target="worksheets/sheet37.xml" /><Relationship Id="rId40" Type="http://schemas.openxmlformats.org/officeDocument/2006/relationships/theme" Target="theme/theme1.xml" /><Relationship Id="rId5" Type="http://schemas.openxmlformats.org/officeDocument/2006/relationships/worksheet" Target="worksheets/sheet5.xml" /><Relationship Id="rId15" Type="http://schemas.openxmlformats.org/officeDocument/2006/relationships/worksheet" Target="worksheets/sheet15.xml" /><Relationship Id="rId23" Type="http://schemas.openxmlformats.org/officeDocument/2006/relationships/worksheet" Target="worksheets/sheet23.xml" /><Relationship Id="rId28" Type="http://schemas.openxmlformats.org/officeDocument/2006/relationships/worksheet" Target="worksheets/sheet28.xml" /><Relationship Id="rId36" Type="http://schemas.openxmlformats.org/officeDocument/2006/relationships/worksheet" Target="worksheets/sheet36.xml" /><Relationship Id="rId10" Type="http://schemas.openxmlformats.org/officeDocument/2006/relationships/worksheet" Target="worksheets/sheet10.xml" /><Relationship Id="rId19" Type="http://schemas.openxmlformats.org/officeDocument/2006/relationships/worksheet" Target="worksheets/sheet19.xml" /><Relationship Id="rId31" Type="http://schemas.openxmlformats.org/officeDocument/2006/relationships/worksheet" Target="worksheets/sheet31.xml" /><Relationship Id="rId4" Type="http://schemas.openxmlformats.org/officeDocument/2006/relationships/worksheet" Target="worksheets/sheet4.xml" /><Relationship Id="rId9" Type="http://schemas.openxmlformats.org/officeDocument/2006/relationships/worksheet" Target="worksheets/sheet9.xml" /><Relationship Id="rId14" Type="http://schemas.openxmlformats.org/officeDocument/2006/relationships/worksheet" Target="worksheets/sheet14.xml" /><Relationship Id="rId22" Type="http://schemas.openxmlformats.org/officeDocument/2006/relationships/worksheet" Target="worksheets/sheet22.xml" /><Relationship Id="rId27" Type="http://schemas.openxmlformats.org/officeDocument/2006/relationships/worksheet" Target="worksheets/sheet27.xml" /><Relationship Id="rId30" Type="http://schemas.openxmlformats.org/officeDocument/2006/relationships/worksheet" Target="worksheets/sheet30.xml" /><Relationship Id="rId35" Type="http://schemas.openxmlformats.org/officeDocument/2006/relationships/worksheet" Target="worksheets/sheet35.xml" /><Relationship Id="rId43" Type="http://schemas.openxmlformats.org/officeDocument/2006/relationships/calcChain" Target="calcChain.xml" /></Relationships>
</file>

<file path=xl/drawings/_rels/drawing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7.xml.rels><?xml version="1.0" encoding="UTF-8" standalone="yes"?>
<Relationships xmlns="http://schemas.openxmlformats.org/package/2006/relationships"><Relationship Id="rId117" Type="http://schemas.openxmlformats.org/officeDocument/2006/relationships/image" Target="../media/image197.png" /><Relationship Id="rId671" Type="http://schemas.openxmlformats.org/officeDocument/2006/relationships/image" Target="../media/image747.png" /><Relationship Id="rId769" Type="http://schemas.openxmlformats.org/officeDocument/2006/relationships/image" Target="../media/image845.png" /><Relationship Id="rId21" Type="http://schemas.openxmlformats.org/officeDocument/2006/relationships/image" Target="../media/image101.png" /><Relationship Id="rId324" Type="http://schemas.openxmlformats.org/officeDocument/2006/relationships/image" Target="../media/image402.png" /><Relationship Id="rId531" Type="http://schemas.openxmlformats.org/officeDocument/2006/relationships/image" Target="../media/image607.png" /><Relationship Id="rId629" Type="http://schemas.openxmlformats.org/officeDocument/2006/relationships/image" Target="../media/image705.png" /><Relationship Id="rId170" Type="http://schemas.openxmlformats.org/officeDocument/2006/relationships/image" Target="../media/image250.png" /><Relationship Id="rId836" Type="http://schemas.openxmlformats.org/officeDocument/2006/relationships/image" Target="../media/image912.png" /><Relationship Id="rId268" Type="http://schemas.openxmlformats.org/officeDocument/2006/relationships/image" Target="../media/image348.png" /><Relationship Id="rId475" Type="http://schemas.openxmlformats.org/officeDocument/2006/relationships/image" Target="../media/image551.png" /><Relationship Id="rId682" Type="http://schemas.openxmlformats.org/officeDocument/2006/relationships/image" Target="../media/image758.png" /><Relationship Id="rId903" Type="http://schemas.openxmlformats.org/officeDocument/2006/relationships/image" Target="../media/image979.png" /><Relationship Id="rId32" Type="http://schemas.openxmlformats.org/officeDocument/2006/relationships/image" Target="../media/image112.png" /><Relationship Id="rId128" Type="http://schemas.openxmlformats.org/officeDocument/2006/relationships/image" Target="../media/image208.png" /><Relationship Id="rId335" Type="http://schemas.openxmlformats.org/officeDocument/2006/relationships/image" Target="../media/image413.png" /><Relationship Id="rId542" Type="http://schemas.openxmlformats.org/officeDocument/2006/relationships/image" Target="../media/image618.png" /><Relationship Id="rId181" Type="http://schemas.openxmlformats.org/officeDocument/2006/relationships/image" Target="../media/image261.png" /><Relationship Id="rId402" Type="http://schemas.openxmlformats.org/officeDocument/2006/relationships/image" Target="../media/image478.png" /><Relationship Id="rId847" Type="http://schemas.openxmlformats.org/officeDocument/2006/relationships/image" Target="../media/image923.png" /><Relationship Id="rId279" Type="http://schemas.openxmlformats.org/officeDocument/2006/relationships/image" Target="../media/image358.png" /><Relationship Id="rId486" Type="http://schemas.openxmlformats.org/officeDocument/2006/relationships/image" Target="../media/image562.png" /><Relationship Id="rId693" Type="http://schemas.openxmlformats.org/officeDocument/2006/relationships/image" Target="../media/image769.png" /><Relationship Id="rId707" Type="http://schemas.openxmlformats.org/officeDocument/2006/relationships/image" Target="../media/image783.png" /><Relationship Id="rId43" Type="http://schemas.openxmlformats.org/officeDocument/2006/relationships/image" Target="../media/image123.png" /><Relationship Id="rId139" Type="http://schemas.openxmlformats.org/officeDocument/2006/relationships/image" Target="../media/image219.png" /><Relationship Id="rId346" Type="http://schemas.openxmlformats.org/officeDocument/2006/relationships/image" Target="../media/image424.png" /><Relationship Id="rId553" Type="http://schemas.openxmlformats.org/officeDocument/2006/relationships/image" Target="../media/image629.png" /><Relationship Id="rId760" Type="http://schemas.openxmlformats.org/officeDocument/2006/relationships/image" Target="../media/image836.png" /><Relationship Id="rId192" Type="http://schemas.openxmlformats.org/officeDocument/2006/relationships/image" Target="../media/image272.png" /><Relationship Id="rId206" Type="http://schemas.openxmlformats.org/officeDocument/2006/relationships/image" Target="../media/image286.png" /><Relationship Id="rId413" Type="http://schemas.openxmlformats.org/officeDocument/2006/relationships/image" Target="../media/image489.png" /><Relationship Id="rId858" Type="http://schemas.openxmlformats.org/officeDocument/2006/relationships/image" Target="../media/image934.png" /><Relationship Id="rId497" Type="http://schemas.openxmlformats.org/officeDocument/2006/relationships/image" Target="../media/image573.png" /><Relationship Id="rId620" Type="http://schemas.openxmlformats.org/officeDocument/2006/relationships/image" Target="../media/image696.png" /><Relationship Id="rId718" Type="http://schemas.openxmlformats.org/officeDocument/2006/relationships/image" Target="../media/image794.png" /><Relationship Id="rId357" Type="http://schemas.openxmlformats.org/officeDocument/2006/relationships/image" Target="../media/image435.png" /><Relationship Id="rId54" Type="http://schemas.openxmlformats.org/officeDocument/2006/relationships/image" Target="../media/image134.png" /><Relationship Id="rId217" Type="http://schemas.openxmlformats.org/officeDocument/2006/relationships/image" Target="../media/image297.png" /><Relationship Id="rId564" Type="http://schemas.openxmlformats.org/officeDocument/2006/relationships/image" Target="../media/image640.png" /><Relationship Id="rId771" Type="http://schemas.openxmlformats.org/officeDocument/2006/relationships/image" Target="../media/image847.png" /><Relationship Id="rId869" Type="http://schemas.openxmlformats.org/officeDocument/2006/relationships/image" Target="../media/image945.png" /><Relationship Id="rId424" Type="http://schemas.openxmlformats.org/officeDocument/2006/relationships/image" Target="../media/image500.png" /><Relationship Id="rId631" Type="http://schemas.openxmlformats.org/officeDocument/2006/relationships/image" Target="../media/image707.png" /><Relationship Id="rId729" Type="http://schemas.openxmlformats.org/officeDocument/2006/relationships/image" Target="../media/image805.png" /><Relationship Id="rId270" Type="http://schemas.openxmlformats.org/officeDocument/2006/relationships/image" Target="../media/image350.png" /><Relationship Id="rId65" Type="http://schemas.openxmlformats.org/officeDocument/2006/relationships/image" Target="../media/image145.png" /><Relationship Id="rId130" Type="http://schemas.openxmlformats.org/officeDocument/2006/relationships/image" Target="../media/image210.png" /><Relationship Id="rId368" Type="http://schemas.openxmlformats.org/officeDocument/2006/relationships/image" Target="../media/image445.png" /><Relationship Id="rId575" Type="http://schemas.openxmlformats.org/officeDocument/2006/relationships/image" Target="../media/image651.png" /><Relationship Id="rId782" Type="http://schemas.openxmlformats.org/officeDocument/2006/relationships/image" Target="../media/image858.png" /><Relationship Id="rId228" Type="http://schemas.openxmlformats.org/officeDocument/2006/relationships/image" Target="../media/image308.png" /><Relationship Id="rId435" Type="http://schemas.openxmlformats.org/officeDocument/2006/relationships/image" Target="../media/image511.png" /><Relationship Id="rId642" Type="http://schemas.openxmlformats.org/officeDocument/2006/relationships/image" Target="../media/image718.png" /><Relationship Id="rId281" Type="http://schemas.openxmlformats.org/officeDocument/2006/relationships/image" Target="../media/image360.png" /><Relationship Id="rId502" Type="http://schemas.openxmlformats.org/officeDocument/2006/relationships/image" Target="../media/image578.png" /><Relationship Id="rId76" Type="http://schemas.openxmlformats.org/officeDocument/2006/relationships/image" Target="../media/image156.png" /><Relationship Id="rId141" Type="http://schemas.openxmlformats.org/officeDocument/2006/relationships/image" Target="../media/image221.png" /><Relationship Id="rId379" Type="http://schemas.openxmlformats.org/officeDocument/2006/relationships/image" Target="../media/image455.png" /><Relationship Id="rId586" Type="http://schemas.openxmlformats.org/officeDocument/2006/relationships/image" Target="../media/image662.png" /><Relationship Id="rId793" Type="http://schemas.openxmlformats.org/officeDocument/2006/relationships/image" Target="../media/image869.png" /><Relationship Id="rId807" Type="http://schemas.openxmlformats.org/officeDocument/2006/relationships/image" Target="../media/image883.png" /><Relationship Id="rId7" Type="http://schemas.openxmlformats.org/officeDocument/2006/relationships/image" Target="../media/image87.png" /><Relationship Id="rId239" Type="http://schemas.openxmlformats.org/officeDocument/2006/relationships/image" Target="../media/image319.png" /><Relationship Id="rId446" Type="http://schemas.openxmlformats.org/officeDocument/2006/relationships/image" Target="../media/image522.png" /><Relationship Id="rId653" Type="http://schemas.openxmlformats.org/officeDocument/2006/relationships/image" Target="../media/image729.png" /><Relationship Id="rId292" Type="http://schemas.openxmlformats.org/officeDocument/2006/relationships/image" Target="../media/image371.png" /><Relationship Id="rId306" Type="http://schemas.openxmlformats.org/officeDocument/2006/relationships/image" Target="../media/image384.png" /><Relationship Id="rId860" Type="http://schemas.openxmlformats.org/officeDocument/2006/relationships/image" Target="../media/image936.png" /><Relationship Id="rId87" Type="http://schemas.openxmlformats.org/officeDocument/2006/relationships/image" Target="../media/image167.png" /><Relationship Id="rId513" Type="http://schemas.openxmlformats.org/officeDocument/2006/relationships/image" Target="../media/image589.png" /><Relationship Id="rId597" Type="http://schemas.openxmlformats.org/officeDocument/2006/relationships/image" Target="../media/image673.png" /><Relationship Id="rId720" Type="http://schemas.openxmlformats.org/officeDocument/2006/relationships/image" Target="../media/image796.png" /><Relationship Id="rId818" Type="http://schemas.openxmlformats.org/officeDocument/2006/relationships/image" Target="../media/image894.png" /><Relationship Id="rId152" Type="http://schemas.openxmlformats.org/officeDocument/2006/relationships/image" Target="../media/image232.png" /><Relationship Id="rId457" Type="http://schemas.openxmlformats.org/officeDocument/2006/relationships/image" Target="../media/image533.png" /><Relationship Id="rId664" Type="http://schemas.openxmlformats.org/officeDocument/2006/relationships/image" Target="../media/image740.png" /><Relationship Id="rId871" Type="http://schemas.openxmlformats.org/officeDocument/2006/relationships/image" Target="../media/image947.png" /><Relationship Id="rId14" Type="http://schemas.openxmlformats.org/officeDocument/2006/relationships/image" Target="../media/image94.png" /><Relationship Id="rId56" Type="http://schemas.openxmlformats.org/officeDocument/2006/relationships/image" Target="../media/image136.png" /><Relationship Id="rId317" Type="http://schemas.openxmlformats.org/officeDocument/2006/relationships/image" Target="../media/image395.png" /><Relationship Id="rId359" Type="http://schemas.openxmlformats.org/officeDocument/2006/relationships/image" Target="../media/image74.png" /><Relationship Id="rId524" Type="http://schemas.openxmlformats.org/officeDocument/2006/relationships/image" Target="../media/image600.png" /><Relationship Id="rId566" Type="http://schemas.openxmlformats.org/officeDocument/2006/relationships/image" Target="../media/image642.png" /><Relationship Id="rId731" Type="http://schemas.openxmlformats.org/officeDocument/2006/relationships/image" Target="../media/image807.png" /><Relationship Id="rId773" Type="http://schemas.openxmlformats.org/officeDocument/2006/relationships/image" Target="../media/image849.png" /><Relationship Id="rId98" Type="http://schemas.openxmlformats.org/officeDocument/2006/relationships/image" Target="../media/image178.png" /><Relationship Id="rId121" Type="http://schemas.openxmlformats.org/officeDocument/2006/relationships/image" Target="../media/image201.png" /><Relationship Id="rId163" Type="http://schemas.openxmlformats.org/officeDocument/2006/relationships/image" Target="../media/image243.png" /><Relationship Id="rId219" Type="http://schemas.openxmlformats.org/officeDocument/2006/relationships/image" Target="../media/image299.png" /><Relationship Id="rId370" Type="http://schemas.openxmlformats.org/officeDocument/2006/relationships/image" Target="../media/image447.png" /><Relationship Id="rId426" Type="http://schemas.openxmlformats.org/officeDocument/2006/relationships/image" Target="../media/image502.png" /><Relationship Id="rId633" Type="http://schemas.openxmlformats.org/officeDocument/2006/relationships/image" Target="../media/image709.png" /><Relationship Id="rId829" Type="http://schemas.openxmlformats.org/officeDocument/2006/relationships/image" Target="../media/image905.png" /><Relationship Id="rId230" Type="http://schemas.openxmlformats.org/officeDocument/2006/relationships/image" Target="../media/image310.png" /><Relationship Id="rId468" Type="http://schemas.openxmlformats.org/officeDocument/2006/relationships/image" Target="../media/image544.png" /><Relationship Id="rId675" Type="http://schemas.openxmlformats.org/officeDocument/2006/relationships/image" Target="../media/image751.png" /><Relationship Id="rId840" Type="http://schemas.openxmlformats.org/officeDocument/2006/relationships/image" Target="../media/image916.png" /><Relationship Id="rId882" Type="http://schemas.openxmlformats.org/officeDocument/2006/relationships/image" Target="../media/image958.png" /><Relationship Id="rId25" Type="http://schemas.openxmlformats.org/officeDocument/2006/relationships/image" Target="../media/image105.png" /><Relationship Id="rId67" Type="http://schemas.openxmlformats.org/officeDocument/2006/relationships/image" Target="../media/image147.png" /><Relationship Id="rId272" Type="http://schemas.openxmlformats.org/officeDocument/2006/relationships/image" Target="../media/image352.png" /><Relationship Id="rId328" Type="http://schemas.openxmlformats.org/officeDocument/2006/relationships/image" Target="../media/image406.png" /><Relationship Id="rId535" Type="http://schemas.openxmlformats.org/officeDocument/2006/relationships/image" Target="../media/image611.png" /><Relationship Id="rId577" Type="http://schemas.openxmlformats.org/officeDocument/2006/relationships/image" Target="../media/image653.png" /><Relationship Id="rId700" Type="http://schemas.openxmlformats.org/officeDocument/2006/relationships/image" Target="../media/image776.png" /><Relationship Id="rId742" Type="http://schemas.openxmlformats.org/officeDocument/2006/relationships/image" Target="../media/image818.png" /><Relationship Id="rId132" Type="http://schemas.openxmlformats.org/officeDocument/2006/relationships/image" Target="../media/image212.png" /><Relationship Id="rId174" Type="http://schemas.openxmlformats.org/officeDocument/2006/relationships/image" Target="../media/image254.png" /><Relationship Id="rId381" Type="http://schemas.openxmlformats.org/officeDocument/2006/relationships/image" Target="../media/image457.png" /><Relationship Id="rId602" Type="http://schemas.openxmlformats.org/officeDocument/2006/relationships/image" Target="../media/image678.png" /><Relationship Id="rId784" Type="http://schemas.openxmlformats.org/officeDocument/2006/relationships/image" Target="../media/image860.png" /><Relationship Id="rId241" Type="http://schemas.openxmlformats.org/officeDocument/2006/relationships/image" Target="../media/image321.png" /><Relationship Id="rId437" Type="http://schemas.openxmlformats.org/officeDocument/2006/relationships/image" Target="../media/image513.png" /><Relationship Id="rId479" Type="http://schemas.openxmlformats.org/officeDocument/2006/relationships/image" Target="../media/image555.png" /><Relationship Id="rId644" Type="http://schemas.openxmlformats.org/officeDocument/2006/relationships/image" Target="../media/image720.png" /><Relationship Id="rId686" Type="http://schemas.openxmlformats.org/officeDocument/2006/relationships/image" Target="../media/image762.png" /><Relationship Id="rId851" Type="http://schemas.openxmlformats.org/officeDocument/2006/relationships/image" Target="../media/image927.png" /><Relationship Id="rId893" Type="http://schemas.openxmlformats.org/officeDocument/2006/relationships/image" Target="../media/image969.png" /><Relationship Id="rId36" Type="http://schemas.openxmlformats.org/officeDocument/2006/relationships/image" Target="../media/image116.png" /><Relationship Id="rId283" Type="http://schemas.openxmlformats.org/officeDocument/2006/relationships/image" Target="../media/image362.png" /><Relationship Id="rId339" Type="http://schemas.openxmlformats.org/officeDocument/2006/relationships/image" Target="../media/image417.png" /><Relationship Id="rId490" Type="http://schemas.openxmlformats.org/officeDocument/2006/relationships/image" Target="../media/image566.png" /><Relationship Id="rId504" Type="http://schemas.openxmlformats.org/officeDocument/2006/relationships/image" Target="../media/image580.png" /><Relationship Id="rId546" Type="http://schemas.openxmlformats.org/officeDocument/2006/relationships/image" Target="../media/image622.png" /><Relationship Id="rId711" Type="http://schemas.openxmlformats.org/officeDocument/2006/relationships/image" Target="../media/image787.png" /><Relationship Id="rId753" Type="http://schemas.openxmlformats.org/officeDocument/2006/relationships/image" Target="../media/image829.png" /><Relationship Id="rId78" Type="http://schemas.openxmlformats.org/officeDocument/2006/relationships/image" Target="../media/image158.png" /><Relationship Id="rId101" Type="http://schemas.openxmlformats.org/officeDocument/2006/relationships/image" Target="../media/image181.png" /><Relationship Id="rId143" Type="http://schemas.openxmlformats.org/officeDocument/2006/relationships/image" Target="../media/image223.png" /><Relationship Id="rId185" Type="http://schemas.openxmlformats.org/officeDocument/2006/relationships/image" Target="../media/image265.png" /><Relationship Id="rId350" Type="http://schemas.openxmlformats.org/officeDocument/2006/relationships/image" Target="../media/image428.png" /><Relationship Id="rId406" Type="http://schemas.openxmlformats.org/officeDocument/2006/relationships/image" Target="../media/image482.png" /><Relationship Id="rId588" Type="http://schemas.openxmlformats.org/officeDocument/2006/relationships/image" Target="../media/image664.png" /><Relationship Id="rId795" Type="http://schemas.openxmlformats.org/officeDocument/2006/relationships/image" Target="../media/image871.png" /><Relationship Id="rId809" Type="http://schemas.openxmlformats.org/officeDocument/2006/relationships/image" Target="../media/image885.png" /><Relationship Id="rId9" Type="http://schemas.openxmlformats.org/officeDocument/2006/relationships/image" Target="../media/image89.png" /><Relationship Id="rId210" Type="http://schemas.openxmlformats.org/officeDocument/2006/relationships/image" Target="../media/image290.png" /><Relationship Id="rId392" Type="http://schemas.openxmlformats.org/officeDocument/2006/relationships/image" Target="../media/image468.png" /><Relationship Id="rId448" Type="http://schemas.openxmlformats.org/officeDocument/2006/relationships/image" Target="../media/image524.png" /><Relationship Id="rId613" Type="http://schemas.openxmlformats.org/officeDocument/2006/relationships/image" Target="../media/image689.png" /><Relationship Id="rId655" Type="http://schemas.openxmlformats.org/officeDocument/2006/relationships/image" Target="../media/image731.png" /><Relationship Id="rId697" Type="http://schemas.openxmlformats.org/officeDocument/2006/relationships/image" Target="../media/image773.png" /><Relationship Id="rId820" Type="http://schemas.openxmlformats.org/officeDocument/2006/relationships/image" Target="../media/image896.png" /><Relationship Id="rId862" Type="http://schemas.openxmlformats.org/officeDocument/2006/relationships/image" Target="../media/image938.png" /><Relationship Id="rId252" Type="http://schemas.openxmlformats.org/officeDocument/2006/relationships/image" Target="../media/image332.png" /><Relationship Id="rId294" Type="http://schemas.openxmlformats.org/officeDocument/2006/relationships/image" Target="../media/image372.png" /><Relationship Id="rId308" Type="http://schemas.openxmlformats.org/officeDocument/2006/relationships/image" Target="../media/image386.png" /><Relationship Id="rId515" Type="http://schemas.openxmlformats.org/officeDocument/2006/relationships/image" Target="../media/image591.png" /><Relationship Id="rId722" Type="http://schemas.openxmlformats.org/officeDocument/2006/relationships/image" Target="../media/image798.png" /><Relationship Id="rId47" Type="http://schemas.openxmlformats.org/officeDocument/2006/relationships/image" Target="../media/image127.png" /><Relationship Id="rId89" Type="http://schemas.openxmlformats.org/officeDocument/2006/relationships/image" Target="../media/image169.png" /><Relationship Id="rId112" Type="http://schemas.openxmlformats.org/officeDocument/2006/relationships/image" Target="../media/image192.png" /><Relationship Id="rId154" Type="http://schemas.openxmlformats.org/officeDocument/2006/relationships/image" Target="../media/image234.png" /><Relationship Id="rId361" Type="http://schemas.openxmlformats.org/officeDocument/2006/relationships/image" Target="../media/image438.png" /><Relationship Id="rId557" Type="http://schemas.openxmlformats.org/officeDocument/2006/relationships/image" Target="../media/image633.png" /><Relationship Id="rId599" Type="http://schemas.openxmlformats.org/officeDocument/2006/relationships/image" Target="../media/image675.png" /><Relationship Id="rId764" Type="http://schemas.openxmlformats.org/officeDocument/2006/relationships/image" Target="../media/image840.png" /><Relationship Id="rId196" Type="http://schemas.openxmlformats.org/officeDocument/2006/relationships/image" Target="../media/image276.png" /><Relationship Id="rId417" Type="http://schemas.openxmlformats.org/officeDocument/2006/relationships/image" Target="../media/image493.png" /><Relationship Id="rId459" Type="http://schemas.openxmlformats.org/officeDocument/2006/relationships/image" Target="../media/image535.png" /><Relationship Id="rId624" Type="http://schemas.openxmlformats.org/officeDocument/2006/relationships/image" Target="../media/image700.png" /><Relationship Id="rId666" Type="http://schemas.openxmlformats.org/officeDocument/2006/relationships/image" Target="../media/image742.png" /><Relationship Id="rId831" Type="http://schemas.openxmlformats.org/officeDocument/2006/relationships/image" Target="../media/image907.png" /><Relationship Id="rId873" Type="http://schemas.openxmlformats.org/officeDocument/2006/relationships/image" Target="../media/image949.png" /><Relationship Id="rId16" Type="http://schemas.openxmlformats.org/officeDocument/2006/relationships/image" Target="../media/image96.png" /><Relationship Id="rId221" Type="http://schemas.openxmlformats.org/officeDocument/2006/relationships/image" Target="../media/image301.png" /><Relationship Id="rId263" Type="http://schemas.openxmlformats.org/officeDocument/2006/relationships/image" Target="../media/image343.png" /><Relationship Id="rId319" Type="http://schemas.openxmlformats.org/officeDocument/2006/relationships/image" Target="../media/image397.png" /><Relationship Id="rId470" Type="http://schemas.openxmlformats.org/officeDocument/2006/relationships/image" Target="../media/image546.png" /><Relationship Id="rId526" Type="http://schemas.openxmlformats.org/officeDocument/2006/relationships/image" Target="../media/image602.png" /><Relationship Id="rId58" Type="http://schemas.openxmlformats.org/officeDocument/2006/relationships/image" Target="../media/image138.png" /><Relationship Id="rId123" Type="http://schemas.openxmlformats.org/officeDocument/2006/relationships/image" Target="../media/image203.png" /><Relationship Id="rId330" Type="http://schemas.openxmlformats.org/officeDocument/2006/relationships/image" Target="../media/image408.png" /><Relationship Id="rId568" Type="http://schemas.openxmlformats.org/officeDocument/2006/relationships/image" Target="../media/image644.png" /><Relationship Id="rId733" Type="http://schemas.openxmlformats.org/officeDocument/2006/relationships/image" Target="../media/image809.png" /><Relationship Id="rId775" Type="http://schemas.openxmlformats.org/officeDocument/2006/relationships/image" Target="../media/image851.png" /><Relationship Id="rId165" Type="http://schemas.openxmlformats.org/officeDocument/2006/relationships/image" Target="../media/image245.png" /><Relationship Id="rId372" Type="http://schemas.openxmlformats.org/officeDocument/2006/relationships/image" Target="../media/image448.png" /><Relationship Id="rId428" Type="http://schemas.openxmlformats.org/officeDocument/2006/relationships/image" Target="../media/image504.png" /><Relationship Id="rId635" Type="http://schemas.openxmlformats.org/officeDocument/2006/relationships/image" Target="../media/image711.png" /><Relationship Id="rId677" Type="http://schemas.openxmlformats.org/officeDocument/2006/relationships/image" Target="../media/image753.png" /><Relationship Id="rId800" Type="http://schemas.openxmlformats.org/officeDocument/2006/relationships/image" Target="../media/image876.png" /><Relationship Id="rId842" Type="http://schemas.openxmlformats.org/officeDocument/2006/relationships/image" Target="../media/image918.png" /><Relationship Id="rId232" Type="http://schemas.openxmlformats.org/officeDocument/2006/relationships/image" Target="../media/image312.png" /><Relationship Id="rId274" Type="http://schemas.openxmlformats.org/officeDocument/2006/relationships/image" Target="../media/image354.png" /><Relationship Id="rId481" Type="http://schemas.openxmlformats.org/officeDocument/2006/relationships/image" Target="../media/image557.png" /><Relationship Id="rId702" Type="http://schemas.openxmlformats.org/officeDocument/2006/relationships/image" Target="../media/image778.png" /><Relationship Id="rId884" Type="http://schemas.openxmlformats.org/officeDocument/2006/relationships/image" Target="../media/image960.png" /><Relationship Id="rId27" Type="http://schemas.openxmlformats.org/officeDocument/2006/relationships/image" Target="../media/image107.png" /><Relationship Id="rId69" Type="http://schemas.openxmlformats.org/officeDocument/2006/relationships/image" Target="../media/image149.png" /><Relationship Id="rId134" Type="http://schemas.openxmlformats.org/officeDocument/2006/relationships/image" Target="../media/image214.png" /><Relationship Id="rId537" Type="http://schemas.openxmlformats.org/officeDocument/2006/relationships/image" Target="../media/image613.png" /><Relationship Id="rId579" Type="http://schemas.openxmlformats.org/officeDocument/2006/relationships/image" Target="../media/image655.png" /><Relationship Id="rId744" Type="http://schemas.openxmlformats.org/officeDocument/2006/relationships/image" Target="../media/image820.png" /><Relationship Id="rId786" Type="http://schemas.openxmlformats.org/officeDocument/2006/relationships/image" Target="../media/image862.png" /><Relationship Id="rId80" Type="http://schemas.openxmlformats.org/officeDocument/2006/relationships/image" Target="../media/image160.png" /><Relationship Id="rId176" Type="http://schemas.openxmlformats.org/officeDocument/2006/relationships/image" Target="../media/image256.png" /><Relationship Id="rId341" Type="http://schemas.openxmlformats.org/officeDocument/2006/relationships/image" Target="../media/image419.png" /><Relationship Id="rId383" Type="http://schemas.openxmlformats.org/officeDocument/2006/relationships/image" Target="../media/image459.png" /><Relationship Id="rId439" Type="http://schemas.openxmlformats.org/officeDocument/2006/relationships/image" Target="../media/image515.png" /><Relationship Id="rId590" Type="http://schemas.openxmlformats.org/officeDocument/2006/relationships/image" Target="../media/image666.png" /><Relationship Id="rId604" Type="http://schemas.openxmlformats.org/officeDocument/2006/relationships/image" Target="../media/image680.png" /><Relationship Id="rId646" Type="http://schemas.openxmlformats.org/officeDocument/2006/relationships/image" Target="../media/image722.png" /><Relationship Id="rId811" Type="http://schemas.openxmlformats.org/officeDocument/2006/relationships/image" Target="../media/image887.png" /><Relationship Id="rId201" Type="http://schemas.openxmlformats.org/officeDocument/2006/relationships/image" Target="../media/image281.png" /><Relationship Id="rId243" Type="http://schemas.openxmlformats.org/officeDocument/2006/relationships/image" Target="../media/image323.png" /><Relationship Id="rId285" Type="http://schemas.openxmlformats.org/officeDocument/2006/relationships/image" Target="../media/image364.png" /><Relationship Id="rId450" Type="http://schemas.openxmlformats.org/officeDocument/2006/relationships/image" Target="../media/image526.png" /><Relationship Id="rId506" Type="http://schemas.openxmlformats.org/officeDocument/2006/relationships/image" Target="../media/image582.png" /><Relationship Id="rId688" Type="http://schemas.openxmlformats.org/officeDocument/2006/relationships/image" Target="../media/image764.png" /><Relationship Id="rId853" Type="http://schemas.openxmlformats.org/officeDocument/2006/relationships/image" Target="../media/image929.png" /><Relationship Id="rId895" Type="http://schemas.openxmlformats.org/officeDocument/2006/relationships/image" Target="../media/image971.png" /><Relationship Id="rId38" Type="http://schemas.openxmlformats.org/officeDocument/2006/relationships/image" Target="../media/image118.png" /><Relationship Id="rId103" Type="http://schemas.openxmlformats.org/officeDocument/2006/relationships/image" Target="../media/image183.png" /><Relationship Id="rId310" Type="http://schemas.openxmlformats.org/officeDocument/2006/relationships/image" Target="../media/image388.png" /><Relationship Id="rId492" Type="http://schemas.openxmlformats.org/officeDocument/2006/relationships/image" Target="../media/image568.png" /><Relationship Id="rId548" Type="http://schemas.openxmlformats.org/officeDocument/2006/relationships/image" Target="../media/image624.png" /><Relationship Id="rId713" Type="http://schemas.openxmlformats.org/officeDocument/2006/relationships/image" Target="../media/image789.png" /><Relationship Id="rId755" Type="http://schemas.openxmlformats.org/officeDocument/2006/relationships/image" Target="../media/image831.png" /><Relationship Id="rId797" Type="http://schemas.openxmlformats.org/officeDocument/2006/relationships/image" Target="../media/image873.png" /><Relationship Id="rId91" Type="http://schemas.openxmlformats.org/officeDocument/2006/relationships/image" Target="../media/image171.png" /><Relationship Id="rId145" Type="http://schemas.openxmlformats.org/officeDocument/2006/relationships/image" Target="../media/image225.png" /><Relationship Id="rId187" Type="http://schemas.openxmlformats.org/officeDocument/2006/relationships/image" Target="../media/image267.png" /><Relationship Id="rId352" Type="http://schemas.openxmlformats.org/officeDocument/2006/relationships/image" Target="../media/image430.png" /><Relationship Id="rId394" Type="http://schemas.openxmlformats.org/officeDocument/2006/relationships/image" Target="../media/image470.png" /><Relationship Id="rId408" Type="http://schemas.openxmlformats.org/officeDocument/2006/relationships/image" Target="../media/image484.png" /><Relationship Id="rId615" Type="http://schemas.openxmlformats.org/officeDocument/2006/relationships/image" Target="../media/image691.png" /><Relationship Id="rId822" Type="http://schemas.openxmlformats.org/officeDocument/2006/relationships/image" Target="../media/image898.png" /><Relationship Id="rId212" Type="http://schemas.openxmlformats.org/officeDocument/2006/relationships/image" Target="../media/image292.png" /><Relationship Id="rId254" Type="http://schemas.openxmlformats.org/officeDocument/2006/relationships/image" Target="../media/image334.png" /><Relationship Id="rId657" Type="http://schemas.openxmlformats.org/officeDocument/2006/relationships/image" Target="../media/image733.png" /><Relationship Id="rId699" Type="http://schemas.openxmlformats.org/officeDocument/2006/relationships/image" Target="../media/image775.png" /><Relationship Id="rId864" Type="http://schemas.openxmlformats.org/officeDocument/2006/relationships/image" Target="../media/image940.png" /><Relationship Id="rId49" Type="http://schemas.openxmlformats.org/officeDocument/2006/relationships/image" Target="../media/image129.png" /><Relationship Id="rId114" Type="http://schemas.openxmlformats.org/officeDocument/2006/relationships/image" Target="../media/image194.png" /><Relationship Id="rId296" Type="http://schemas.openxmlformats.org/officeDocument/2006/relationships/image" Target="../media/image374.png" /><Relationship Id="rId461" Type="http://schemas.openxmlformats.org/officeDocument/2006/relationships/image" Target="../media/image537.png" /><Relationship Id="rId517" Type="http://schemas.openxmlformats.org/officeDocument/2006/relationships/image" Target="../media/image593.png" /><Relationship Id="rId559" Type="http://schemas.openxmlformats.org/officeDocument/2006/relationships/image" Target="../media/image635.png" /><Relationship Id="rId724" Type="http://schemas.openxmlformats.org/officeDocument/2006/relationships/image" Target="../media/image800.png" /><Relationship Id="rId766" Type="http://schemas.openxmlformats.org/officeDocument/2006/relationships/image" Target="../media/image842.png" /><Relationship Id="rId60" Type="http://schemas.openxmlformats.org/officeDocument/2006/relationships/image" Target="../media/image140.png" /><Relationship Id="rId156" Type="http://schemas.openxmlformats.org/officeDocument/2006/relationships/image" Target="../media/image236.png" /><Relationship Id="rId198" Type="http://schemas.openxmlformats.org/officeDocument/2006/relationships/image" Target="../media/image278.png" /><Relationship Id="rId321" Type="http://schemas.openxmlformats.org/officeDocument/2006/relationships/image" Target="../media/image399.png" /><Relationship Id="rId363" Type="http://schemas.openxmlformats.org/officeDocument/2006/relationships/image" Target="../media/image440.png" /><Relationship Id="rId419" Type="http://schemas.openxmlformats.org/officeDocument/2006/relationships/image" Target="../media/image495.png" /><Relationship Id="rId570" Type="http://schemas.openxmlformats.org/officeDocument/2006/relationships/image" Target="../media/image646.png" /><Relationship Id="rId626" Type="http://schemas.openxmlformats.org/officeDocument/2006/relationships/image" Target="../media/image702.png" /><Relationship Id="rId223" Type="http://schemas.openxmlformats.org/officeDocument/2006/relationships/image" Target="../media/image303.png" /><Relationship Id="rId430" Type="http://schemas.openxmlformats.org/officeDocument/2006/relationships/image" Target="../media/image506.png" /><Relationship Id="rId668" Type="http://schemas.openxmlformats.org/officeDocument/2006/relationships/image" Target="../media/image744.png" /><Relationship Id="rId833" Type="http://schemas.openxmlformats.org/officeDocument/2006/relationships/image" Target="../media/image909.png" /><Relationship Id="rId875" Type="http://schemas.openxmlformats.org/officeDocument/2006/relationships/image" Target="../media/image951.png" /><Relationship Id="rId18" Type="http://schemas.openxmlformats.org/officeDocument/2006/relationships/image" Target="../media/image98.png" /><Relationship Id="rId265" Type="http://schemas.openxmlformats.org/officeDocument/2006/relationships/image" Target="../media/image345.png" /><Relationship Id="rId472" Type="http://schemas.openxmlformats.org/officeDocument/2006/relationships/image" Target="../media/image548.png" /><Relationship Id="rId528" Type="http://schemas.openxmlformats.org/officeDocument/2006/relationships/image" Target="../media/image604.png" /><Relationship Id="rId735" Type="http://schemas.openxmlformats.org/officeDocument/2006/relationships/image" Target="../media/image811.png" /><Relationship Id="rId900" Type="http://schemas.openxmlformats.org/officeDocument/2006/relationships/image" Target="../media/image976.png" /><Relationship Id="rId125" Type="http://schemas.openxmlformats.org/officeDocument/2006/relationships/image" Target="../media/image205.png" /><Relationship Id="rId167" Type="http://schemas.openxmlformats.org/officeDocument/2006/relationships/image" Target="../media/image247.png" /><Relationship Id="rId332" Type="http://schemas.openxmlformats.org/officeDocument/2006/relationships/image" Target="../media/image410.png" /><Relationship Id="rId374" Type="http://schemas.openxmlformats.org/officeDocument/2006/relationships/image" Target="../media/image450.png" /><Relationship Id="rId581" Type="http://schemas.openxmlformats.org/officeDocument/2006/relationships/image" Target="../media/image657.png" /><Relationship Id="rId777" Type="http://schemas.openxmlformats.org/officeDocument/2006/relationships/image" Target="../media/image853.png" /><Relationship Id="rId71" Type="http://schemas.openxmlformats.org/officeDocument/2006/relationships/image" Target="../media/image151.png" /><Relationship Id="rId234" Type="http://schemas.openxmlformats.org/officeDocument/2006/relationships/image" Target="../media/image314.png" /><Relationship Id="rId637" Type="http://schemas.openxmlformats.org/officeDocument/2006/relationships/image" Target="../media/image713.png" /><Relationship Id="rId679" Type="http://schemas.openxmlformats.org/officeDocument/2006/relationships/image" Target="../media/image755.png" /><Relationship Id="rId802" Type="http://schemas.openxmlformats.org/officeDocument/2006/relationships/image" Target="../media/image878.png" /><Relationship Id="rId844" Type="http://schemas.openxmlformats.org/officeDocument/2006/relationships/image" Target="../media/image920.png" /><Relationship Id="rId886" Type="http://schemas.openxmlformats.org/officeDocument/2006/relationships/image" Target="../media/image962.png" /><Relationship Id="rId2" Type="http://schemas.openxmlformats.org/officeDocument/2006/relationships/image" Target="../media/image83.jpeg" /><Relationship Id="rId29" Type="http://schemas.openxmlformats.org/officeDocument/2006/relationships/image" Target="../media/image109.png" /><Relationship Id="rId276" Type="http://schemas.openxmlformats.org/officeDocument/2006/relationships/image" Target="../media/image355.png" /><Relationship Id="rId441" Type="http://schemas.openxmlformats.org/officeDocument/2006/relationships/image" Target="../media/image517.png" /><Relationship Id="rId483" Type="http://schemas.openxmlformats.org/officeDocument/2006/relationships/image" Target="../media/image559.png" /><Relationship Id="rId539" Type="http://schemas.openxmlformats.org/officeDocument/2006/relationships/image" Target="../media/image615.png" /><Relationship Id="rId690" Type="http://schemas.openxmlformats.org/officeDocument/2006/relationships/image" Target="../media/image766.png" /><Relationship Id="rId704" Type="http://schemas.openxmlformats.org/officeDocument/2006/relationships/image" Target="../media/image780.png" /><Relationship Id="rId746" Type="http://schemas.openxmlformats.org/officeDocument/2006/relationships/image" Target="../media/image822.png" /><Relationship Id="rId40" Type="http://schemas.openxmlformats.org/officeDocument/2006/relationships/image" Target="../media/image120.png" /><Relationship Id="rId136" Type="http://schemas.openxmlformats.org/officeDocument/2006/relationships/image" Target="../media/image216.png" /><Relationship Id="rId178" Type="http://schemas.openxmlformats.org/officeDocument/2006/relationships/image" Target="../media/image258.png" /><Relationship Id="rId301" Type="http://schemas.openxmlformats.org/officeDocument/2006/relationships/image" Target="../media/image379.png" /><Relationship Id="rId343" Type="http://schemas.openxmlformats.org/officeDocument/2006/relationships/image" Target="../media/image421.png" /><Relationship Id="rId550" Type="http://schemas.openxmlformats.org/officeDocument/2006/relationships/image" Target="../media/image626.png" /><Relationship Id="rId788" Type="http://schemas.openxmlformats.org/officeDocument/2006/relationships/image" Target="../media/image864.png" /><Relationship Id="rId82" Type="http://schemas.openxmlformats.org/officeDocument/2006/relationships/image" Target="../media/image162.png" /><Relationship Id="rId203" Type="http://schemas.openxmlformats.org/officeDocument/2006/relationships/image" Target="../media/image283.png" /><Relationship Id="rId385" Type="http://schemas.openxmlformats.org/officeDocument/2006/relationships/image" Target="../media/image461.png" /><Relationship Id="rId592" Type="http://schemas.openxmlformats.org/officeDocument/2006/relationships/image" Target="../media/image668.png" /><Relationship Id="rId606" Type="http://schemas.openxmlformats.org/officeDocument/2006/relationships/image" Target="../media/image682.png" /><Relationship Id="rId648" Type="http://schemas.openxmlformats.org/officeDocument/2006/relationships/image" Target="../media/image724.png" /><Relationship Id="rId813" Type="http://schemas.openxmlformats.org/officeDocument/2006/relationships/image" Target="../media/image889.png" /><Relationship Id="rId855" Type="http://schemas.openxmlformats.org/officeDocument/2006/relationships/image" Target="../media/image931.png" /><Relationship Id="rId245" Type="http://schemas.openxmlformats.org/officeDocument/2006/relationships/image" Target="../media/image325.png" /><Relationship Id="rId287" Type="http://schemas.openxmlformats.org/officeDocument/2006/relationships/image" Target="../media/image366.png" /><Relationship Id="rId410" Type="http://schemas.openxmlformats.org/officeDocument/2006/relationships/image" Target="../media/image486.png" /><Relationship Id="rId452" Type="http://schemas.openxmlformats.org/officeDocument/2006/relationships/image" Target="../media/image528.png" /><Relationship Id="rId494" Type="http://schemas.openxmlformats.org/officeDocument/2006/relationships/image" Target="../media/image570.png" /><Relationship Id="rId508" Type="http://schemas.openxmlformats.org/officeDocument/2006/relationships/image" Target="../media/image584.png" /><Relationship Id="rId715" Type="http://schemas.openxmlformats.org/officeDocument/2006/relationships/image" Target="../media/image791.png" /><Relationship Id="rId897" Type="http://schemas.openxmlformats.org/officeDocument/2006/relationships/image" Target="../media/image973.png" /><Relationship Id="rId105" Type="http://schemas.openxmlformats.org/officeDocument/2006/relationships/image" Target="../media/image185.png" /><Relationship Id="rId147" Type="http://schemas.openxmlformats.org/officeDocument/2006/relationships/image" Target="../media/image227.png" /><Relationship Id="rId312" Type="http://schemas.openxmlformats.org/officeDocument/2006/relationships/image" Target="../media/image390.png" /><Relationship Id="rId354" Type="http://schemas.openxmlformats.org/officeDocument/2006/relationships/image" Target="../media/image432.png" /><Relationship Id="rId757" Type="http://schemas.openxmlformats.org/officeDocument/2006/relationships/image" Target="../media/image833.png" /><Relationship Id="rId799" Type="http://schemas.openxmlformats.org/officeDocument/2006/relationships/image" Target="../media/image875.png" /><Relationship Id="rId51" Type="http://schemas.openxmlformats.org/officeDocument/2006/relationships/image" Target="../media/image131.png" /><Relationship Id="rId93" Type="http://schemas.openxmlformats.org/officeDocument/2006/relationships/image" Target="../media/image173.png" /><Relationship Id="rId189" Type="http://schemas.openxmlformats.org/officeDocument/2006/relationships/image" Target="../media/image269.png" /><Relationship Id="rId396" Type="http://schemas.openxmlformats.org/officeDocument/2006/relationships/image" Target="../media/image472.png" /><Relationship Id="rId561" Type="http://schemas.openxmlformats.org/officeDocument/2006/relationships/image" Target="../media/image637.png" /><Relationship Id="rId617" Type="http://schemas.openxmlformats.org/officeDocument/2006/relationships/image" Target="../media/image693.png" /><Relationship Id="rId659" Type="http://schemas.openxmlformats.org/officeDocument/2006/relationships/image" Target="../media/image735.png" /><Relationship Id="rId824" Type="http://schemas.openxmlformats.org/officeDocument/2006/relationships/image" Target="../media/image900.png" /><Relationship Id="rId866" Type="http://schemas.openxmlformats.org/officeDocument/2006/relationships/image" Target="../media/image942.png" /><Relationship Id="rId214" Type="http://schemas.openxmlformats.org/officeDocument/2006/relationships/image" Target="../media/image294.png" /><Relationship Id="rId256" Type="http://schemas.openxmlformats.org/officeDocument/2006/relationships/image" Target="../media/image336.png" /><Relationship Id="rId298" Type="http://schemas.openxmlformats.org/officeDocument/2006/relationships/image" Target="../media/image376.png" /><Relationship Id="rId421" Type="http://schemas.openxmlformats.org/officeDocument/2006/relationships/image" Target="../media/image497.png" /><Relationship Id="rId463" Type="http://schemas.openxmlformats.org/officeDocument/2006/relationships/image" Target="../media/image539.png" /><Relationship Id="rId519" Type="http://schemas.openxmlformats.org/officeDocument/2006/relationships/image" Target="../media/image595.png" /><Relationship Id="rId670" Type="http://schemas.openxmlformats.org/officeDocument/2006/relationships/image" Target="../media/image746.png" /><Relationship Id="rId116" Type="http://schemas.openxmlformats.org/officeDocument/2006/relationships/image" Target="../media/image196.png" /><Relationship Id="rId158" Type="http://schemas.openxmlformats.org/officeDocument/2006/relationships/image" Target="../media/image238.png" /><Relationship Id="rId323" Type="http://schemas.openxmlformats.org/officeDocument/2006/relationships/image" Target="../media/image401.png" /><Relationship Id="rId530" Type="http://schemas.openxmlformats.org/officeDocument/2006/relationships/image" Target="../media/image606.png" /><Relationship Id="rId726" Type="http://schemas.openxmlformats.org/officeDocument/2006/relationships/image" Target="../media/image802.png" /><Relationship Id="rId768" Type="http://schemas.openxmlformats.org/officeDocument/2006/relationships/image" Target="../media/image844.png" /><Relationship Id="rId20" Type="http://schemas.openxmlformats.org/officeDocument/2006/relationships/image" Target="../media/image100.png" /><Relationship Id="rId62" Type="http://schemas.openxmlformats.org/officeDocument/2006/relationships/image" Target="../media/image142.png" /><Relationship Id="rId365" Type="http://schemas.openxmlformats.org/officeDocument/2006/relationships/image" Target="../media/image442.png" /><Relationship Id="rId572" Type="http://schemas.openxmlformats.org/officeDocument/2006/relationships/image" Target="../media/image648.png" /><Relationship Id="rId628" Type="http://schemas.openxmlformats.org/officeDocument/2006/relationships/image" Target="../media/image704.png" /><Relationship Id="rId835" Type="http://schemas.openxmlformats.org/officeDocument/2006/relationships/image" Target="../media/image911.png" /><Relationship Id="rId225" Type="http://schemas.openxmlformats.org/officeDocument/2006/relationships/image" Target="../media/image305.png" /><Relationship Id="rId267" Type="http://schemas.openxmlformats.org/officeDocument/2006/relationships/image" Target="../media/image347.png" /><Relationship Id="rId432" Type="http://schemas.openxmlformats.org/officeDocument/2006/relationships/image" Target="../media/image508.png" /><Relationship Id="rId474" Type="http://schemas.openxmlformats.org/officeDocument/2006/relationships/image" Target="../media/image550.png" /><Relationship Id="rId877" Type="http://schemas.openxmlformats.org/officeDocument/2006/relationships/image" Target="../media/image953.png" /><Relationship Id="rId127" Type="http://schemas.openxmlformats.org/officeDocument/2006/relationships/image" Target="../media/image207.png" /><Relationship Id="rId681" Type="http://schemas.openxmlformats.org/officeDocument/2006/relationships/image" Target="../media/image757.png" /><Relationship Id="rId737" Type="http://schemas.openxmlformats.org/officeDocument/2006/relationships/image" Target="../media/image813.png" /><Relationship Id="rId779" Type="http://schemas.openxmlformats.org/officeDocument/2006/relationships/image" Target="../media/image855.png" /><Relationship Id="rId902" Type="http://schemas.openxmlformats.org/officeDocument/2006/relationships/image" Target="../media/image978.png" /><Relationship Id="rId31" Type="http://schemas.openxmlformats.org/officeDocument/2006/relationships/image" Target="../media/image111.png" /><Relationship Id="rId73" Type="http://schemas.openxmlformats.org/officeDocument/2006/relationships/image" Target="../media/image153.png" /><Relationship Id="rId169" Type="http://schemas.openxmlformats.org/officeDocument/2006/relationships/image" Target="../media/image249.png" /><Relationship Id="rId334" Type="http://schemas.openxmlformats.org/officeDocument/2006/relationships/image" Target="../media/image412.png" /><Relationship Id="rId376" Type="http://schemas.openxmlformats.org/officeDocument/2006/relationships/image" Target="../media/image452.png" /><Relationship Id="rId541" Type="http://schemas.openxmlformats.org/officeDocument/2006/relationships/image" Target="../media/image617.png" /><Relationship Id="rId583" Type="http://schemas.openxmlformats.org/officeDocument/2006/relationships/image" Target="../media/image659.png" /><Relationship Id="rId639" Type="http://schemas.openxmlformats.org/officeDocument/2006/relationships/image" Target="../media/image715.png" /><Relationship Id="rId790" Type="http://schemas.openxmlformats.org/officeDocument/2006/relationships/image" Target="../media/image866.png" /><Relationship Id="rId804" Type="http://schemas.openxmlformats.org/officeDocument/2006/relationships/image" Target="../media/image880.png" /><Relationship Id="rId4" Type="http://schemas.openxmlformats.org/officeDocument/2006/relationships/image" Target="../media/image84.png" /><Relationship Id="rId180" Type="http://schemas.openxmlformats.org/officeDocument/2006/relationships/image" Target="../media/image260.png" /><Relationship Id="rId236" Type="http://schemas.openxmlformats.org/officeDocument/2006/relationships/image" Target="../media/image316.png" /><Relationship Id="rId278" Type="http://schemas.openxmlformats.org/officeDocument/2006/relationships/image" Target="../media/image357.png" /><Relationship Id="rId401" Type="http://schemas.openxmlformats.org/officeDocument/2006/relationships/image" Target="../media/image477.png" /><Relationship Id="rId443" Type="http://schemas.openxmlformats.org/officeDocument/2006/relationships/image" Target="../media/image519.png" /><Relationship Id="rId650" Type="http://schemas.openxmlformats.org/officeDocument/2006/relationships/image" Target="../media/image726.png" /><Relationship Id="rId846" Type="http://schemas.openxmlformats.org/officeDocument/2006/relationships/image" Target="../media/image922.png" /><Relationship Id="rId888" Type="http://schemas.openxmlformats.org/officeDocument/2006/relationships/image" Target="../media/image964.png" /><Relationship Id="rId303" Type="http://schemas.openxmlformats.org/officeDocument/2006/relationships/image" Target="../media/image381.png" /><Relationship Id="rId485" Type="http://schemas.openxmlformats.org/officeDocument/2006/relationships/image" Target="../media/image561.png" /><Relationship Id="rId692" Type="http://schemas.openxmlformats.org/officeDocument/2006/relationships/image" Target="../media/image768.png" /><Relationship Id="rId706" Type="http://schemas.openxmlformats.org/officeDocument/2006/relationships/image" Target="../media/image782.png" /><Relationship Id="rId748" Type="http://schemas.openxmlformats.org/officeDocument/2006/relationships/image" Target="../media/image824.png" /><Relationship Id="rId42" Type="http://schemas.openxmlformats.org/officeDocument/2006/relationships/image" Target="../media/image122.png" /><Relationship Id="rId84" Type="http://schemas.openxmlformats.org/officeDocument/2006/relationships/image" Target="../media/image164.png" /><Relationship Id="rId138" Type="http://schemas.openxmlformats.org/officeDocument/2006/relationships/image" Target="../media/image218.png" /><Relationship Id="rId345" Type="http://schemas.openxmlformats.org/officeDocument/2006/relationships/image" Target="../media/image423.png" /><Relationship Id="rId387" Type="http://schemas.openxmlformats.org/officeDocument/2006/relationships/image" Target="../media/image463.png" /><Relationship Id="rId510" Type="http://schemas.openxmlformats.org/officeDocument/2006/relationships/image" Target="../media/image586.png" /><Relationship Id="rId552" Type="http://schemas.openxmlformats.org/officeDocument/2006/relationships/image" Target="../media/image628.png" /><Relationship Id="rId594" Type="http://schemas.openxmlformats.org/officeDocument/2006/relationships/image" Target="../media/image670.png" /><Relationship Id="rId608" Type="http://schemas.openxmlformats.org/officeDocument/2006/relationships/image" Target="../media/image684.png" /><Relationship Id="rId815" Type="http://schemas.openxmlformats.org/officeDocument/2006/relationships/image" Target="../media/image891.png" /><Relationship Id="rId191" Type="http://schemas.openxmlformats.org/officeDocument/2006/relationships/image" Target="../media/image271.png" /><Relationship Id="rId205" Type="http://schemas.openxmlformats.org/officeDocument/2006/relationships/image" Target="../media/image285.png" /><Relationship Id="rId247" Type="http://schemas.openxmlformats.org/officeDocument/2006/relationships/image" Target="../media/image327.png" /><Relationship Id="rId412" Type="http://schemas.openxmlformats.org/officeDocument/2006/relationships/image" Target="../media/image488.png" /><Relationship Id="rId857" Type="http://schemas.openxmlformats.org/officeDocument/2006/relationships/image" Target="../media/image933.png" /><Relationship Id="rId899" Type="http://schemas.openxmlformats.org/officeDocument/2006/relationships/image" Target="../media/image975.png" /><Relationship Id="rId107" Type="http://schemas.openxmlformats.org/officeDocument/2006/relationships/image" Target="../media/image187.png" /><Relationship Id="rId289" Type="http://schemas.openxmlformats.org/officeDocument/2006/relationships/image" Target="../media/image368.png" /><Relationship Id="rId454" Type="http://schemas.openxmlformats.org/officeDocument/2006/relationships/image" Target="../media/image530.png" /><Relationship Id="rId496" Type="http://schemas.openxmlformats.org/officeDocument/2006/relationships/image" Target="../media/image572.png" /><Relationship Id="rId661" Type="http://schemas.openxmlformats.org/officeDocument/2006/relationships/image" Target="../media/image737.png" /><Relationship Id="rId717" Type="http://schemas.openxmlformats.org/officeDocument/2006/relationships/image" Target="../media/image793.png" /><Relationship Id="rId759" Type="http://schemas.openxmlformats.org/officeDocument/2006/relationships/image" Target="../media/image835.png" /><Relationship Id="rId11" Type="http://schemas.openxmlformats.org/officeDocument/2006/relationships/image" Target="../media/image91.png" /><Relationship Id="rId53" Type="http://schemas.openxmlformats.org/officeDocument/2006/relationships/image" Target="../media/image133.png" /><Relationship Id="rId149" Type="http://schemas.openxmlformats.org/officeDocument/2006/relationships/image" Target="../media/image229.png" /><Relationship Id="rId314" Type="http://schemas.openxmlformats.org/officeDocument/2006/relationships/image" Target="../media/image392.png" /><Relationship Id="rId356" Type="http://schemas.openxmlformats.org/officeDocument/2006/relationships/image" Target="../media/image434.png" /><Relationship Id="rId398" Type="http://schemas.openxmlformats.org/officeDocument/2006/relationships/image" Target="../media/image474.png" /><Relationship Id="rId521" Type="http://schemas.openxmlformats.org/officeDocument/2006/relationships/image" Target="../media/image597.png" /><Relationship Id="rId563" Type="http://schemas.openxmlformats.org/officeDocument/2006/relationships/image" Target="../media/image639.png" /><Relationship Id="rId619" Type="http://schemas.openxmlformats.org/officeDocument/2006/relationships/image" Target="../media/image695.png" /><Relationship Id="rId770" Type="http://schemas.openxmlformats.org/officeDocument/2006/relationships/image" Target="../media/image846.png" /><Relationship Id="rId95" Type="http://schemas.openxmlformats.org/officeDocument/2006/relationships/image" Target="../media/image175.png" /><Relationship Id="rId160" Type="http://schemas.openxmlformats.org/officeDocument/2006/relationships/image" Target="../media/image240.png" /><Relationship Id="rId216" Type="http://schemas.openxmlformats.org/officeDocument/2006/relationships/image" Target="../media/image296.png" /><Relationship Id="rId423" Type="http://schemas.openxmlformats.org/officeDocument/2006/relationships/image" Target="../media/image499.png" /><Relationship Id="rId826" Type="http://schemas.openxmlformats.org/officeDocument/2006/relationships/image" Target="../media/image902.png" /><Relationship Id="rId868" Type="http://schemas.openxmlformats.org/officeDocument/2006/relationships/image" Target="../media/image944.png" /><Relationship Id="rId258" Type="http://schemas.openxmlformats.org/officeDocument/2006/relationships/image" Target="../media/image338.png" /><Relationship Id="rId465" Type="http://schemas.openxmlformats.org/officeDocument/2006/relationships/image" Target="../media/image541.png" /><Relationship Id="rId630" Type="http://schemas.openxmlformats.org/officeDocument/2006/relationships/image" Target="../media/image706.png" /><Relationship Id="rId672" Type="http://schemas.openxmlformats.org/officeDocument/2006/relationships/image" Target="../media/image748.png" /><Relationship Id="rId728" Type="http://schemas.openxmlformats.org/officeDocument/2006/relationships/image" Target="../media/image804.png" /><Relationship Id="rId22" Type="http://schemas.openxmlformats.org/officeDocument/2006/relationships/image" Target="../media/image102.png" /><Relationship Id="rId64" Type="http://schemas.openxmlformats.org/officeDocument/2006/relationships/image" Target="../media/image144.png" /><Relationship Id="rId118" Type="http://schemas.openxmlformats.org/officeDocument/2006/relationships/image" Target="../media/image198.png" /><Relationship Id="rId325" Type="http://schemas.openxmlformats.org/officeDocument/2006/relationships/image" Target="../media/image403.png" /><Relationship Id="rId367" Type="http://schemas.openxmlformats.org/officeDocument/2006/relationships/image" Target="../media/image444.png" /><Relationship Id="rId532" Type="http://schemas.openxmlformats.org/officeDocument/2006/relationships/image" Target="../media/image608.png" /><Relationship Id="rId574" Type="http://schemas.openxmlformats.org/officeDocument/2006/relationships/image" Target="../media/image650.png" /><Relationship Id="rId171" Type="http://schemas.openxmlformats.org/officeDocument/2006/relationships/image" Target="../media/image251.png" /><Relationship Id="rId227" Type="http://schemas.openxmlformats.org/officeDocument/2006/relationships/image" Target="../media/image307.png" /><Relationship Id="rId781" Type="http://schemas.openxmlformats.org/officeDocument/2006/relationships/image" Target="../media/image857.png" /><Relationship Id="rId837" Type="http://schemas.openxmlformats.org/officeDocument/2006/relationships/image" Target="../media/image913.png" /><Relationship Id="rId879" Type="http://schemas.openxmlformats.org/officeDocument/2006/relationships/image" Target="../media/image955.png" /><Relationship Id="rId269" Type="http://schemas.openxmlformats.org/officeDocument/2006/relationships/image" Target="../media/image349.png" /><Relationship Id="rId434" Type="http://schemas.openxmlformats.org/officeDocument/2006/relationships/image" Target="../media/image510.png" /><Relationship Id="rId476" Type="http://schemas.openxmlformats.org/officeDocument/2006/relationships/image" Target="../media/image552.png" /><Relationship Id="rId641" Type="http://schemas.openxmlformats.org/officeDocument/2006/relationships/image" Target="../media/image717.png" /><Relationship Id="rId683" Type="http://schemas.openxmlformats.org/officeDocument/2006/relationships/image" Target="../media/image759.png" /><Relationship Id="rId739" Type="http://schemas.openxmlformats.org/officeDocument/2006/relationships/image" Target="../media/image815.png" /><Relationship Id="rId890" Type="http://schemas.openxmlformats.org/officeDocument/2006/relationships/image" Target="../media/image966.png" /><Relationship Id="rId33" Type="http://schemas.openxmlformats.org/officeDocument/2006/relationships/image" Target="../media/image113.png" /><Relationship Id="rId129" Type="http://schemas.openxmlformats.org/officeDocument/2006/relationships/image" Target="../media/image209.png" /><Relationship Id="rId280" Type="http://schemas.openxmlformats.org/officeDocument/2006/relationships/image" Target="../media/image359.png" /><Relationship Id="rId336" Type="http://schemas.openxmlformats.org/officeDocument/2006/relationships/image" Target="../media/image414.png" /><Relationship Id="rId501" Type="http://schemas.openxmlformats.org/officeDocument/2006/relationships/image" Target="../media/image577.png" /><Relationship Id="rId543" Type="http://schemas.openxmlformats.org/officeDocument/2006/relationships/image" Target="../media/image619.png" /><Relationship Id="rId75" Type="http://schemas.openxmlformats.org/officeDocument/2006/relationships/image" Target="../media/image155.png" /><Relationship Id="rId140" Type="http://schemas.openxmlformats.org/officeDocument/2006/relationships/image" Target="../media/image220.png" /><Relationship Id="rId182" Type="http://schemas.openxmlformats.org/officeDocument/2006/relationships/image" Target="../media/image262.png" /><Relationship Id="rId378" Type="http://schemas.openxmlformats.org/officeDocument/2006/relationships/image" Target="../media/image454.png" /><Relationship Id="rId403" Type="http://schemas.openxmlformats.org/officeDocument/2006/relationships/image" Target="../media/image479.png" /><Relationship Id="rId585" Type="http://schemas.openxmlformats.org/officeDocument/2006/relationships/image" Target="../media/image661.png" /><Relationship Id="rId750" Type="http://schemas.openxmlformats.org/officeDocument/2006/relationships/image" Target="../media/image826.png" /><Relationship Id="rId792" Type="http://schemas.openxmlformats.org/officeDocument/2006/relationships/image" Target="../media/image868.png" /><Relationship Id="rId806" Type="http://schemas.openxmlformats.org/officeDocument/2006/relationships/image" Target="../media/image882.png" /><Relationship Id="rId848" Type="http://schemas.openxmlformats.org/officeDocument/2006/relationships/image" Target="../media/image924.png" /><Relationship Id="rId6" Type="http://schemas.openxmlformats.org/officeDocument/2006/relationships/image" Target="../media/image86.jpeg" /><Relationship Id="rId238" Type="http://schemas.openxmlformats.org/officeDocument/2006/relationships/image" Target="../media/image318.png" /><Relationship Id="rId445" Type="http://schemas.openxmlformats.org/officeDocument/2006/relationships/image" Target="../media/image521.png" /><Relationship Id="rId487" Type="http://schemas.openxmlformats.org/officeDocument/2006/relationships/image" Target="../media/image563.png" /><Relationship Id="rId610" Type="http://schemas.openxmlformats.org/officeDocument/2006/relationships/image" Target="../media/image686.png" /><Relationship Id="rId652" Type="http://schemas.openxmlformats.org/officeDocument/2006/relationships/image" Target="../media/image728.png" /><Relationship Id="rId694" Type="http://schemas.openxmlformats.org/officeDocument/2006/relationships/image" Target="../media/image770.png" /><Relationship Id="rId708" Type="http://schemas.openxmlformats.org/officeDocument/2006/relationships/image" Target="../media/image784.png" /><Relationship Id="rId291" Type="http://schemas.openxmlformats.org/officeDocument/2006/relationships/image" Target="../media/image370.png" /><Relationship Id="rId305" Type="http://schemas.openxmlformats.org/officeDocument/2006/relationships/image" Target="../media/image383.png" /><Relationship Id="rId347" Type="http://schemas.openxmlformats.org/officeDocument/2006/relationships/image" Target="../media/image425.png" /><Relationship Id="rId512" Type="http://schemas.openxmlformats.org/officeDocument/2006/relationships/image" Target="../media/image588.png" /><Relationship Id="rId44" Type="http://schemas.openxmlformats.org/officeDocument/2006/relationships/image" Target="../media/image124.png" /><Relationship Id="rId86" Type="http://schemas.openxmlformats.org/officeDocument/2006/relationships/image" Target="../media/image166.png" /><Relationship Id="rId151" Type="http://schemas.openxmlformats.org/officeDocument/2006/relationships/image" Target="../media/image231.png" /><Relationship Id="rId389" Type="http://schemas.openxmlformats.org/officeDocument/2006/relationships/image" Target="../media/image465.png" /><Relationship Id="rId554" Type="http://schemas.openxmlformats.org/officeDocument/2006/relationships/image" Target="../media/image630.png" /><Relationship Id="rId596" Type="http://schemas.openxmlformats.org/officeDocument/2006/relationships/image" Target="../media/image672.png" /><Relationship Id="rId761" Type="http://schemas.openxmlformats.org/officeDocument/2006/relationships/image" Target="../media/image837.png" /><Relationship Id="rId817" Type="http://schemas.openxmlformats.org/officeDocument/2006/relationships/image" Target="../media/image893.png" /><Relationship Id="rId859" Type="http://schemas.openxmlformats.org/officeDocument/2006/relationships/image" Target="../media/image935.png" /><Relationship Id="rId193" Type="http://schemas.openxmlformats.org/officeDocument/2006/relationships/image" Target="../media/image273.png" /><Relationship Id="rId207" Type="http://schemas.openxmlformats.org/officeDocument/2006/relationships/image" Target="../media/image287.png" /><Relationship Id="rId249" Type="http://schemas.openxmlformats.org/officeDocument/2006/relationships/image" Target="../media/image329.png" /><Relationship Id="rId414" Type="http://schemas.openxmlformats.org/officeDocument/2006/relationships/image" Target="../media/image490.png" /><Relationship Id="rId456" Type="http://schemas.openxmlformats.org/officeDocument/2006/relationships/image" Target="../media/image532.png" /><Relationship Id="rId498" Type="http://schemas.openxmlformats.org/officeDocument/2006/relationships/image" Target="../media/image574.png" /><Relationship Id="rId621" Type="http://schemas.openxmlformats.org/officeDocument/2006/relationships/image" Target="../media/image697.png" /><Relationship Id="rId663" Type="http://schemas.openxmlformats.org/officeDocument/2006/relationships/image" Target="../media/image739.png" /><Relationship Id="rId870" Type="http://schemas.openxmlformats.org/officeDocument/2006/relationships/image" Target="../media/image946.png" /><Relationship Id="rId13" Type="http://schemas.openxmlformats.org/officeDocument/2006/relationships/image" Target="../media/image93.png" /><Relationship Id="rId109" Type="http://schemas.openxmlformats.org/officeDocument/2006/relationships/image" Target="../media/image189.png" /><Relationship Id="rId260" Type="http://schemas.openxmlformats.org/officeDocument/2006/relationships/image" Target="../media/image340.png" /><Relationship Id="rId316" Type="http://schemas.openxmlformats.org/officeDocument/2006/relationships/image" Target="../media/image394.png" /><Relationship Id="rId523" Type="http://schemas.openxmlformats.org/officeDocument/2006/relationships/image" Target="../media/image599.png" /><Relationship Id="rId719" Type="http://schemas.openxmlformats.org/officeDocument/2006/relationships/image" Target="../media/image795.png" /><Relationship Id="rId55" Type="http://schemas.openxmlformats.org/officeDocument/2006/relationships/image" Target="../media/image135.png" /><Relationship Id="rId97" Type="http://schemas.openxmlformats.org/officeDocument/2006/relationships/image" Target="../media/image177.png" /><Relationship Id="rId120" Type="http://schemas.openxmlformats.org/officeDocument/2006/relationships/image" Target="../media/image200.png" /><Relationship Id="rId358" Type="http://schemas.openxmlformats.org/officeDocument/2006/relationships/image" Target="../media/image436.png" /><Relationship Id="rId565" Type="http://schemas.openxmlformats.org/officeDocument/2006/relationships/image" Target="../media/image641.png" /><Relationship Id="rId730" Type="http://schemas.openxmlformats.org/officeDocument/2006/relationships/image" Target="../media/image806.png" /><Relationship Id="rId772" Type="http://schemas.openxmlformats.org/officeDocument/2006/relationships/image" Target="../media/image848.png" /><Relationship Id="rId828" Type="http://schemas.openxmlformats.org/officeDocument/2006/relationships/image" Target="../media/image904.png" /><Relationship Id="rId162" Type="http://schemas.openxmlformats.org/officeDocument/2006/relationships/image" Target="../media/image242.png" /><Relationship Id="rId218" Type="http://schemas.openxmlformats.org/officeDocument/2006/relationships/image" Target="../media/image298.png" /><Relationship Id="rId425" Type="http://schemas.openxmlformats.org/officeDocument/2006/relationships/image" Target="../media/image501.png" /><Relationship Id="rId467" Type="http://schemas.openxmlformats.org/officeDocument/2006/relationships/image" Target="../media/image543.png" /><Relationship Id="rId632" Type="http://schemas.openxmlformats.org/officeDocument/2006/relationships/image" Target="../media/image708.png" /><Relationship Id="rId271" Type="http://schemas.openxmlformats.org/officeDocument/2006/relationships/image" Target="../media/image351.png" /><Relationship Id="rId674" Type="http://schemas.openxmlformats.org/officeDocument/2006/relationships/image" Target="../media/image750.png" /><Relationship Id="rId881" Type="http://schemas.openxmlformats.org/officeDocument/2006/relationships/image" Target="../media/image957.png" /><Relationship Id="rId24" Type="http://schemas.openxmlformats.org/officeDocument/2006/relationships/image" Target="../media/image104.png" /><Relationship Id="rId66" Type="http://schemas.openxmlformats.org/officeDocument/2006/relationships/image" Target="../media/image146.png" /><Relationship Id="rId131" Type="http://schemas.openxmlformats.org/officeDocument/2006/relationships/image" Target="../media/image211.png" /><Relationship Id="rId327" Type="http://schemas.openxmlformats.org/officeDocument/2006/relationships/image" Target="../media/image405.png" /><Relationship Id="rId369" Type="http://schemas.openxmlformats.org/officeDocument/2006/relationships/image" Target="../media/image446.png" /><Relationship Id="rId534" Type="http://schemas.openxmlformats.org/officeDocument/2006/relationships/image" Target="../media/image610.png" /><Relationship Id="rId576" Type="http://schemas.openxmlformats.org/officeDocument/2006/relationships/image" Target="../media/image652.png" /><Relationship Id="rId741" Type="http://schemas.openxmlformats.org/officeDocument/2006/relationships/image" Target="../media/image817.png" /><Relationship Id="rId783" Type="http://schemas.openxmlformats.org/officeDocument/2006/relationships/image" Target="../media/image859.png" /><Relationship Id="rId839" Type="http://schemas.openxmlformats.org/officeDocument/2006/relationships/image" Target="../media/image915.png" /><Relationship Id="rId173" Type="http://schemas.openxmlformats.org/officeDocument/2006/relationships/image" Target="../media/image253.png" /><Relationship Id="rId229" Type="http://schemas.openxmlformats.org/officeDocument/2006/relationships/image" Target="../media/image309.png" /><Relationship Id="rId380" Type="http://schemas.openxmlformats.org/officeDocument/2006/relationships/image" Target="../media/image456.png" /><Relationship Id="rId436" Type="http://schemas.openxmlformats.org/officeDocument/2006/relationships/image" Target="../media/image512.png" /><Relationship Id="rId601" Type="http://schemas.openxmlformats.org/officeDocument/2006/relationships/image" Target="../media/image677.png" /><Relationship Id="rId643" Type="http://schemas.openxmlformats.org/officeDocument/2006/relationships/image" Target="../media/image719.png" /><Relationship Id="rId240" Type="http://schemas.openxmlformats.org/officeDocument/2006/relationships/image" Target="../media/image320.png" /><Relationship Id="rId478" Type="http://schemas.openxmlformats.org/officeDocument/2006/relationships/image" Target="../media/image554.png" /><Relationship Id="rId685" Type="http://schemas.openxmlformats.org/officeDocument/2006/relationships/image" Target="../media/image761.png" /><Relationship Id="rId850" Type="http://schemas.openxmlformats.org/officeDocument/2006/relationships/image" Target="../media/image926.png" /><Relationship Id="rId892" Type="http://schemas.openxmlformats.org/officeDocument/2006/relationships/image" Target="../media/image968.png" /><Relationship Id="rId35" Type="http://schemas.openxmlformats.org/officeDocument/2006/relationships/image" Target="../media/image115.png" /><Relationship Id="rId77" Type="http://schemas.openxmlformats.org/officeDocument/2006/relationships/image" Target="../media/image157.png" /><Relationship Id="rId100" Type="http://schemas.openxmlformats.org/officeDocument/2006/relationships/image" Target="../media/image180.png" /><Relationship Id="rId282" Type="http://schemas.openxmlformats.org/officeDocument/2006/relationships/image" Target="../media/image361.png" /><Relationship Id="rId338" Type="http://schemas.openxmlformats.org/officeDocument/2006/relationships/image" Target="../media/image416.png" /><Relationship Id="rId503" Type="http://schemas.openxmlformats.org/officeDocument/2006/relationships/image" Target="../media/image579.png" /><Relationship Id="rId545" Type="http://schemas.openxmlformats.org/officeDocument/2006/relationships/image" Target="../media/image621.png" /><Relationship Id="rId587" Type="http://schemas.openxmlformats.org/officeDocument/2006/relationships/image" Target="../media/image663.png" /><Relationship Id="rId710" Type="http://schemas.openxmlformats.org/officeDocument/2006/relationships/image" Target="../media/image786.png" /><Relationship Id="rId752" Type="http://schemas.openxmlformats.org/officeDocument/2006/relationships/image" Target="../media/image828.png" /><Relationship Id="rId808" Type="http://schemas.openxmlformats.org/officeDocument/2006/relationships/image" Target="../media/image884.png" /><Relationship Id="rId8" Type="http://schemas.openxmlformats.org/officeDocument/2006/relationships/image" Target="../media/image88.png" /><Relationship Id="rId142" Type="http://schemas.openxmlformats.org/officeDocument/2006/relationships/image" Target="../media/image222.png" /><Relationship Id="rId184" Type="http://schemas.openxmlformats.org/officeDocument/2006/relationships/image" Target="../media/image264.png" /><Relationship Id="rId391" Type="http://schemas.openxmlformats.org/officeDocument/2006/relationships/image" Target="../media/image467.png" /><Relationship Id="rId405" Type="http://schemas.openxmlformats.org/officeDocument/2006/relationships/image" Target="../media/image481.png" /><Relationship Id="rId447" Type="http://schemas.openxmlformats.org/officeDocument/2006/relationships/image" Target="../media/image523.png" /><Relationship Id="rId612" Type="http://schemas.openxmlformats.org/officeDocument/2006/relationships/image" Target="../media/image688.png" /><Relationship Id="rId794" Type="http://schemas.openxmlformats.org/officeDocument/2006/relationships/image" Target="../media/image870.png" /><Relationship Id="rId251" Type="http://schemas.openxmlformats.org/officeDocument/2006/relationships/image" Target="../media/image331.png" /><Relationship Id="rId489" Type="http://schemas.openxmlformats.org/officeDocument/2006/relationships/image" Target="../media/image565.png" /><Relationship Id="rId654" Type="http://schemas.openxmlformats.org/officeDocument/2006/relationships/image" Target="../media/image730.png" /><Relationship Id="rId696" Type="http://schemas.openxmlformats.org/officeDocument/2006/relationships/image" Target="../media/image772.png" /><Relationship Id="rId861" Type="http://schemas.openxmlformats.org/officeDocument/2006/relationships/image" Target="../media/image937.png" /><Relationship Id="rId46" Type="http://schemas.openxmlformats.org/officeDocument/2006/relationships/image" Target="../media/image126.png" /><Relationship Id="rId293" Type="http://schemas.openxmlformats.org/officeDocument/2006/relationships/image" Target="../media/image49.png" /><Relationship Id="rId307" Type="http://schemas.openxmlformats.org/officeDocument/2006/relationships/image" Target="../media/image385.png" /><Relationship Id="rId349" Type="http://schemas.openxmlformats.org/officeDocument/2006/relationships/image" Target="../media/image427.png" /><Relationship Id="rId514" Type="http://schemas.openxmlformats.org/officeDocument/2006/relationships/image" Target="../media/image590.png" /><Relationship Id="rId556" Type="http://schemas.openxmlformats.org/officeDocument/2006/relationships/image" Target="../media/image632.png" /><Relationship Id="rId721" Type="http://schemas.openxmlformats.org/officeDocument/2006/relationships/image" Target="../media/image797.png" /><Relationship Id="rId763" Type="http://schemas.openxmlformats.org/officeDocument/2006/relationships/image" Target="../media/image839.png" /><Relationship Id="rId88" Type="http://schemas.openxmlformats.org/officeDocument/2006/relationships/image" Target="../media/image168.png" /><Relationship Id="rId111" Type="http://schemas.openxmlformats.org/officeDocument/2006/relationships/image" Target="../media/image191.png" /><Relationship Id="rId153" Type="http://schemas.openxmlformats.org/officeDocument/2006/relationships/image" Target="../media/image233.png" /><Relationship Id="rId195" Type="http://schemas.openxmlformats.org/officeDocument/2006/relationships/image" Target="../media/image275.png" /><Relationship Id="rId209" Type="http://schemas.openxmlformats.org/officeDocument/2006/relationships/image" Target="../media/image289.png" /><Relationship Id="rId360" Type="http://schemas.openxmlformats.org/officeDocument/2006/relationships/image" Target="../media/image437.png" /><Relationship Id="rId416" Type="http://schemas.openxmlformats.org/officeDocument/2006/relationships/image" Target="../media/image492.png" /><Relationship Id="rId598" Type="http://schemas.openxmlformats.org/officeDocument/2006/relationships/image" Target="../media/image674.png" /><Relationship Id="rId819" Type="http://schemas.openxmlformats.org/officeDocument/2006/relationships/image" Target="../media/image895.png" /><Relationship Id="rId220" Type="http://schemas.openxmlformats.org/officeDocument/2006/relationships/image" Target="../media/image300.png" /><Relationship Id="rId458" Type="http://schemas.openxmlformats.org/officeDocument/2006/relationships/image" Target="../media/image534.png" /><Relationship Id="rId623" Type="http://schemas.openxmlformats.org/officeDocument/2006/relationships/image" Target="../media/image699.png" /><Relationship Id="rId665" Type="http://schemas.openxmlformats.org/officeDocument/2006/relationships/image" Target="../media/image741.png" /><Relationship Id="rId830" Type="http://schemas.openxmlformats.org/officeDocument/2006/relationships/image" Target="../media/image906.png" /><Relationship Id="rId872" Type="http://schemas.openxmlformats.org/officeDocument/2006/relationships/image" Target="../media/image948.png" /><Relationship Id="rId15" Type="http://schemas.openxmlformats.org/officeDocument/2006/relationships/image" Target="../media/image95.png" /><Relationship Id="rId57" Type="http://schemas.openxmlformats.org/officeDocument/2006/relationships/image" Target="../media/image137.png" /><Relationship Id="rId262" Type="http://schemas.openxmlformats.org/officeDocument/2006/relationships/image" Target="../media/image342.png" /><Relationship Id="rId318" Type="http://schemas.openxmlformats.org/officeDocument/2006/relationships/image" Target="../media/image396.png" /><Relationship Id="rId525" Type="http://schemas.openxmlformats.org/officeDocument/2006/relationships/image" Target="../media/image601.png" /><Relationship Id="rId567" Type="http://schemas.openxmlformats.org/officeDocument/2006/relationships/image" Target="../media/image643.png" /><Relationship Id="rId732" Type="http://schemas.openxmlformats.org/officeDocument/2006/relationships/image" Target="../media/image808.png" /><Relationship Id="rId99" Type="http://schemas.openxmlformats.org/officeDocument/2006/relationships/image" Target="../media/image179.png" /><Relationship Id="rId122" Type="http://schemas.openxmlformats.org/officeDocument/2006/relationships/image" Target="../media/image202.png" /><Relationship Id="rId164" Type="http://schemas.openxmlformats.org/officeDocument/2006/relationships/image" Target="../media/image244.png" /><Relationship Id="rId371" Type="http://schemas.openxmlformats.org/officeDocument/2006/relationships/image" Target="../media/image53.png" /><Relationship Id="rId774" Type="http://schemas.openxmlformats.org/officeDocument/2006/relationships/image" Target="../media/image850.png" /><Relationship Id="rId427" Type="http://schemas.openxmlformats.org/officeDocument/2006/relationships/image" Target="../media/image503.png" /><Relationship Id="rId469" Type="http://schemas.openxmlformats.org/officeDocument/2006/relationships/image" Target="../media/image545.png" /><Relationship Id="rId634" Type="http://schemas.openxmlformats.org/officeDocument/2006/relationships/image" Target="../media/image710.png" /><Relationship Id="rId676" Type="http://schemas.openxmlformats.org/officeDocument/2006/relationships/image" Target="../media/image752.png" /><Relationship Id="rId841" Type="http://schemas.openxmlformats.org/officeDocument/2006/relationships/image" Target="../media/image917.png" /><Relationship Id="rId883" Type="http://schemas.openxmlformats.org/officeDocument/2006/relationships/image" Target="../media/image959.png" /><Relationship Id="rId26" Type="http://schemas.openxmlformats.org/officeDocument/2006/relationships/image" Target="../media/image106.png" /><Relationship Id="rId231" Type="http://schemas.openxmlformats.org/officeDocument/2006/relationships/image" Target="../media/image311.png" /><Relationship Id="rId273" Type="http://schemas.openxmlformats.org/officeDocument/2006/relationships/image" Target="../media/image353.png" /><Relationship Id="rId329" Type="http://schemas.openxmlformats.org/officeDocument/2006/relationships/image" Target="../media/image407.png" /><Relationship Id="rId480" Type="http://schemas.openxmlformats.org/officeDocument/2006/relationships/image" Target="../media/image556.png" /><Relationship Id="rId536" Type="http://schemas.openxmlformats.org/officeDocument/2006/relationships/image" Target="../media/image612.png" /><Relationship Id="rId701" Type="http://schemas.openxmlformats.org/officeDocument/2006/relationships/image" Target="../media/image777.png" /><Relationship Id="rId68" Type="http://schemas.openxmlformats.org/officeDocument/2006/relationships/image" Target="../media/image148.png" /><Relationship Id="rId133" Type="http://schemas.openxmlformats.org/officeDocument/2006/relationships/image" Target="../media/image213.png" /><Relationship Id="rId175" Type="http://schemas.openxmlformats.org/officeDocument/2006/relationships/image" Target="../media/image255.png" /><Relationship Id="rId340" Type="http://schemas.openxmlformats.org/officeDocument/2006/relationships/image" Target="../media/image418.png" /><Relationship Id="rId578" Type="http://schemas.openxmlformats.org/officeDocument/2006/relationships/image" Target="../media/image654.png" /><Relationship Id="rId743" Type="http://schemas.openxmlformats.org/officeDocument/2006/relationships/image" Target="../media/image819.png" /><Relationship Id="rId785" Type="http://schemas.openxmlformats.org/officeDocument/2006/relationships/image" Target="../media/image861.png" /><Relationship Id="rId200" Type="http://schemas.openxmlformats.org/officeDocument/2006/relationships/image" Target="../media/image280.png" /><Relationship Id="rId382" Type="http://schemas.openxmlformats.org/officeDocument/2006/relationships/image" Target="../media/image458.png" /><Relationship Id="rId438" Type="http://schemas.openxmlformats.org/officeDocument/2006/relationships/image" Target="../media/image514.png" /><Relationship Id="rId603" Type="http://schemas.openxmlformats.org/officeDocument/2006/relationships/image" Target="../media/image679.png" /><Relationship Id="rId645" Type="http://schemas.openxmlformats.org/officeDocument/2006/relationships/image" Target="../media/image721.jpeg" /><Relationship Id="rId687" Type="http://schemas.openxmlformats.org/officeDocument/2006/relationships/image" Target="../media/image763.png" /><Relationship Id="rId810" Type="http://schemas.openxmlformats.org/officeDocument/2006/relationships/image" Target="../media/image886.png" /><Relationship Id="rId852" Type="http://schemas.openxmlformats.org/officeDocument/2006/relationships/image" Target="../media/image928.png" /><Relationship Id="rId242" Type="http://schemas.openxmlformats.org/officeDocument/2006/relationships/image" Target="../media/image322.png" /><Relationship Id="rId284" Type="http://schemas.openxmlformats.org/officeDocument/2006/relationships/image" Target="../media/image363.png" /><Relationship Id="rId491" Type="http://schemas.openxmlformats.org/officeDocument/2006/relationships/image" Target="../media/image567.png" /><Relationship Id="rId505" Type="http://schemas.openxmlformats.org/officeDocument/2006/relationships/image" Target="../media/image581.png" /><Relationship Id="rId712" Type="http://schemas.openxmlformats.org/officeDocument/2006/relationships/image" Target="../media/image788.png" /><Relationship Id="rId894" Type="http://schemas.openxmlformats.org/officeDocument/2006/relationships/image" Target="../media/image970.png" /><Relationship Id="rId37" Type="http://schemas.openxmlformats.org/officeDocument/2006/relationships/image" Target="../media/image117.png" /><Relationship Id="rId79" Type="http://schemas.openxmlformats.org/officeDocument/2006/relationships/image" Target="../media/image159.png" /><Relationship Id="rId102" Type="http://schemas.openxmlformats.org/officeDocument/2006/relationships/image" Target="../media/image182.png" /><Relationship Id="rId144" Type="http://schemas.openxmlformats.org/officeDocument/2006/relationships/image" Target="../media/image224.png" /><Relationship Id="rId547" Type="http://schemas.openxmlformats.org/officeDocument/2006/relationships/image" Target="../media/image623.png" /><Relationship Id="rId589" Type="http://schemas.openxmlformats.org/officeDocument/2006/relationships/image" Target="../media/image665.png" /><Relationship Id="rId754" Type="http://schemas.openxmlformats.org/officeDocument/2006/relationships/image" Target="../media/image830.png" /><Relationship Id="rId796" Type="http://schemas.openxmlformats.org/officeDocument/2006/relationships/image" Target="../media/image872.png" /><Relationship Id="rId90" Type="http://schemas.openxmlformats.org/officeDocument/2006/relationships/image" Target="../media/image170.png" /><Relationship Id="rId186" Type="http://schemas.openxmlformats.org/officeDocument/2006/relationships/image" Target="../media/image266.png" /><Relationship Id="rId351" Type="http://schemas.openxmlformats.org/officeDocument/2006/relationships/image" Target="../media/image429.png" /><Relationship Id="rId393" Type="http://schemas.openxmlformats.org/officeDocument/2006/relationships/image" Target="../media/image469.png" /><Relationship Id="rId407" Type="http://schemas.openxmlformats.org/officeDocument/2006/relationships/image" Target="../media/image483.png" /><Relationship Id="rId449" Type="http://schemas.openxmlformats.org/officeDocument/2006/relationships/image" Target="../media/image525.png" /><Relationship Id="rId614" Type="http://schemas.openxmlformats.org/officeDocument/2006/relationships/image" Target="../media/image690.png" /><Relationship Id="rId656" Type="http://schemas.openxmlformats.org/officeDocument/2006/relationships/image" Target="../media/image732.png" /><Relationship Id="rId821" Type="http://schemas.openxmlformats.org/officeDocument/2006/relationships/image" Target="../media/image897.png" /><Relationship Id="rId863" Type="http://schemas.openxmlformats.org/officeDocument/2006/relationships/image" Target="../media/image939.png" /><Relationship Id="rId211" Type="http://schemas.openxmlformats.org/officeDocument/2006/relationships/image" Target="../media/image291.png" /><Relationship Id="rId253" Type="http://schemas.openxmlformats.org/officeDocument/2006/relationships/image" Target="../media/image333.png" /><Relationship Id="rId295" Type="http://schemas.openxmlformats.org/officeDocument/2006/relationships/image" Target="../media/image373.png" /><Relationship Id="rId309" Type="http://schemas.openxmlformats.org/officeDocument/2006/relationships/image" Target="../media/image387.png" /><Relationship Id="rId460" Type="http://schemas.openxmlformats.org/officeDocument/2006/relationships/image" Target="../media/image536.png" /><Relationship Id="rId516" Type="http://schemas.openxmlformats.org/officeDocument/2006/relationships/image" Target="../media/image592.png" /><Relationship Id="rId698" Type="http://schemas.openxmlformats.org/officeDocument/2006/relationships/image" Target="../media/image774.png" /><Relationship Id="rId48" Type="http://schemas.openxmlformats.org/officeDocument/2006/relationships/image" Target="../media/image128.png" /><Relationship Id="rId113" Type="http://schemas.openxmlformats.org/officeDocument/2006/relationships/image" Target="../media/image193.png" /><Relationship Id="rId320" Type="http://schemas.openxmlformats.org/officeDocument/2006/relationships/image" Target="../media/image398.png" /><Relationship Id="rId558" Type="http://schemas.openxmlformats.org/officeDocument/2006/relationships/image" Target="../media/image634.png" /><Relationship Id="rId723" Type="http://schemas.openxmlformats.org/officeDocument/2006/relationships/image" Target="../media/image799.png" /><Relationship Id="rId765" Type="http://schemas.openxmlformats.org/officeDocument/2006/relationships/image" Target="../media/image841.png" /><Relationship Id="rId155" Type="http://schemas.openxmlformats.org/officeDocument/2006/relationships/image" Target="../media/image235.png" /><Relationship Id="rId197" Type="http://schemas.openxmlformats.org/officeDocument/2006/relationships/image" Target="../media/image277.png" /><Relationship Id="rId362" Type="http://schemas.openxmlformats.org/officeDocument/2006/relationships/image" Target="../media/image439.png" /><Relationship Id="rId418" Type="http://schemas.openxmlformats.org/officeDocument/2006/relationships/image" Target="../media/image494.png" /><Relationship Id="rId625" Type="http://schemas.openxmlformats.org/officeDocument/2006/relationships/image" Target="../media/image701.png" /><Relationship Id="rId832" Type="http://schemas.openxmlformats.org/officeDocument/2006/relationships/image" Target="../media/image908.png" /><Relationship Id="rId222" Type="http://schemas.openxmlformats.org/officeDocument/2006/relationships/image" Target="../media/image302.png" /><Relationship Id="rId264" Type="http://schemas.openxmlformats.org/officeDocument/2006/relationships/image" Target="../media/image344.png" /><Relationship Id="rId471" Type="http://schemas.openxmlformats.org/officeDocument/2006/relationships/image" Target="../media/image547.png" /><Relationship Id="rId667" Type="http://schemas.openxmlformats.org/officeDocument/2006/relationships/image" Target="../media/image743.png" /><Relationship Id="rId874" Type="http://schemas.openxmlformats.org/officeDocument/2006/relationships/image" Target="../media/image950.png" /><Relationship Id="rId17" Type="http://schemas.openxmlformats.org/officeDocument/2006/relationships/image" Target="../media/image97.png" /><Relationship Id="rId59" Type="http://schemas.openxmlformats.org/officeDocument/2006/relationships/image" Target="../media/image139.png" /><Relationship Id="rId124" Type="http://schemas.openxmlformats.org/officeDocument/2006/relationships/image" Target="../media/image204.png" /><Relationship Id="rId527" Type="http://schemas.openxmlformats.org/officeDocument/2006/relationships/image" Target="../media/image603.png" /><Relationship Id="rId569" Type="http://schemas.openxmlformats.org/officeDocument/2006/relationships/image" Target="../media/image645.png" /><Relationship Id="rId734" Type="http://schemas.openxmlformats.org/officeDocument/2006/relationships/image" Target="../media/image810.png" /><Relationship Id="rId776" Type="http://schemas.openxmlformats.org/officeDocument/2006/relationships/image" Target="../media/image852.png" /><Relationship Id="rId70" Type="http://schemas.openxmlformats.org/officeDocument/2006/relationships/image" Target="../media/image150.png" /><Relationship Id="rId166" Type="http://schemas.openxmlformats.org/officeDocument/2006/relationships/image" Target="../media/image246.png" /><Relationship Id="rId331" Type="http://schemas.openxmlformats.org/officeDocument/2006/relationships/image" Target="../media/image409.png" /><Relationship Id="rId373" Type="http://schemas.openxmlformats.org/officeDocument/2006/relationships/image" Target="../media/image449.png" /><Relationship Id="rId429" Type="http://schemas.openxmlformats.org/officeDocument/2006/relationships/image" Target="../media/image505.png" /><Relationship Id="rId580" Type="http://schemas.openxmlformats.org/officeDocument/2006/relationships/image" Target="../media/image656.png" /><Relationship Id="rId636" Type="http://schemas.openxmlformats.org/officeDocument/2006/relationships/image" Target="../media/image712.png" /><Relationship Id="rId801" Type="http://schemas.openxmlformats.org/officeDocument/2006/relationships/image" Target="../media/image877.png" /><Relationship Id="rId1" Type="http://schemas.openxmlformats.org/officeDocument/2006/relationships/image" Target="../media/image82.jpeg" /><Relationship Id="rId233" Type="http://schemas.openxmlformats.org/officeDocument/2006/relationships/image" Target="../media/image313.png" /><Relationship Id="rId440" Type="http://schemas.openxmlformats.org/officeDocument/2006/relationships/image" Target="../media/image516.png" /><Relationship Id="rId678" Type="http://schemas.openxmlformats.org/officeDocument/2006/relationships/image" Target="../media/image754.png" /><Relationship Id="rId843" Type="http://schemas.openxmlformats.org/officeDocument/2006/relationships/image" Target="../media/image919.png" /><Relationship Id="rId885" Type="http://schemas.openxmlformats.org/officeDocument/2006/relationships/image" Target="../media/image961.png" /><Relationship Id="rId28" Type="http://schemas.openxmlformats.org/officeDocument/2006/relationships/image" Target="../media/image108.png" /><Relationship Id="rId275" Type="http://schemas.openxmlformats.org/officeDocument/2006/relationships/image" Target="../media/image51.png" /><Relationship Id="rId300" Type="http://schemas.openxmlformats.org/officeDocument/2006/relationships/image" Target="../media/image378.png" /><Relationship Id="rId482" Type="http://schemas.openxmlformats.org/officeDocument/2006/relationships/image" Target="../media/image558.png" /><Relationship Id="rId538" Type="http://schemas.openxmlformats.org/officeDocument/2006/relationships/image" Target="../media/image614.png" /><Relationship Id="rId703" Type="http://schemas.openxmlformats.org/officeDocument/2006/relationships/image" Target="../media/image779.png" /><Relationship Id="rId745" Type="http://schemas.openxmlformats.org/officeDocument/2006/relationships/image" Target="../media/image821.png" /><Relationship Id="rId81" Type="http://schemas.openxmlformats.org/officeDocument/2006/relationships/image" Target="../media/image161.png" /><Relationship Id="rId135" Type="http://schemas.openxmlformats.org/officeDocument/2006/relationships/image" Target="../media/image215.png" /><Relationship Id="rId177" Type="http://schemas.openxmlformats.org/officeDocument/2006/relationships/image" Target="../media/image257.png" /><Relationship Id="rId342" Type="http://schemas.openxmlformats.org/officeDocument/2006/relationships/image" Target="../media/image420.png" /><Relationship Id="rId384" Type="http://schemas.openxmlformats.org/officeDocument/2006/relationships/image" Target="../media/image460.png" /><Relationship Id="rId591" Type="http://schemas.openxmlformats.org/officeDocument/2006/relationships/image" Target="../media/image667.png" /><Relationship Id="rId605" Type="http://schemas.openxmlformats.org/officeDocument/2006/relationships/image" Target="../media/image681.png" /><Relationship Id="rId787" Type="http://schemas.openxmlformats.org/officeDocument/2006/relationships/image" Target="../media/image863.png" /><Relationship Id="rId812" Type="http://schemas.openxmlformats.org/officeDocument/2006/relationships/image" Target="../media/image888.png" /><Relationship Id="rId202" Type="http://schemas.openxmlformats.org/officeDocument/2006/relationships/image" Target="../media/image282.png" /><Relationship Id="rId244" Type="http://schemas.openxmlformats.org/officeDocument/2006/relationships/image" Target="../media/image324.png" /><Relationship Id="rId647" Type="http://schemas.openxmlformats.org/officeDocument/2006/relationships/image" Target="../media/image723.png" /><Relationship Id="rId689" Type="http://schemas.openxmlformats.org/officeDocument/2006/relationships/image" Target="../media/image765.png" /><Relationship Id="rId854" Type="http://schemas.openxmlformats.org/officeDocument/2006/relationships/image" Target="../media/image930.png" /><Relationship Id="rId896" Type="http://schemas.openxmlformats.org/officeDocument/2006/relationships/image" Target="../media/image972.png" /><Relationship Id="rId39" Type="http://schemas.openxmlformats.org/officeDocument/2006/relationships/image" Target="../media/image119.png" /><Relationship Id="rId286" Type="http://schemas.openxmlformats.org/officeDocument/2006/relationships/image" Target="../media/image365.png" /><Relationship Id="rId451" Type="http://schemas.openxmlformats.org/officeDocument/2006/relationships/image" Target="../media/image527.png" /><Relationship Id="rId493" Type="http://schemas.openxmlformats.org/officeDocument/2006/relationships/image" Target="../media/image569.png" /><Relationship Id="rId507" Type="http://schemas.openxmlformats.org/officeDocument/2006/relationships/image" Target="../media/image583.png" /><Relationship Id="rId549" Type="http://schemas.openxmlformats.org/officeDocument/2006/relationships/image" Target="../media/image625.png" /><Relationship Id="rId714" Type="http://schemas.openxmlformats.org/officeDocument/2006/relationships/image" Target="../media/image790.png" /><Relationship Id="rId756" Type="http://schemas.openxmlformats.org/officeDocument/2006/relationships/image" Target="../media/image832.png" /><Relationship Id="rId50" Type="http://schemas.openxmlformats.org/officeDocument/2006/relationships/image" Target="../media/image130.png" /><Relationship Id="rId104" Type="http://schemas.openxmlformats.org/officeDocument/2006/relationships/image" Target="../media/image184.png" /><Relationship Id="rId146" Type="http://schemas.openxmlformats.org/officeDocument/2006/relationships/image" Target="../media/image226.png" /><Relationship Id="rId188" Type="http://schemas.openxmlformats.org/officeDocument/2006/relationships/image" Target="../media/image268.png" /><Relationship Id="rId311" Type="http://schemas.openxmlformats.org/officeDocument/2006/relationships/image" Target="../media/image389.png" /><Relationship Id="rId353" Type="http://schemas.openxmlformats.org/officeDocument/2006/relationships/image" Target="../media/image431.png" /><Relationship Id="rId395" Type="http://schemas.openxmlformats.org/officeDocument/2006/relationships/image" Target="../media/image471.png" /><Relationship Id="rId409" Type="http://schemas.openxmlformats.org/officeDocument/2006/relationships/image" Target="../media/image485.png" /><Relationship Id="rId560" Type="http://schemas.openxmlformats.org/officeDocument/2006/relationships/image" Target="../media/image636.png" /><Relationship Id="rId798" Type="http://schemas.openxmlformats.org/officeDocument/2006/relationships/image" Target="../media/image874.png" /><Relationship Id="rId92" Type="http://schemas.openxmlformats.org/officeDocument/2006/relationships/image" Target="../media/image172.png" /><Relationship Id="rId213" Type="http://schemas.openxmlformats.org/officeDocument/2006/relationships/image" Target="../media/image293.png" /><Relationship Id="rId420" Type="http://schemas.openxmlformats.org/officeDocument/2006/relationships/image" Target="../media/image496.png" /><Relationship Id="rId616" Type="http://schemas.openxmlformats.org/officeDocument/2006/relationships/image" Target="../media/image692.png" /><Relationship Id="rId658" Type="http://schemas.openxmlformats.org/officeDocument/2006/relationships/image" Target="../media/image734.png" /><Relationship Id="rId823" Type="http://schemas.openxmlformats.org/officeDocument/2006/relationships/image" Target="../media/image899.png" /><Relationship Id="rId865" Type="http://schemas.openxmlformats.org/officeDocument/2006/relationships/image" Target="../media/image941.png" /><Relationship Id="rId255" Type="http://schemas.openxmlformats.org/officeDocument/2006/relationships/image" Target="../media/image335.png" /><Relationship Id="rId297" Type="http://schemas.openxmlformats.org/officeDocument/2006/relationships/image" Target="../media/image375.png" /><Relationship Id="rId462" Type="http://schemas.openxmlformats.org/officeDocument/2006/relationships/image" Target="../media/image538.png" /><Relationship Id="rId518" Type="http://schemas.openxmlformats.org/officeDocument/2006/relationships/image" Target="../media/image594.png" /><Relationship Id="rId725" Type="http://schemas.openxmlformats.org/officeDocument/2006/relationships/image" Target="../media/image801.png" /><Relationship Id="rId115" Type="http://schemas.openxmlformats.org/officeDocument/2006/relationships/image" Target="../media/image195.png" /><Relationship Id="rId157" Type="http://schemas.openxmlformats.org/officeDocument/2006/relationships/image" Target="../media/image237.png" /><Relationship Id="rId322" Type="http://schemas.openxmlformats.org/officeDocument/2006/relationships/image" Target="../media/image400.png" /><Relationship Id="rId364" Type="http://schemas.openxmlformats.org/officeDocument/2006/relationships/image" Target="../media/image441.png" /><Relationship Id="rId767" Type="http://schemas.openxmlformats.org/officeDocument/2006/relationships/image" Target="../media/image843.png" /><Relationship Id="rId61" Type="http://schemas.openxmlformats.org/officeDocument/2006/relationships/image" Target="../media/image141.png" /><Relationship Id="rId199" Type="http://schemas.openxmlformats.org/officeDocument/2006/relationships/image" Target="../media/image279.png" /><Relationship Id="rId571" Type="http://schemas.openxmlformats.org/officeDocument/2006/relationships/image" Target="../media/image647.png" /><Relationship Id="rId627" Type="http://schemas.openxmlformats.org/officeDocument/2006/relationships/image" Target="../media/image703.png" /><Relationship Id="rId669" Type="http://schemas.openxmlformats.org/officeDocument/2006/relationships/image" Target="../media/image745.png" /><Relationship Id="rId834" Type="http://schemas.openxmlformats.org/officeDocument/2006/relationships/image" Target="../media/image910.png" /><Relationship Id="rId876" Type="http://schemas.openxmlformats.org/officeDocument/2006/relationships/image" Target="../media/image952.png" /><Relationship Id="rId19" Type="http://schemas.openxmlformats.org/officeDocument/2006/relationships/image" Target="../media/image99.png" /><Relationship Id="rId224" Type="http://schemas.openxmlformats.org/officeDocument/2006/relationships/image" Target="../media/image304.png" /><Relationship Id="rId266" Type="http://schemas.openxmlformats.org/officeDocument/2006/relationships/image" Target="../media/image346.png" /><Relationship Id="rId431" Type="http://schemas.openxmlformats.org/officeDocument/2006/relationships/image" Target="../media/image507.png" /><Relationship Id="rId473" Type="http://schemas.openxmlformats.org/officeDocument/2006/relationships/image" Target="../media/image549.png" /><Relationship Id="rId529" Type="http://schemas.openxmlformats.org/officeDocument/2006/relationships/image" Target="../media/image605.png" /><Relationship Id="rId680" Type="http://schemas.openxmlformats.org/officeDocument/2006/relationships/image" Target="../media/image756.png" /><Relationship Id="rId736" Type="http://schemas.openxmlformats.org/officeDocument/2006/relationships/image" Target="../media/image812.png" /><Relationship Id="rId901" Type="http://schemas.openxmlformats.org/officeDocument/2006/relationships/image" Target="../media/image977.png" /><Relationship Id="rId30" Type="http://schemas.openxmlformats.org/officeDocument/2006/relationships/image" Target="../media/image110.png" /><Relationship Id="rId126" Type="http://schemas.openxmlformats.org/officeDocument/2006/relationships/image" Target="../media/image206.png" /><Relationship Id="rId168" Type="http://schemas.openxmlformats.org/officeDocument/2006/relationships/image" Target="../media/image248.png" /><Relationship Id="rId333" Type="http://schemas.openxmlformats.org/officeDocument/2006/relationships/image" Target="../media/image411.png" /><Relationship Id="rId540" Type="http://schemas.openxmlformats.org/officeDocument/2006/relationships/image" Target="../media/image616.png" /><Relationship Id="rId778" Type="http://schemas.openxmlformats.org/officeDocument/2006/relationships/image" Target="../media/image854.png" /><Relationship Id="rId72" Type="http://schemas.openxmlformats.org/officeDocument/2006/relationships/image" Target="../media/image152.png" /><Relationship Id="rId375" Type="http://schemas.openxmlformats.org/officeDocument/2006/relationships/image" Target="../media/image451.png" /><Relationship Id="rId582" Type="http://schemas.openxmlformats.org/officeDocument/2006/relationships/image" Target="../media/image658.png" /><Relationship Id="rId638" Type="http://schemas.openxmlformats.org/officeDocument/2006/relationships/image" Target="../media/image714.png" /><Relationship Id="rId803" Type="http://schemas.openxmlformats.org/officeDocument/2006/relationships/image" Target="../media/image879.png" /><Relationship Id="rId845" Type="http://schemas.openxmlformats.org/officeDocument/2006/relationships/image" Target="../media/image921.png" /><Relationship Id="rId3" Type="http://schemas.openxmlformats.org/officeDocument/2006/relationships/image" Target="../media/image48.png" /><Relationship Id="rId235" Type="http://schemas.openxmlformats.org/officeDocument/2006/relationships/image" Target="../media/image315.png" /><Relationship Id="rId277" Type="http://schemas.openxmlformats.org/officeDocument/2006/relationships/image" Target="../media/image356.png" /><Relationship Id="rId400" Type="http://schemas.openxmlformats.org/officeDocument/2006/relationships/image" Target="../media/image476.png" /><Relationship Id="rId442" Type="http://schemas.openxmlformats.org/officeDocument/2006/relationships/image" Target="../media/image518.png" /><Relationship Id="rId484" Type="http://schemas.openxmlformats.org/officeDocument/2006/relationships/image" Target="../media/image560.png" /><Relationship Id="rId705" Type="http://schemas.openxmlformats.org/officeDocument/2006/relationships/image" Target="../media/image781.png" /><Relationship Id="rId887" Type="http://schemas.openxmlformats.org/officeDocument/2006/relationships/image" Target="../media/image963.png" /><Relationship Id="rId137" Type="http://schemas.openxmlformats.org/officeDocument/2006/relationships/image" Target="../media/image217.png" /><Relationship Id="rId302" Type="http://schemas.openxmlformats.org/officeDocument/2006/relationships/image" Target="../media/image380.png" /><Relationship Id="rId344" Type="http://schemas.openxmlformats.org/officeDocument/2006/relationships/image" Target="../media/image422.png" /><Relationship Id="rId691" Type="http://schemas.openxmlformats.org/officeDocument/2006/relationships/image" Target="../media/image767.png" /><Relationship Id="rId747" Type="http://schemas.openxmlformats.org/officeDocument/2006/relationships/image" Target="../media/image823.png" /><Relationship Id="rId789" Type="http://schemas.openxmlformats.org/officeDocument/2006/relationships/image" Target="../media/image865.png" /><Relationship Id="rId41" Type="http://schemas.openxmlformats.org/officeDocument/2006/relationships/image" Target="../media/image121.png" /><Relationship Id="rId83" Type="http://schemas.openxmlformats.org/officeDocument/2006/relationships/image" Target="../media/image163.png" /><Relationship Id="rId179" Type="http://schemas.openxmlformats.org/officeDocument/2006/relationships/image" Target="../media/image259.png" /><Relationship Id="rId386" Type="http://schemas.openxmlformats.org/officeDocument/2006/relationships/image" Target="../media/image462.png" /><Relationship Id="rId551" Type="http://schemas.openxmlformats.org/officeDocument/2006/relationships/image" Target="../media/image627.png" /><Relationship Id="rId593" Type="http://schemas.openxmlformats.org/officeDocument/2006/relationships/image" Target="../media/image669.png" /><Relationship Id="rId607" Type="http://schemas.openxmlformats.org/officeDocument/2006/relationships/image" Target="../media/image683.png" /><Relationship Id="rId649" Type="http://schemas.openxmlformats.org/officeDocument/2006/relationships/image" Target="../media/image725.png" /><Relationship Id="rId814" Type="http://schemas.openxmlformats.org/officeDocument/2006/relationships/image" Target="../media/image890.png" /><Relationship Id="rId856" Type="http://schemas.openxmlformats.org/officeDocument/2006/relationships/image" Target="../media/image932.png" /><Relationship Id="rId190" Type="http://schemas.openxmlformats.org/officeDocument/2006/relationships/image" Target="../media/image270.png" /><Relationship Id="rId204" Type="http://schemas.openxmlformats.org/officeDocument/2006/relationships/image" Target="../media/image284.png" /><Relationship Id="rId246" Type="http://schemas.openxmlformats.org/officeDocument/2006/relationships/image" Target="../media/image326.png" /><Relationship Id="rId288" Type="http://schemas.openxmlformats.org/officeDocument/2006/relationships/image" Target="../media/image367.png" /><Relationship Id="rId411" Type="http://schemas.openxmlformats.org/officeDocument/2006/relationships/image" Target="../media/image487.png" /><Relationship Id="rId453" Type="http://schemas.openxmlformats.org/officeDocument/2006/relationships/image" Target="../media/image529.png" /><Relationship Id="rId509" Type="http://schemas.openxmlformats.org/officeDocument/2006/relationships/image" Target="../media/image585.png" /><Relationship Id="rId660" Type="http://schemas.openxmlformats.org/officeDocument/2006/relationships/image" Target="../media/image736.png" /><Relationship Id="rId898" Type="http://schemas.openxmlformats.org/officeDocument/2006/relationships/image" Target="../media/image974.png" /><Relationship Id="rId106" Type="http://schemas.openxmlformats.org/officeDocument/2006/relationships/image" Target="../media/image186.png" /><Relationship Id="rId313" Type="http://schemas.openxmlformats.org/officeDocument/2006/relationships/image" Target="../media/image391.png" /><Relationship Id="rId495" Type="http://schemas.openxmlformats.org/officeDocument/2006/relationships/image" Target="../media/image571.png" /><Relationship Id="rId716" Type="http://schemas.openxmlformats.org/officeDocument/2006/relationships/image" Target="../media/image792.png" /><Relationship Id="rId758" Type="http://schemas.openxmlformats.org/officeDocument/2006/relationships/image" Target="../media/image834.png" /><Relationship Id="rId10" Type="http://schemas.openxmlformats.org/officeDocument/2006/relationships/image" Target="../media/image90.png" /><Relationship Id="rId52" Type="http://schemas.openxmlformats.org/officeDocument/2006/relationships/image" Target="../media/image132.png" /><Relationship Id="rId94" Type="http://schemas.openxmlformats.org/officeDocument/2006/relationships/image" Target="../media/image174.png" /><Relationship Id="rId148" Type="http://schemas.openxmlformats.org/officeDocument/2006/relationships/image" Target="../media/image228.png" /><Relationship Id="rId355" Type="http://schemas.openxmlformats.org/officeDocument/2006/relationships/image" Target="../media/image433.png" /><Relationship Id="rId397" Type="http://schemas.openxmlformats.org/officeDocument/2006/relationships/image" Target="../media/image473.png" /><Relationship Id="rId520" Type="http://schemas.openxmlformats.org/officeDocument/2006/relationships/image" Target="../media/image596.png" /><Relationship Id="rId562" Type="http://schemas.openxmlformats.org/officeDocument/2006/relationships/image" Target="../media/image638.png" /><Relationship Id="rId618" Type="http://schemas.openxmlformats.org/officeDocument/2006/relationships/image" Target="../media/image694.png" /><Relationship Id="rId825" Type="http://schemas.openxmlformats.org/officeDocument/2006/relationships/image" Target="../media/image901.png" /><Relationship Id="rId215" Type="http://schemas.openxmlformats.org/officeDocument/2006/relationships/image" Target="../media/image295.png" /><Relationship Id="rId257" Type="http://schemas.openxmlformats.org/officeDocument/2006/relationships/image" Target="../media/image337.png" /><Relationship Id="rId422" Type="http://schemas.openxmlformats.org/officeDocument/2006/relationships/image" Target="../media/image498.png" /><Relationship Id="rId464" Type="http://schemas.openxmlformats.org/officeDocument/2006/relationships/image" Target="../media/image540.png" /><Relationship Id="rId867" Type="http://schemas.openxmlformats.org/officeDocument/2006/relationships/image" Target="../media/image943.png" /><Relationship Id="rId299" Type="http://schemas.openxmlformats.org/officeDocument/2006/relationships/image" Target="../media/image377.png" /><Relationship Id="rId727" Type="http://schemas.openxmlformats.org/officeDocument/2006/relationships/image" Target="../media/image803.png" /><Relationship Id="rId63" Type="http://schemas.openxmlformats.org/officeDocument/2006/relationships/image" Target="../media/image143.png" /><Relationship Id="rId159" Type="http://schemas.openxmlformats.org/officeDocument/2006/relationships/image" Target="../media/image239.png" /><Relationship Id="rId366" Type="http://schemas.openxmlformats.org/officeDocument/2006/relationships/image" Target="../media/image443.png" /><Relationship Id="rId573" Type="http://schemas.openxmlformats.org/officeDocument/2006/relationships/image" Target="../media/image649.png" /><Relationship Id="rId780" Type="http://schemas.openxmlformats.org/officeDocument/2006/relationships/image" Target="../media/image856.png" /><Relationship Id="rId226" Type="http://schemas.openxmlformats.org/officeDocument/2006/relationships/image" Target="../media/image306.png" /><Relationship Id="rId433" Type="http://schemas.openxmlformats.org/officeDocument/2006/relationships/image" Target="../media/image509.png" /><Relationship Id="rId878" Type="http://schemas.openxmlformats.org/officeDocument/2006/relationships/image" Target="../media/image954.png" /><Relationship Id="rId640" Type="http://schemas.openxmlformats.org/officeDocument/2006/relationships/image" Target="../media/image716.png" /><Relationship Id="rId738" Type="http://schemas.openxmlformats.org/officeDocument/2006/relationships/image" Target="../media/image814.png" /><Relationship Id="rId74" Type="http://schemas.openxmlformats.org/officeDocument/2006/relationships/image" Target="../media/image154.png" /><Relationship Id="rId377" Type="http://schemas.openxmlformats.org/officeDocument/2006/relationships/image" Target="../media/image453.png" /><Relationship Id="rId500" Type="http://schemas.openxmlformats.org/officeDocument/2006/relationships/image" Target="../media/image576.png" /><Relationship Id="rId584" Type="http://schemas.openxmlformats.org/officeDocument/2006/relationships/image" Target="../media/image660.png" /><Relationship Id="rId805" Type="http://schemas.openxmlformats.org/officeDocument/2006/relationships/image" Target="../media/image881.png" /><Relationship Id="rId5" Type="http://schemas.openxmlformats.org/officeDocument/2006/relationships/image" Target="../media/image85.png" /><Relationship Id="rId237" Type="http://schemas.openxmlformats.org/officeDocument/2006/relationships/image" Target="../media/image317.png" /><Relationship Id="rId791" Type="http://schemas.openxmlformats.org/officeDocument/2006/relationships/image" Target="../media/image867.png" /><Relationship Id="rId889" Type="http://schemas.openxmlformats.org/officeDocument/2006/relationships/image" Target="../media/image965.png" /><Relationship Id="rId444" Type="http://schemas.openxmlformats.org/officeDocument/2006/relationships/image" Target="../media/image520.png" /><Relationship Id="rId651" Type="http://schemas.openxmlformats.org/officeDocument/2006/relationships/image" Target="../media/image727.png" /><Relationship Id="rId749" Type="http://schemas.openxmlformats.org/officeDocument/2006/relationships/image" Target="../media/image825.png" /><Relationship Id="rId290" Type="http://schemas.openxmlformats.org/officeDocument/2006/relationships/image" Target="../media/image369.png" /><Relationship Id="rId304" Type="http://schemas.openxmlformats.org/officeDocument/2006/relationships/image" Target="../media/image382.png" /><Relationship Id="rId388" Type="http://schemas.openxmlformats.org/officeDocument/2006/relationships/image" Target="../media/image464.png" /><Relationship Id="rId511" Type="http://schemas.openxmlformats.org/officeDocument/2006/relationships/image" Target="../media/image587.png" /><Relationship Id="rId609" Type="http://schemas.openxmlformats.org/officeDocument/2006/relationships/image" Target="../media/image685.png" /><Relationship Id="rId85" Type="http://schemas.openxmlformats.org/officeDocument/2006/relationships/image" Target="../media/image165.png" /><Relationship Id="rId150" Type="http://schemas.openxmlformats.org/officeDocument/2006/relationships/image" Target="../media/image230.png" /><Relationship Id="rId595" Type="http://schemas.openxmlformats.org/officeDocument/2006/relationships/image" Target="../media/image671.png" /><Relationship Id="rId816" Type="http://schemas.openxmlformats.org/officeDocument/2006/relationships/image" Target="../media/image892.png" /><Relationship Id="rId248" Type="http://schemas.openxmlformats.org/officeDocument/2006/relationships/image" Target="../media/image328.png" /><Relationship Id="rId455" Type="http://schemas.openxmlformats.org/officeDocument/2006/relationships/image" Target="../media/image531.png" /><Relationship Id="rId662" Type="http://schemas.openxmlformats.org/officeDocument/2006/relationships/image" Target="../media/image738.png" /><Relationship Id="rId12" Type="http://schemas.openxmlformats.org/officeDocument/2006/relationships/image" Target="../media/image92.png" /><Relationship Id="rId108" Type="http://schemas.openxmlformats.org/officeDocument/2006/relationships/image" Target="../media/image188.png" /><Relationship Id="rId315" Type="http://schemas.openxmlformats.org/officeDocument/2006/relationships/image" Target="../media/image393.png" /><Relationship Id="rId522" Type="http://schemas.openxmlformats.org/officeDocument/2006/relationships/image" Target="../media/image598.png" /><Relationship Id="rId96" Type="http://schemas.openxmlformats.org/officeDocument/2006/relationships/image" Target="../media/image176.png" /><Relationship Id="rId161" Type="http://schemas.openxmlformats.org/officeDocument/2006/relationships/image" Target="../media/image241.png" /><Relationship Id="rId399" Type="http://schemas.openxmlformats.org/officeDocument/2006/relationships/image" Target="../media/image475.png" /><Relationship Id="rId827" Type="http://schemas.openxmlformats.org/officeDocument/2006/relationships/image" Target="../media/image903.png" /><Relationship Id="rId259" Type="http://schemas.openxmlformats.org/officeDocument/2006/relationships/image" Target="../media/image339.png" /><Relationship Id="rId466" Type="http://schemas.openxmlformats.org/officeDocument/2006/relationships/image" Target="../media/image542.png" /><Relationship Id="rId673" Type="http://schemas.openxmlformats.org/officeDocument/2006/relationships/image" Target="../media/image749.png" /><Relationship Id="rId880" Type="http://schemas.openxmlformats.org/officeDocument/2006/relationships/image" Target="../media/image956.png" /><Relationship Id="rId23" Type="http://schemas.openxmlformats.org/officeDocument/2006/relationships/image" Target="../media/image103.png" /><Relationship Id="rId119" Type="http://schemas.openxmlformats.org/officeDocument/2006/relationships/image" Target="../media/image199.png" /><Relationship Id="rId326" Type="http://schemas.openxmlformats.org/officeDocument/2006/relationships/image" Target="../media/image404.png" /><Relationship Id="rId533" Type="http://schemas.openxmlformats.org/officeDocument/2006/relationships/image" Target="../media/image609.png" /><Relationship Id="rId740" Type="http://schemas.openxmlformats.org/officeDocument/2006/relationships/image" Target="../media/image816.png" /><Relationship Id="rId838" Type="http://schemas.openxmlformats.org/officeDocument/2006/relationships/image" Target="../media/image914.png" /><Relationship Id="rId172" Type="http://schemas.openxmlformats.org/officeDocument/2006/relationships/image" Target="../media/image252.png" /><Relationship Id="rId477" Type="http://schemas.openxmlformats.org/officeDocument/2006/relationships/image" Target="../media/image553.png" /><Relationship Id="rId600" Type="http://schemas.openxmlformats.org/officeDocument/2006/relationships/image" Target="../media/image676.png" /><Relationship Id="rId684" Type="http://schemas.openxmlformats.org/officeDocument/2006/relationships/image" Target="../media/image760.png" /><Relationship Id="rId337" Type="http://schemas.openxmlformats.org/officeDocument/2006/relationships/image" Target="../media/image415.png" /><Relationship Id="rId891" Type="http://schemas.openxmlformats.org/officeDocument/2006/relationships/image" Target="../media/image967.png" /><Relationship Id="rId34" Type="http://schemas.openxmlformats.org/officeDocument/2006/relationships/image" Target="../media/image114.png" /><Relationship Id="rId544" Type="http://schemas.openxmlformats.org/officeDocument/2006/relationships/image" Target="../media/image620.png" /><Relationship Id="rId751" Type="http://schemas.openxmlformats.org/officeDocument/2006/relationships/image" Target="../media/image827.png" /><Relationship Id="rId849" Type="http://schemas.openxmlformats.org/officeDocument/2006/relationships/image" Target="../media/image925.png" /><Relationship Id="rId183" Type="http://schemas.openxmlformats.org/officeDocument/2006/relationships/image" Target="../media/image263.png" /><Relationship Id="rId390" Type="http://schemas.openxmlformats.org/officeDocument/2006/relationships/image" Target="../media/image466.png" /><Relationship Id="rId404" Type="http://schemas.openxmlformats.org/officeDocument/2006/relationships/image" Target="../media/image480.png" /><Relationship Id="rId611" Type="http://schemas.openxmlformats.org/officeDocument/2006/relationships/image" Target="../media/image687.png" /><Relationship Id="rId250" Type="http://schemas.openxmlformats.org/officeDocument/2006/relationships/image" Target="../media/image330.png" /><Relationship Id="rId488" Type="http://schemas.openxmlformats.org/officeDocument/2006/relationships/image" Target="../media/image564.png" /><Relationship Id="rId695" Type="http://schemas.openxmlformats.org/officeDocument/2006/relationships/image" Target="../media/image771.png" /><Relationship Id="rId709" Type="http://schemas.openxmlformats.org/officeDocument/2006/relationships/image" Target="../media/image785.png" /><Relationship Id="rId45" Type="http://schemas.openxmlformats.org/officeDocument/2006/relationships/image" Target="../media/image125.png" /><Relationship Id="rId110" Type="http://schemas.openxmlformats.org/officeDocument/2006/relationships/image" Target="../media/image190.png" /><Relationship Id="rId348" Type="http://schemas.openxmlformats.org/officeDocument/2006/relationships/image" Target="../media/image426.png" /><Relationship Id="rId555" Type="http://schemas.openxmlformats.org/officeDocument/2006/relationships/image" Target="../media/image631.png" /><Relationship Id="rId762" Type="http://schemas.openxmlformats.org/officeDocument/2006/relationships/image" Target="../media/image838.png" /><Relationship Id="rId194" Type="http://schemas.openxmlformats.org/officeDocument/2006/relationships/image" Target="../media/image274.png" /><Relationship Id="rId208" Type="http://schemas.openxmlformats.org/officeDocument/2006/relationships/image" Target="../media/image288.png" /><Relationship Id="rId415" Type="http://schemas.openxmlformats.org/officeDocument/2006/relationships/image" Target="../media/image491.png" /><Relationship Id="rId622" Type="http://schemas.openxmlformats.org/officeDocument/2006/relationships/image" Target="../media/image698.png" /><Relationship Id="rId261" Type="http://schemas.openxmlformats.org/officeDocument/2006/relationships/image" Target="../media/image341.png" /><Relationship Id="rId499" Type="http://schemas.openxmlformats.org/officeDocument/2006/relationships/image" Target="../media/image575.png" /></Relationships>
</file>

<file path=xl/drawings/drawing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931</xdr:row>
      <xdr:rowOff>0</xdr:rowOff>
    </xdr:from>
    <xdr:to>
      <xdr:col>1</xdr:col>
      <xdr:colOff>0</xdr:colOff>
      <xdr:row>931</xdr:row>
      <xdr:rowOff>587375</xdr:rowOff>
    </xdr:to>
    <xdr:pic>
      <xdr:nvPicPr>
        <xdr:cNvPr id="2" name="图片 1" descr="73948949614594851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cstate="print"/>
        <a:srcRect t="22882"/>
        <a:stretch>
          <a:fillRect/>
        </a:stretch>
      </xdr:blipFill>
      <xdr:spPr>
        <a:xfrm>
          <a:off x="2314575" y="1423048970"/>
          <a:ext cx="0" cy="587375"/>
        </a:xfrm>
        <a:prstGeom prst="rect">
          <a:avLst/>
        </a:prstGeom>
      </xdr:spPr>
    </xdr:pic>
    <xdr:clientData/>
  </xdr:twoCellAnchor>
  <xdr:twoCellAnchor editAs="oneCell">
    <xdr:from>
      <xdr:col>1</xdr:col>
      <xdr:colOff>152400</xdr:colOff>
      <xdr:row>931</xdr:row>
      <xdr:rowOff>0</xdr:rowOff>
    </xdr:from>
    <xdr:to>
      <xdr:col>1</xdr:col>
      <xdr:colOff>152400</xdr:colOff>
      <xdr:row>931</xdr:row>
      <xdr:rowOff>587375</xdr:rowOff>
    </xdr:to>
    <xdr:pic>
      <xdr:nvPicPr>
        <xdr:cNvPr id="3" name="图片 2" descr="739489496145948511">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1" cstate="print"/>
        <a:srcRect t="22882"/>
        <a:stretch>
          <a:fillRect/>
        </a:stretch>
      </xdr:blipFill>
      <xdr:spPr>
        <a:xfrm>
          <a:off x="2466975" y="1423048970"/>
          <a:ext cx="0" cy="587375"/>
        </a:xfrm>
        <a:prstGeom prst="rect">
          <a:avLst/>
        </a:prstGeom>
      </xdr:spPr>
    </xdr:pic>
    <xdr:clientData/>
  </xdr:twoCellAnchor>
  <xdr:twoCellAnchor editAs="oneCell">
    <xdr:from>
      <xdr:col>1</xdr:col>
      <xdr:colOff>304800</xdr:colOff>
      <xdr:row>931</xdr:row>
      <xdr:rowOff>0</xdr:rowOff>
    </xdr:from>
    <xdr:to>
      <xdr:col>1</xdr:col>
      <xdr:colOff>304800</xdr:colOff>
      <xdr:row>931</xdr:row>
      <xdr:rowOff>587375</xdr:rowOff>
    </xdr:to>
    <xdr:pic>
      <xdr:nvPicPr>
        <xdr:cNvPr id="4" name="图片 3" descr="739489496145948511">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1" cstate="print"/>
        <a:srcRect t="22882"/>
        <a:stretch>
          <a:fillRect/>
        </a:stretch>
      </xdr:blipFill>
      <xdr:spPr>
        <a:xfrm>
          <a:off x="2619375" y="1423048970"/>
          <a:ext cx="0" cy="587375"/>
        </a:xfrm>
        <a:prstGeom prst="rect">
          <a:avLst/>
        </a:prstGeom>
      </xdr:spPr>
    </xdr:pic>
    <xdr:clientData/>
  </xdr:twoCellAnchor>
  <xdr:twoCellAnchor editAs="oneCell">
    <xdr:from>
      <xdr:col>1</xdr:col>
      <xdr:colOff>457200</xdr:colOff>
      <xdr:row>931</xdr:row>
      <xdr:rowOff>0</xdr:rowOff>
    </xdr:from>
    <xdr:to>
      <xdr:col>1</xdr:col>
      <xdr:colOff>457200</xdr:colOff>
      <xdr:row>931</xdr:row>
      <xdr:rowOff>587375</xdr:rowOff>
    </xdr:to>
    <xdr:pic>
      <xdr:nvPicPr>
        <xdr:cNvPr id="5" name="图片 4" descr="739489496145948511">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1" cstate="print"/>
        <a:srcRect t="22882"/>
        <a:stretch>
          <a:fillRect/>
        </a:stretch>
      </xdr:blipFill>
      <xdr:spPr>
        <a:xfrm>
          <a:off x="2771775" y="1423048970"/>
          <a:ext cx="0" cy="587375"/>
        </a:xfrm>
        <a:prstGeom prst="rect">
          <a:avLst/>
        </a:prstGeom>
      </xdr:spPr>
    </xdr:pic>
    <xdr:clientData/>
  </xdr:twoCellAnchor>
  <xdr:twoCellAnchor editAs="oneCell">
    <xdr:from>
      <xdr:col>1</xdr:col>
      <xdr:colOff>609600</xdr:colOff>
      <xdr:row>931</xdr:row>
      <xdr:rowOff>0</xdr:rowOff>
    </xdr:from>
    <xdr:to>
      <xdr:col>1</xdr:col>
      <xdr:colOff>609600</xdr:colOff>
      <xdr:row>931</xdr:row>
      <xdr:rowOff>587375</xdr:rowOff>
    </xdr:to>
    <xdr:pic>
      <xdr:nvPicPr>
        <xdr:cNvPr id="6" name="图片 5" descr="739489496145948511">
          <a:extLst>
            <a:ext uri="{FF2B5EF4-FFF2-40B4-BE49-F238E27FC236}">
              <a16:creationId xmlns:a16="http://schemas.microsoft.com/office/drawing/2014/main" id="{00000000-0008-0000-2500-000006000000}"/>
            </a:ext>
          </a:extLst>
        </xdr:cNvPr>
        <xdr:cNvPicPr>
          <a:picLocks noChangeAspect="1"/>
        </xdr:cNvPicPr>
      </xdr:nvPicPr>
      <xdr:blipFill>
        <a:blip xmlns:r="http://schemas.openxmlformats.org/officeDocument/2006/relationships" r:embed="rId1" cstate="print"/>
        <a:srcRect t="22882"/>
        <a:stretch>
          <a:fillRect/>
        </a:stretch>
      </xdr:blipFill>
      <xdr:spPr>
        <a:xfrm>
          <a:off x="2924175" y="1423048970"/>
          <a:ext cx="0" cy="587375"/>
        </a:xfrm>
        <a:prstGeom prst="rect">
          <a:avLst/>
        </a:prstGeom>
      </xdr:spPr>
    </xdr:pic>
    <xdr:clientData/>
  </xdr:twoCellAnchor>
  <xdr:twoCellAnchor editAs="oneCell">
    <xdr:from>
      <xdr:col>1</xdr:col>
      <xdr:colOff>0</xdr:colOff>
      <xdr:row>931</xdr:row>
      <xdr:rowOff>0</xdr:rowOff>
    </xdr:from>
    <xdr:to>
      <xdr:col>1</xdr:col>
      <xdr:colOff>0</xdr:colOff>
      <xdr:row>931</xdr:row>
      <xdr:rowOff>582930</xdr:rowOff>
    </xdr:to>
    <xdr:pic>
      <xdr:nvPicPr>
        <xdr:cNvPr id="7" name="图片 6" descr="704780827674585369">
          <a:extLst>
            <a:ext uri="{FF2B5EF4-FFF2-40B4-BE49-F238E27FC236}">
              <a16:creationId xmlns:a16="http://schemas.microsoft.com/office/drawing/2014/main" id="{00000000-0008-0000-2500-000007000000}"/>
            </a:ext>
          </a:extLst>
        </xdr:cNvPr>
        <xdr:cNvPicPr>
          <a:picLocks noChangeAspect="1"/>
        </xdr:cNvPicPr>
      </xdr:nvPicPr>
      <xdr:blipFill>
        <a:blip xmlns:r="http://schemas.openxmlformats.org/officeDocument/2006/relationships" r:embed="rId2" cstate="print"/>
        <a:stretch>
          <a:fillRect/>
        </a:stretch>
      </xdr:blipFill>
      <xdr:spPr>
        <a:xfrm>
          <a:off x="2314575" y="1423048970"/>
          <a:ext cx="0" cy="582930"/>
        </a:xfrm>
        <a:prstGeom prst="rect">
          <a:avLst/>
        </a:prstGeom>
      </xdr:spPr>
    </xdr:pic>
    <xdr:clientData/>
  </xdr:twoCellAnchor>
  <xdr:twoCellAnchor editAs="oneCell">
    <xdr:from>
      <xdr:col>2</xdr:col>
      <xdr:colOff>0</xdr:colOff>
      <xdr:row>931</xdr:row>
      <xdr:rowOff>0</xdr:rowOff>
    </xdr:from>
    <xdr:to>
      <xdr:col>2</xdr:col>
      <xdr:colOff>0</xdr:colOff>
      <xdr:row>931</xdr:row>
      <xdr:rowOff>28575</xdr:rowOff>
    </xdr:to>
    <xdr:pic>
      <xdr:nvPicPr>
        <xdr:cNvPr id="8" name="Picture 15">
          <a:extLst>
            <a:ext uri="{FF2B5EF4-FFF2-40B4-BE49-F238E27FC236}">
              <a16:creationId xmlns:a16="http://schemas.microsoft.com/office/drawing/2014/main" id="{00000000-0008-0000-2500-000008000000}"/>
            </a:ext>
          </a:extLst>
        </xdr:cNvPr>
        <xdr:cNvPicPr>
          <a:picLocks noChangeAspect="1" noChangeArrowheads="1"/>
        </xdr:cNvPicPr>
      </xdr:nvPicPr>
      <xdr:blipFill>
        <a:blip xmlns:r="http://schemas.openxmlformats.org/officeDocument/2006/relationships" r:embed="rId3"/>
        <a:srcRect/>
        <a:stretch>
          <a:fillRect/>
        </a:stretch>
      </xdr:blipFill>
      <xdr:spPr>
        <a:xfrm>
          <a:off x="3867150" y="1423048970"/>
          <a:ext cx="0" cy="28575"/>
        </a:xfrm>
        <a:prstGeom prst="rect">
          <a:avLst/>
        </a:prstGeom>
        <a:noFill/>
        <a:ln w="1">
          <a:noFill/>
          <a:miter lim="800000"/>
          <a:headEnd/>
          <a:tailEnd/>
        </a:ln>
      </xdr:spPr>
    </xdr:pic>
    <xdr:clientData/>
  </xdr:twoCellAnchor>
  <xdr:twoCellAnchor editAs="oneCell">
    <xdr:from>
      <xdr:col>1</xdr:col>
      <xdr:colOff>371475</xdr:colOff>
      <xdr:row>931</xdr:row>
      <xdr:rowOff>0</xdr:rowOff>
    </xdr:from>
    <xdr:to>
      <xdr:col>1</xdr:col>
      <xdr:colOff>371475</xdr:colOff>
      <xdr:row>931</xdr:row>
      <xdr:rowOff>587375</xdr:rowOff>
    </xdr:to>
    <xdr:pic>
      <xdr:nvPicPr>
        <xdr:cNvPr id="81" name="图片 80" descr="739489496145948511">
          <a:extLst>
            <a:ext uri="{FF2B5EF4-FFF2-40B4-BE49-F238E27FC236}">
              <a16:creationId xmlns:a16="http://schemas.microsoft.com/office/drawing/2014/main" id="{00000000-0008-0000-2500-000051000000}"/>
            </a:ext>
          </a:extLst>
        </xdr:cNvPr>
        <xdr:cNvPicPr>
          <a:picLocks noChangeAspect="1"/>
        </xdr:cNvPicPr>
      </xdr:nvPicPr>
      <xdr:blipFill>
        <a:blip xmlns:r="http://schemas.openxmlformats.org/officeDocument/2006/relationships" r:embed="rId1" cstate="print"/>
        <a:srcRect t="22882"/>
        <a:stretch>
          <a:fillRect/>
        </a:stretch>
      </xdr:blipFill>
      <xdr:spPr>
        <a:xfrm>
          <a:off x="2686050" y="1423048970"/>
          <a:ext cx="0" cy="587375"/>
        </a:xfrm>
        <a:prstGeom prst="rect">
          <a:avLst/>
        </a:prstGeom>
      </xdr:spPr>
    </xdr:pic>
    <xdr:clientData/>
  </xdr:twoCellAnchor>
  <xdr:twoCellAnchor editAs="oneCell">
    <xdr:from>
      <xdr:col>0</xdr:col>
      <xdr:colOff>48895</xdr:colOff>
      <xdr:row>326</xdr:row>
      <xdr:rowOff>96520</xdr:rowOff>
    </xdr:from>
    <xdr:to>
      <xdr:col>0</xdr:col>
      <xdr:colOff>1817370</xdr:colOff>
      <xdr:row>326</xdr:row>
      <xdr:rowOff>1383665</xdr:rowOff>
    </xdr:to>
    <xdr:pic>
      <xdr:nvPicPr>
        <xdr:cNvPr id="96" name="ID_46CD6FDD570E4EADBE0C45DEF6E9639F">
          <a:extLst>
            <a:ext uri="{FF2B5EF4-FFF2-40B4-BE49-F238E27FC236}">
              <a16:creationId xmlns:a16="http://schemas.microsoft.com/office/drawing/2014/main" id="{00000000-0008-0000-2500-000060000000}"/>
            </a:ext>
          </a:extLst>
        </xdr:cNvPr>
        <xdr:cNvPicPr>
          <a:picLocks noChangeAspect="1"/>
        </xdr:cNvPicPr>
      </xdr:nvPicPr>
      <xdr:blipFill>
        <a:blip xmlns:r="http://schemas.openxmlformats.org/officeDocument/2006/relationships" r:embed="rId4"/>
        <a:stretch>
          <a:fillRect/>
        </a:stretch>
      </xdr:blipFill>
      <xdr:spPr>
        <a:xfrm>
          <a:off x="48895" y="500249190"/>
          <a:ext cx="1768475" cy="1287145"/>
        </a:xfrm>
        <a:prstGeom prst="rect">
          <a:avLst/>
        </a:prstGeom>
        <a:noFill/>
        <a:ln w="9525">
          <a:noFill/>
        </a:ln>
      </xdr:spPr>
    </xdr:pic>
    <xdr:clientData/>
  </xdr:twoCellAnchor>
  <xdr:twoCellAnchor editAs="oneCell">
    <xdr:from>
      <xdr:col>0</xdr:col>
      <xdr:colOff>41275</xdr:colOff>
      <xdr:row>325</xdr:row>
      <xdr:rowOff>81915</xdr:rowOff>
    </xdr:from>
    <xdr:to>
      <xdr:col>0</xdr:col>
      <xdr:colOff>1833880</xdr:colOff>
      <xdr:row>325</xdr:row>
      <xdr:rowOff>1398905</xdr:rowOff>
    </xdr:to>
    <xdr:pic>
      <xdr:nvPicPr>
        <xdr:cNvPr id="97" name="ID_47024243202C48F582106772A45219CC">
          <a:extLst>
            <a:ext uri="{FF2B5EF4-FFF2-40B4-BE49-F238E27FC236}">
              <a16:creationId xmlns:a16="http://schemas.microsoft.com/office/drawing/2014/main" id="{00000000-0008-0000-2500-000061000000}"/>
            </a:ext>
          </a:extLst>
        </xdr:cNvPr>
        <xdr:cNvPicPr>
          <a:picLocks noChangeAspect="1"/>
        </xdr:cNvPicPr>
      </xdr:nvPicPr>
      <xdr:blipFill>
        <a:blip xmlns:r="http://schemas.openxmlformats.org/officeDocument/2006/relationships" r:embed="rId5"/>
        <a:stretch>
          <a:fillRect/>
        </a:stretch>
      </xdr:blipFill>
      <xdr:spPr>
        <a:xfrm>
          <a:off x="41275" y="498710585"/>
          <a:ext cx="1792605" cy="1316990"/>
        </a:xfrm>
        <a:prstGeom prst="rect">
          <a:avLst/>
        </a:prstGeom>
        <a:noFill/>
        <a:ln w="9525">
          <a:noFill/>
        </a:ln>
      </xdr:spPr>
    </xdr:pic>
    <xdr:clientData/>
  </xdr:twoCellAnchor>
  <xdr:twoCellAnchor editAs="oneCell">
    <xdr:from>
      <xdr:col>0</xdr:col>
      <xdr:colOff>9525</xdr:colOff>
      <xdr:row>0</xdr:row>
      <xdr:rowOff>9525</xdr:rowOff>
    </xdr:from>
    <xdr:to>
      <xdr:col>0</xdr:col>
      <xdr:colOff>715010</xdr:colOff>
      <xdr:row>0</xdr:row>
      <xdr:rowOff>720725</xdr:rowOff>
    </xdr:to>
    <xdr:pic>
      <xdr:nvPicPr>
        <xdr:cNvPr id="98" name="图片 97" descr="7ae054d913a6a8141d6a032e9c43607">
          <a:extLst>
            <a:ext uri="{FF2B5EF4-FFF2-40B4-BE49-F238E27FC236}">
              <a16:creationId xmlns:a16="http://schemas.microsoft.com/office/drawing/2014/main" id="{00000000-0008-0000-2500-000062000000}"/>
            </a:ext>
          </a:extLst>
        </xdr:cNvPr>
        <xdr:cNvPicPr>
          <a:picLocks noChangeAspect="1"/>
        </xdr:cNvPicPr>
      </xdr:nvPicPr>
      <xdr:blipFill>
        <a:blip xmlns:r="http://schemas.openxmlformats.org/officeDocument/2006/relationships" r:embed="rId6"/>
        <a:stretch>
          <a:fillRect/>
        </a:stretch>
      </xdr:blipFill>
      <xdr:spPr>
        <a:xfrm>
          <a:off x="9525" y="9525"/>
          <a:ext cx="705485" cy="711200"/>
        </a:xfrm>
        <a:prstGeom prst="rect">
          <a:avLst/>
        </a:prstGeom>
      </xdr:spPr>
    </xdr:pic>
    <xdr:clientData/>
  </xdr:twoCellAnchor>
  <xdr:twoCellAnchor editAs="oneCell">
    <xdr:from>
      <xdr:col>0</xdr:col>
      <xdr:colOff>635</xdr:colOff>
      <xdr:row>334</xdr:row>
      <xdr:rowOff>46355</xdr:rowOff>
    </xdr:from>
    <xdr:to>
      <xdr:col>0</xdr:col>
      <xdr:colOff>1800225</xdr:colOff>
      <xdr:row>334</xdr:row>
      <xdr:rowOff>1460500</xdr:rowOff>
    </xdr:to>
    <xdr:pic>
      <xdr:nvPicPr>
        <xdr:cNvPr id="99" name="ID_57E132D09EF3461EB7C9D34C1077CEBB">
          <a:extLst>
            <a:ext uri="{FF2B5EF4-FFF2-40B4-BE49-F238E27FC236}">
              <a16:creationId xmlns:a16="http://schemas.microsoft.com/office/drawing/2014/main" id="{00000000-0008-0000-2500-000063000000}"/>
            </a:ext>
          </a:extLst>
        </xdr:cNvPr>
        <xdr:cNvPicPr>
          <a:picLocks noChangeAspect="1"/>
        </xdr:cNvPicPr>
      </xdr:nvPicPr>
      <xdr:blipFill>
        <a:blip xmlns:r="http://schemas.openxmlformats.org/officeDocument/2006/relationships" r:embed="rId7"/>
        <a:stretch>
          <a:fillRect/>
        </a:stretch>
      </xdr:blipFill>
      <xdr:spPr>
        <a:xfrm>
          <a:off x="635" y="512733925"/>
          <a:ext cx="1799590" cy="1414145"/>
        </a:xfrm>
        <a:prstGeom prst="rect">
          <a:avLst/>
        </a:prstGeom>
        <a:noFill/>
        <a:ln w="9525">
          <a:noFill/>
        </a:ln>
      </xdr:spPr>
    </xdr:pic>
    <xdr:clientData/>
  </xdr:twoCellAnchor>
  <xdr:twoCellAnchor editAs="oneCell">
    <xdr:from>
      <xdr:col>0</xdr:col>
      <xdr:colOff>26670</xdr:colOff>
      <xdr:row>333</xdr:row>
      <xdr:rowOff>87630</xdr:rowOff>
    </xdr:from>
    <xdr:to>
      <xdr:col>0</xdr:col>
      <xdr:colOff>1828165</xdr:colOff>
      <xdr:row>333</xdr:row>
      <xdr:rowOff>1482090</xdr:rowOff>
    </xdr:to>
    <xdr:pic>
      <xdr:nvPicPr>
        <xdr:cNvPr id="100" name="ID_AB67882D744340E3AAC6073D25F574B5">
          <a:extLst>
            <a:ext uri="{FF2B5EF4-FFF2-40B4-BE49-F238E27FC236}">
              <a16:creationId xmlns:a16="http://schemas.microsoft.com/office/drawing/2014/main" id="{00000000-0008-0000-2500-000064000000}"/>
            </a:ext>
          </a:extLst>
        </xdr:cNvPr>
        <xdr:cNvPicPr>
          <a:picLocks noChangeAspect="1"/>
        </xdr:cNvPicPr>
      </xdr:nvPicPr>
      <xdr:blipFill>
        <a:blip xmlns:r="http://schemas.openxmlformats.org/officeDocument/2006/relationships" r:embed="rId8"/>
        <a:stretch>
          <a:fillRect/>
        </a:stretch>
      </xdr:blipFill>
      <xdr:spPr>
        <a:xfrm>
          <a:off x="26670" y="511251200"/>
          <a:ext cx="1801495" cy="1394460"/>
        </a:xfrm>
        <a:prstGeom prst="rect">
          <a:avLst/>
        </a:prstGeom>
        <a:noFill/>
        <a:ln w="9525">
          <a:noFill/>
        </a:ln>
      </xdr:spPr>
    </xdr:pic>
    <xdr:clientData/>
  </xdr:twoCellAnchor>
  <xdr:twoCellAnchor editAs="oneCell">
    <xdr:from>
      <xdr:col>0</xdr:col>
      <xdr:colOff>66675</xdr:colOff>
      <xdr:row>336</xdr:row>
      <xdr:rowOff>59055</xdr:rowOff>
    </xdr:from>
    <xdr:to>
      <xdr:col>0</xdr:col>
      <xdr:colOff>1763395</xdr:colOff>
      <xdr:row>336</xdr:row>
      <xdr:rowOff>1483360</xdr:rowOff>
    </xdr:to>
    <xdr:pic>
      <xdr:nvPicPr>
        <xdr:cNvPr id="101" name="ID_1FA0DDC4F74140649E101C6888AE439A">
          <a:extLst>
            <a:ext uri="{FF2B5EF4-FFF2-40B4-BE49-F238E27FC236}">
              <a16:creationId xmlns:a16="http://schemas.microsoft.com/office/drawing/2014/main" id="{00000000-0008-0000-2500-000065000000}"/>
            </a:ext>
          </a:extLst>
        </xdr:cNvPr>
        <xdr:cNvPicPr>
          <a:picLocks noChangeAspect="1"/>
        </xdr:cNvPicPr>
      </xdr:nvPicPr>
      <xdr:blipFill>
        <a:blip xmlns:r="http://schemas.openxmlformats.org/officeDocument/2006/relationships" r:embed="rId9"/>
        <a:stretch>
          <a:fillRect/>
        </a:stretch>
      </xdr:blipFill>
      <xdr:spPr>
        <a:xfrm>
          <a:off x="66675" y="515794625"/>
          <a:ext cx="1696720" cy="1424305"/>
        </a:xfrm>
        <a:prstGeom prst="rect">
          <a:avLst/>
        </a:prstGeom>
        <a:noFill/>
        <a:ln w="9525">
          <a:noFill/>
        </a:ln>
      </xdr:spPr>
    </xdr:pic>
    <xdr:clientData/>
  </xdr:twoCellAnchor>
  <xdr:twoCellAnchor editAs="oneCell">
    <xdr:from>
      <xdr:col>0</xdr:col>
      <xdr:colOff>69215</xdr:colOff>
      <xdr:row>335</xdr:row>
      <xdr:rowOff>42545</xdr:rowOff>
    </xdr:from>
    <xdr:to>
      <xdr:col>0</xdr:col>
      <xdr:colOff>1791335</xdr:colOff>
      <xdr:row>335</xdr:row>
      <xdr:rowOff>1469390</xdr:rowOff>
    </xdr:to>
    <xdr:pic>
      <xdr:nvPicPr>
        <xdr:cNvPr id="102" name="图片 101">
          <a:extLst>
            <a:ext uri="{FF2B5EF4-FFF2-40B4-BE49-F238E27FC236}">
              <a16:creationId xmlns:a16="http://schemas.microsoft.com/office/drawing/2014/main" id="{00000000-0008-0000-2500-000066000000}"/>
            </a:ext>
          </a:extLst>
        </xdr:cNvPr>
        <xdr:cNvPicPr>
          <a:picLocks noChangeAspect="1"/>
        </xdr:cNvPicPr>
      </xdr:nvPicPr>
      <xdr:blipFill>
        <a:blip xmlns:r="http://schemas.openxmlformats.org/officeDocument/2006/relationships" r:embed="rId10"/>
        <a:stretch>
          <a:fillRect/>
        </a:stretch>
      </xdr:blipFill>
      <xdr:spPr>
        <a:xfrm>
          <a:off x="69215" y="514254115"/>
          <a:ext cx="1722120" cy="1426845"/>
        </a:xfrm>
        <a:prstGeom prst="rect">
          <a:avLst/>
        </a:prstGeom>
        <a:noFill/>
        <a:ln w="9525">
          <a:noFill/>
        </a:ln>
      </xdr:spPr>
    </xdr:pic>
    <xdr:clientData/>
  </xdr:twoCellAnchor>
  <xdr:twoCellAnchor editAs="oneCell">
    <xdr:from>
      <xdr:col>0</xdr:col>
      <xdr:colOff>41910</xdr:colOff>
      <xdr:row>337</xdr:row>
      <xdr:rowOff>50800</xdr:rowOff>
    </xdr:from>
    <xdr:to>
      <xdr:col>0</xdr:col>
      <xdr:colOff>1795780</xdr:colOff>
      <xdr:row>337</xdr:row>
      <xdr:rowOff>1469390</xdr:rowOff>
    </xdr:to>
    <xdr:pic>
      <xdr:nvPicPr>
        <xdr:cNvPr id="103" name="图片 102">
          <a:extLst>
            <a:ext uri="{FF2B5EF4-FFF2-40B4-BE49-F238E27FC236}">
              <a16:creationId xmlns:a16="http://schemas.microsoft.com/office/drawing/2014/main" id="{00000000-0008-0000-2500-000067000000}"/>
            </a:ext>
          </a:extLst>
        </xdr:cNvPr>
        <xdr:cNvPicPr>
          <a:picLocks noChangeAspect="1"/>
        </xdr:cNvPicPr>
      </xdr:nvPicPr>
      <xdr:blipFill>
        <a:blip xmlns:r="http://schemas.openxmlformats.org/officeDocument/2006/relationships" r:embed="rId11"/>
        <a:stretch>
          <a:fillRect/>
        </a:stretch>
      </xdr:blipFill>
      <xdr:spPr>
        <a:xfrm>
          <a:off x="41910" y="517310370"/>
          <a:ext cx="1753870" cy="1418590"/>
        </a:xfrm>
        <a:prstGeom prst="rect">
          <a:avLst/>
        </a:prstGeom>
        <a:noFill/>
        <a:ln w="9525">
          <a:noFill/>
        </a:ln>
      </xdr:spPr>
    </xdr:pic>
    <xdr:clientData/>
  </xdr:twoCellAnchor>
  <xdr:twoCellAnchor editAs="oneCell">
    <xdr:from>
      <xdr:col>0</xdr:col>
      <xdr:colOff>106045</xdr:colOff>
      <xdr:row>338</xdr:row>
      <xdr:rowOff>52705</xdr:rowOff>
    </xdr:from>
    <xdr:to>
      <xdr:col>0</xdr:col>
      <xdr:colOff>1824990</xdr:colOff>
      <xdr:row>338</xdr:row>
      <xdr:rowOff>1480185</xdr:rowOff>
    </xdr:to>
    <xdr:pic>
      <xdr:nvPicPr>
        <xdr:cNvPr id="104" name="图片 103">
          <a:extLst>
            <a:ext uri="{FF2B5EF4-FFF2-40B4-BE49-F238E27FC236}">
              <a16:creationId xmlns:a16="http://schemas.microsoft.com/office/drawing/2014/main" id="{00000000-0008-0000-2500-000068000000}"/>
            </a:ext>
          </a:extLst>
        </xdr:cNvPr>
        <xdr:cNvPicPr>
          <a:picLocks noChangeAspect="1"/>
        </xdr:cNvPicPr>
      </xdr:nvPicPr>
      <xdr:blipFill>
        <a:blip xmlns:r="http://schemas.openxmlformats.org/officeDocument/2006/relationships" r:embed="rId12"/>
        <a:stretch>
          <a:fillRect/>
        </a:stretch>
      </xdr:blipFill>
      <xdr:spPr>
        <a:xfrm>
          <a:off x="106045" y="518836275"/>
          <a:ext cx="1718945" cy="1427480"/>
        </a:xfrm>
        <a:prstGeom prst="rect">
          <a:avLst/>
        </a:prstGeom>
        <a:noFill/>
        <a:ln w="9525">
          <a:noFill/>
        </a:ln>
      </xdr:spPr>
    </xdr:pic>
    <xdr:clientData/>
  </xdr:twoCellAnchor>
  <xdr:twoCellAnchor editAs="oneCell">
    <xdr:from>
      <xdr:col>0</xdr:col>
      <xdr:colOff>55880</xdr:colOff>
      <xdr:row>345</xdr:row>
      <xdr:rowOff>94615</xdr:rowOff>
    </xdr:from>
    <xdr:to>
      <xdr:col>0</xdr:col>
      <xdr:colOff>1811020</xdr:colOff>
      <xdr:row>345</xdr:row>
      <xdr:rowOff>1485265</xdr:rowOff>
    </xdr:to>
    <xdr:pic>
      <xdr:nvPicPr>
        <xdr:cNvPr id="105" name="图片 104">
          <a:extLst>
            <a:ext uri="{FF2B5EF4-FFF2-40B4-BE49-F238E27FC236}">
              <a16:creationId xmlns:a16="http://schemas.microsoft.com/office/drawing/2014/main" id="{00000000-0008-0000-2500-000069000000}"/>
            </a:ext>
          </a:extLst>
        </xdr:cNvPr>
        <xdr:cNvPicPr>
          <a:picLocks noChangeAspect="1"/>
        </xdr:cNvPicPr>
      </xdr:nvPicPr>
      <xdr:blipFill>
        <a:blip xmlns:r="http://schemas.openxmlformats.org/officeDocument/2006/relationships" r:embed="rId13"/>
        <a:stretch>
          <a:fillRect/>
        </a:stretch>
      </xdr:blipFill>
      <xdr:spPr>
        <a:xfrm>
          <a:off x="55880" y="529546185"/>
          <a:ext cx="1755140" cy="1390650"/>
        </a:xfrm>
        <a:prstGeom prst="rect">
          <a:avLst/>
        </a:prstGeom>
        <a:noFill/>
        <a:ln w="9525">
          <a:noFill/>
        </a:ln>
      </xdr:spPr>
    </xdr:pic>
    <xdr:clientData/>
  </xdr:twoCellAnchor>
  <xdr:twoCellAnchor editAs="oneCell">
    <xdr:from>
      <xdr:col>0</xdr:col>
      <xdr:colOff>37465</xdr:colOff>
      <xdr:row>346</xdr:row>
      <xdr:rowOff>84455</xdr:rowOff>
    </xdr:from>
    <xdr:to>
      <xdr:col>0</xdr:col>
      <xdr:colOff>1793240</xdr:colOff>
      <xdr:row>346</xdr:row>
      <xdr:rowOff>1453515</xdr:rowOff>
    </xdr:to>
    <xdr:pic>
      <xdr:nvPicPr>
        <xdr:cNvPr id="106" name="图片 105">
          <a:extLst>
            <a:ext uri="{FF2B5EF4-FFF2-40B4-BE49-F238E27FC236}">
              <a16:creationId xmlns:a16="http://schemas.microsoft.com/office/drawing/2014/main" id="{00000000-0008-0000-2500-00006A000000}"/>
            </a:ext>
          </a:extLst>
        </xdr:cNvPr>
        <xdr:cNvPicPr>
          <a:picLocks noChangeAspect="1"/>
        </xdr:cNvPicPr>
      </xdr:nvPicPr>
      <xdr:blipFill>
        <a:blip xmlns:r="http://schemas.openxmlformats.org/officeDocument/2006/relationships" r:embed="rId14"/>
        <a:stretch>
          <a:fillRect/>
        </a:stretch>
      </xdr:blipFill>
      <xdr:spPr>
        <a:xfrm>
          <a:off x="37465" y="531060025"/>
          <a:ext cx="1755775" cy="1369060"/>
        </a:xfrm>
        <a:prstGeom prst="rect">
          <a:avLst/>
        </a:prstGeom>
        <a:noFill/>
        <a:ln w="9525">
          <a:noFill/>
        </a:ln>
      </xdr:spPr>
    </xdr:pic>
    <xdr:clientData/>
  </xdr:twoCellAnchor>
  <xdr:twoCellAnchor editAs="oneCell">
    <xdr:from>
      <xdr:col>0</xdr:col>
      <xdr:colOff>247650</xdr:colOff>
      <xdr:row>344</xdr:row>
      <xdr:rowOff>47625</xdr:rowOff>
    </xdr:from>
    <xdr:to>
      <xdr:col>0</xdr:col>
      <xdr:colOff>1555750</xdr:colOff>
      <xdr:row>344</xdr:row>
      <xdr:rowOff>1485900</xdr:rowOff>
    </xdr:to>
    <xdr:pic>
      <xdr:nvPicPr>
        <xdr:cNvPr id="107" name="图片 106">
          <a:extLst>
            <a:ext uri="{FF2B5EF4-FFF2-40B4-BE49-F238E27FC236}">
              <a16:creationId xmlns:a16="http://schemas.microsoft.com/office/drawing/2014/main" id="{00000000-0008-0000-2500-00006B000000}"/>
            </a:ext>
          </a:extLst>
        </xdr:cNvPr>
        <xdr:cNvPicPr>
          <a:picLocks noChangeAspect="1"/>
        </xdr:cNvPicPr>
      </xdr:nvPicPr>
      <xdr:blipFill>
        <a:blip xmlns:r="http://schemas.openxmlformats.org/officeDocument/2006/relationships" r:embed="rId15"/>
        <a:stretch>
          <a:fillRect/>
        </a:stretch>
      </xdr:blipFill>
      <xdr:spPr>
        <a:xfrm>
          <a:off x="247650" y="527975195"/>
          <a:ext cx="1308100" cy="1438275"/>
        </a:xfrm>
        <a:prstGeom prst="rect">
          <a:avLst/>
        </a:prstGeom>
        <a:noFill/>
        <a:ln w="9525">
          <a:noFill/>
        </a:ln>
      </xdr:spPr>
    </xdr:pic>
    <xdr:clientData/>
  </xdr:twoCellAnchor>
  <xdr:twoCellAnchor editAs="oneCell">
    <xdr:from>
      <xdr:col>0</xdr:col>
      <xdr:colOff>635</xdr:colOff>
      <xdr:row>347</xdr:row>
      <xdr:rowOff>78105</xdr:rowOff>
    </xdr:from>
    <xdr:to>
      <xdr:col>0</xdr:col>
      <xdr:colOff>1814830</xdr:colOff>
      <xdr:row>347</xdr:row>
      <xdr:rowOff>1494790</xdr:rowOff>
    </xdr:to>
    <xdr:pic>
      <xdr:nvPicPr>
        <xdr:cNvPr id="108" name="图片 107">
          <a:extLst>
            <a:ext uri="{FF2B5EF4-FFF2-40B4-BE49-F238E27FC236}">
              <a16:creationId xmlns:a16="http://schemas.microsoft.com/office/drawing/2014/main" id="{00000000-0008-0000-2500-00006C000000}"/>
            </a:ext>
          </a:extLst>
        </xdr:cNvPr>
        <xdr:cNvPicPr>
          <a:picLocks noChangeAspect="1"/>
        </xdr:cNvPicPr>
      </xdr:nvPicPr>
      <xdr:blipFill>
        <a:blip xmlns:r="http://schemas.openxmlformats.org/officeDocument/2006/relationships" r:embed="rId16"/>
        <a:stretch>
          <a:fillRect/>
        </a:stretch>
      </xdr:blipFill>
      <xdr:spPr>
        <a:xfrm>
          <a:off x="635" y="532577675"/>
          <a:ext cx="1814195" cy="1416685"/>
        </a:xfrm>
        <a:prstGeom prst="rect">
          <a:avLst/>
        </a:prstGeom>
        <a:noFill/>
        <a:ln w="9525">
          <a:noFill/>
        </a:ln>
      </xdr:spPr>
    </xdr:pic>
    <xdr:clientData/>
  </xdr:twoCellAnchor>
  <xdr:twoCellAnchor editAs="oneCell">
    <xdr:from>
      <xdr:col>0</xdr:col>
      <xdr:colOff>86995</xdr:colOff>
      <xdr:row>348</xdr:row>
      <xdr:rowOff>76200</xdr:rowOff>
    </xdr:from>
    <xdr:to>
      <xdr:col>0</xdr:col>
      <xdr:colOff>1844675</xdr:colOff>
      <xdr:row>348</xdr:row>
      <xdr:rowOff>1440180</xdr:rowOff>
    </xdr:to>
    <xdr:pic>
      <xdr:nvPicPr>
        <xdr:cNvPr id="109" name="图片 108">
          <a:extLst>
            <a:ext uri="{FF2B5EF4-FFF2-40B4-BE49-F238E27FC236}">
              <a16:creationId xmlns:a16="http://schemas.microsoft.com/office/drawing/2014/main" id="{00000000-0008-0000-2500-00006D000000}"/>
            </a:ext>
          </a:extLst>
        </xdr:cNvPr>
        <xdr:cNvPicPr>
          <a:picLocks noChangeAspect="1"/>
        </xdr:cNvPicPr>
      </xdr:nvPicPr>
      <xdr:blipFill>
        <a:blip xmlns:r="http://schemas.openxmlformats.org/officeDocument/2006/relationships" r:embed="rId17"/>
        <a:stretch>
          <a:fillRect/>
        </a:stretch>
      </xdr:blipFill>
      <xdr:spPr>
        <a:xfrm>
          <a:off x="86995" y="534099770"/>
          <a:ext cx="1757680" cy="1363980"/>
        </a:xfrm>
        <a:prstGeom prst="rect">
          <a:avLst/>
        </a:prstGeom>
        <a:noFill/>
        <a:ln w="9525">
          <a:noFill/>
        </a:ln>
      </xdr:spPr>
    </xdr:pic>
    <xdr:clientData/>
  </xdr:twoCellAnchor>
  <xdr:twoCellAnchor editAs="oneCell">
    <xdr:from>
      <xdr:col>0</xdr:col>
      <xdr:colOff>87630</xdr:colOff>
      <xdr:row>354</xdr:row>
      <xdr:rowOff>46990</xdr:rowOff>
    </xdr:from>
    <xdr:to>
      <xdr:col>0</xdr:col>
      <xdr:colOff>1809115</xdr:colOff>
      <xdr:row>354</xdr:row>
      <xdr:rowOff>1492885</xdr:rowOff>
    </xdr:to>
    <xdr:pic>
      <xdr:nvPicPr>
        <xdr:cNvPr id="113" name="图片 112">
          <a:extLst>
            <a:ext uri="{FF2B5EF4-FFF2-40B4-BE49-F238E27FC236}">
              <a16:creationId xmlns:a16="http://schemas.microsoft.com/office/drawing/2014/main" id="{00000000-0008-0000-2500-000071000000}"/>
            </a:ext>
          </a:extLst>
        </xdr:cNvPr>
        <xdr:cNvPicPr>
          <a:picLocks noChangeAspect="1"/>
        </xdr:cNvPicPr>
      </xdr:nvPicPr>
      <xdr:blipFill>
        <a:blip xmlns:r="http://schemas.openxmlformats.org/officeDocument/2006/relationships" r:embed="rId18"/>
        <a:stretch>
          <a:fillRect/>
        </a:stretch>
      </xdr:blipFill>
      <xdr:spPr>
        <a:xfrm>
          <a:off x="87630" y="543214560"/>
          <a:ext cx="1721485" cy="1445895"/>
        </a:xfrm>
        <a:prstGeom prst="rect">
          <a:avLst/>
        </a:prstGeom>
        <a:noFill/>
        <a:ln w="9525">
          <a:noFill/>
        </a:ln>
      </xdr:spPr>
    </xdr:pic>
    <xdr:clientData/>
  </xdr:twoCellAnchor>
  <xdr:twoCellAnchor editAs="oneCell">
    <xdr:from>
      <xdr:col>0</xdr:col>
      <xdr:colOff>24130</xdr:colOff>
      <xdr:row>365</xdr:row>
      <xdr:rowOff>55245</xdr:rowOff>
    </xdr:from>
    <xdr:to>
      <xdr:col>0</xdr:col>
      <xdr:colOff>1835150</xdr:colOff>
      <xdr:row>365</xdr:row>
      <xdr:rowOff>1451610</xdr:rowOff>
    </xdr:to>
    <xdr:pic>
      <xdr:nvPicPr>
        <xdr:cNvPr id="117" name="ID_C3BDE655E9344AE2A0543B4CFFD07CA1" descr="0d08efcecabc87442e4b946b1ac2f43">
          <a:extLst>
            <a:ext uri="{FF2B5EF4-FFF2-40B4-BE49-F238E27FC236}">
              <a16:creationId xmlns:a16="http://schemas.microsoft.com/office/drawing/2014/main" id="{00000000-0008-0000-2500-000075000000}"/>
            </a:ext>
          </a:extLst>
        </xdr:cNvPr>
        <xdr:cNvPicPr>
          <a:picLocks noChangeAspect="1"/>
        </xdr:cNvPicPr>
      </xdr:nvPicPr>
      <xdr:blipFill>
        <a:blip xmlns:r="http://schemas.openxmlformats.org/officeDocument/2006/relationships" r:embed="rId19"/>
        <a:stretch>
          <a:fillRect/>
        </a:stretch>
      </xdr:blipFill>
      <xdr:spPr>
        <a:xfrm>
          <a:off x="24130" y="559986815"/>
          <a:ext cx="1811020" cy="1396365"/>
        </a:xfrm>
        <a:prstGeom prst="rect">
          <a:avLst/>
        </a:prstGeom>
      </xdr:spPr>
    </xdr:pic>
    <xdr:clientData/>
  </xdr:twoCellAnchor>
  <xdr:twoCellAnchor editAs="oneCell">
    <xdr:from>
      <xdr:col>0</xdr:col>
      <xdr:colOff>85725</xdr:colOff>
      <xdr:row>360</xdr:row>
      <xdr:rowOff>74295</xdr:rowOff>
    </xdr:from>
    <xdr:to>
      <xdr:col>0</xdr:col>
      <xdr:colOff>1834515</xdr:colOff>
      <xdr:row>360</xdr:row>
      <xdr:rowOff>1500505</xdr:rowOff>
    </xdr:to>
    <xdr:pic>
      <xdr:nvPicPr>
        <xdr:cNvPr id="119" name="图片 118">
          <a:extLst>
            <a:ext uri="{FF2B5EF4-FFF2-40B4-BE49-F238E27FC236}">
              <a16:creationId xmlns:a16="http://schemas.microsoft.com/office/drawing/2014/main" id="{00000000-0008-0000-2500-000077000000}"/>
            </a:ext>
          </a:extLst>
        </xdr:cNvPr>
        <xdr:cNvPicPr>
          <a:picLocks noChangeAspect="1"/>
        </xdr:cNvPicPr>
      </xdr:nvPicPr>
      <xdr:blipFill>
        <a:blip xmlns:r="http://schemas.openxmlformats.org/officeDocument/2006/relationships" r:embed="rId20"/>
        <a:stretch>
          <a:fillRect/>
        </a:stretch>
      </xdr:blipFill>
      <xdr:spPr>
        <a:xfrm>
          <a:off x="85725" y="552385865"/>
          <a:ext cx="1748790" cy="1426210"/>
        </a:xfrm>
        <a:prstGeom prst="rect">
          <a:avLst/>
        </a:prstGeom>
        <a:noFill/>
        <a:ln w="9525">
          <a:noFill/>
        </a:ln>
      </xdr:spPr>
    </xdr:pic>
    <xdr:clientData/>
  </xdr:twoCellAnchor>
  <xdr:twoCellAnchor editAs="oneCell">
    <xdr:from>
      <xdr:col>0</xdr:col>
      <xdr:colOff>9525</xdr:colOff>
      <xdr:row>361</xdr:row>
      <xdr:rowOff>64135</xdr:rowOff>
    </xdr:from>
    <xdr:to>
      <xdr:col>0</xdr:col>
      <xdr:colOff>1836420</xdr:colOff>
      <xdr:row>361</xdr:row>
      <xdr:rowOff>1473835</xdr:rowOff>
    </xdr:to>
    <xdr:pic>
      <xdr:nvPicPr>
        <xdr:cNvPr id="120" name="图片 119">
          <a:extLst>
            <a:ext uri="{FF2B5EF4-FFF2-40B4-BE49-F238E27FC236}">
              <a16:creationId xmlns:a16="http://schemas.microsoft.com/office/drawing/2014/main" id="{00000000-0008-0000-2500-000078000000}"/>
            </a:ext>
          </a:extLst>
        </xdr:cNvPr>
        <xdr:cNvPicPr>
          <a:picLocks noChangeAspect="1"/>
        </xdr:cNvPicPr>
      </xdr:nvPicPr>
      <xdr:blipFill>
        <a:blip xmlns:r="http://schemas.openxmlformats.org/officeDocument/2006/relationships" r:embed="rId21"/>
        <a:stretch>
          <a:fillRect/>
        </a:stretch>
      </xdr:blipFill>
      <xdr:spPr>
        <a:xfrm>
          <a:off x="9525" y="553899705"/>
          <a:ext cx="1826895" cy="1409700"/>
        </a:xfrm>
        <a:prstGeom prst="rect">
          <a:avLst/>
        </a:prstGeom>
        <a:noFill/>
        <a:ln w="9525">
          <a:noFill/>
        </a:ln>
      </xdr:spPr>
    </xdr:pic>
    <xdr:clientData/>
  </xdr:twoCellAnchor>
  <xdr:twoCellAnchor editAs="oneCell">
    <xdr:from>
      <xdr:col>0</xdr:col>
      <xdr:colOff>125095</xdr:colOff>
      <xdr:row>362</xdr:row>
      <xdr:rowOff>27940</xdr:rowOff>
    </xdr:from>
    <xdr:to>
      <xdr:col>0</xdr:col>
      <xdr:colOff>1802130</xdr:colOff>
      <xdr:row>362</xdr:row>
      <xdr:rowOff>1472565</xdr:rowOff>
    </xdr:to>
    <xdr:pic>
      <xdr:nvPicPr>
        <xdr:cNvPr id="121" name="图片 120">
          <a:extLst>
            <a:ext uri="{FF2B5EF4-FFF2-40B4-BE49-F238E27FC236}">
              <a16:creationId xmlns:a16="http://schemas.microsoft.com/office/drawing/2014/main" id="{00000000-0008-0000-2500-000079000000}"/>
            </a:ext>
          </a:extLst>
        </xdr:cNvPr>
        <xdr:cNvPicPr>
          <a:picLocks noChangeAspect="1"/>
        </xdr:cNvPicPr>
      </xdr:nvPicPr>
      <xdr:blipFill>
        <a:blip xmlns:r="http://schemas.openxmlformats.org/officeDocument/2006/relationships" r:embed="rId22"/>
        <a:stretch>
          <a:fillRect/>
        </a:stretch>
      </xdr:blipFill>
      <xdr:spPr>
        <a:xfrm>
          <a:off x="125095" y="555387510"/>
          <a:ext cx="1677035" cy="1444625"/>
        </a:xfrm>
        <a:prstGeom prst="rect">
          <a:avLst/>
        </a:prstGeom>
        <a:noFill/>
        <a:ln w="9525">
          <a:noFill/>
        </a:ln>
      </xdr:spPr>
    </xdr:pic>
    <xdr:clientData/>
  </xdr:twoCellAnchor>
  <xdr:twoCellAnchor editAs="oneCell">
    <xdr:from>
      <xdr:col>0</xdr:col>
      <xdr:colOff>123825</xdr:colOff>
      <xdr:row>363</xdr:row>
      <xdr:rowOff>79375</xdr:rowOff>
    </xdr:from>
    <xdr:to>
      <xdr:col>0</xdr:col>
      <xdr:colOff>1734820</xdr:colOff>
      <xdr:row>363</xdr:row>
      <xdr:rowOff>1482090</xdr:rowOff>
    </xdr:to>
    <xdr:pic>
      <xdr:nvPicPr>
        <xdr:cNvPr id="122" name="图片 121">
          <a:extLst>
            <a:ext uri="{FF2B5EF4-FFF2-40B4-BE49-F238E27FC236}">
              <a16:creationId xmlns:a16="http://schemas.microsoft.com/office/drawing/2014/main" id="{00000000-0008-0000-2500-00007A000000}"/>
            </a:ext>
          </a:extLst>
        </xdr:cNvPr>
        <xdr:cNvPicPr>
          <a:picLocks noChangeAspect="1"/>
        </xdr:cNvPicPr>
      </xdr:nvPicPr>
      <xdr:blipFill>
        <a:blip xmlns:r="http://schemas.openxmlformats.org/officeDocument/2006/relationships" r:embed="rId23"/>
        <a:stretch>
          <a:fillRect/>
        </a:stretch>
      </xdr:blipFill>
      <xdr:spPr>
        <a:xfrm>
          <a:off x="123825" y="556962945"/>
          <a:ext cx="1610995" cy="1402715"/>
        </a:xfrm>
        <a:prstGeom prst="rect">
          <a:avLst/>
        </a:prstGeom>
        <a:noFill/>
        <a:ln w="9525">
          <a:noFill/>
        </a:ln>
      </xdr:spPr>
    </xdr:pic>
    <xdr:clientData/>
  </xdr:twoCellAnchor>
  <xdr:twoCellAnchor editAs="oneCell">
    <xdr:from>
      <xdr:col>0</xdr:col>
      <xdr:colOff>84455</xdr:colOff>
      <xdr:row>364</xdr:row>
      <xdr:rowOff>60960</xdr:rowOff>
    </xdr:from>
    <xdr:to>
      <xdr:col>0</xdr:col>
      <xdr:colOff>1787525</xdr:colOff>
      <xdr:row>364</xdr:row>
      <xdr:rowOff>1489710</xdr:rowOff>
    </xdr:to>
    <xdr:pic>
      <xdr:nvPicPr>
        <xdr:cNvPr id="123" name="图片 122">
          <a:extLst>
            <a:ext uri="{FF2B5EF4-FFF2-40B4-BE49-F238E27FC236}">
              <a16:creationId xmlns:a16="http://schemas.microsoft.com/office/drawing/2014/main" id="{00000000-0008-0000-2500-00007B000000}"/>
            </a:ext>
          </a:extLst>
        </xdr:cNvPr>
        <xdr:cNvPicPr>
          <a:picLocks noChangeAspect="1"/>
        </xdr:cNvPicPr>
      </xdr:nvPicPr>
      <xdr:blipFill>
        <a:blip xmlns:r="http://schemas.openxmlformats.org/officeDocument/2006/relationships" r:embed="rId24"/>
        <a:stretch>
          <a:fillRect/>
        </a:stretch>
      </xdr:blipFill>
      <xdr:spPr>
        <a:xfrm>
          <a:off x="84455" y="558468530"/>
          <a:ext cx="1703070" cy="1428750"/>
        </a:xfrm>
        <a:prstGeom prst="rect">
          <a:avLst/>
        </a:prstGeom>
        <a:noFill/>
        <a:ln w="9525">
          <a:noFill/>
        </a:ln>
      </xdr:spPr>
    </xdr:pic>
    <xdr:clientData/>
  </xdr:twoCellAnchor>
  <xdr:twoCellAnchor editAs="oneCell">
    <xdr:from>
      <xdr:col>0</xdr:col>
      <xdr:colOff>336550</xdr:colOff>
      <xdr:row>388</xdr:row>
      <xdr:rowOff>60325</xdr:rowOff>
    </xdr:from>
    <xdr:to>
      <xdr:col>0</xdr:col>
      <xdr:colOff>1686560</xdr:colOff>
      <xdr:row>388</xdr:row>
      <xdr:rowOff>1463040</xdr:rowOff>
    </xdr:to>
    <xdr:pic>
      <xdr:nvPicPr>
        <xdr:cNvPr id="132" name="图片 131">
          <a:extLst>
            <a:ext uri="{FF2B5EF4-FFF2-40B4-BE49-F238E27FC236}">
              <a16:creationId xmlns:a16="http://schemas.microsoft.com/office/drawing/2014/main" id="{00000000-0008-0000-2500-000084000000}"/>
            </a:ext>
          </a:extLst>
        </xdr:cNvPr>
        <xdr:cNvPicPr>
          <a:picLocks noChangeAspect="1"/>
        </xdr:cNvPicPr>
      </xdr:nvPicPr>
      <xdr:blipFill>
        <a:blip xmlns:r="http://schemas.openxmlformats.org/officeDocument/2006/relationships" r:embed="rId25"/>
        <a:stretch>
          <a:fillRect/>
        </a:stretch>
      </xdr:blipFill>
      <xdr:spPr>
        <a:xfrm>
          <a:off x="336550" y="595043895"/>
          <a:ext cx="1350010" cy="1402715"/>
        </a:xfrm>
        <a:prstGeom prst="rect">
          <a:avLst/>
        </a:prstGeom>
        <a:noFill/>
        <a:ln w="9525">
          <a:noFill/>
        </a:ln>
      </xdr:spPr>
    </xdr:pic>
    <xdr:clientData/>
  </xdr:twoCellAnchor>
  <xdr:twoCellAnchor editAs="oneCell">
    <xdr:from>
      <xdr:col>0</xdr:col>
      <xdr:colOff>144780</xdr:colOff>
      <xdr:row>431</xdr:row>
      <xdr:rowOff>67945</xdr:rowOff>
    </xdr:from>
    <xdr:to>
      <xdr:col>0</xdr:col>
      <xdr:colOff>1783080</xdr:colOff>
      <xdr:row>431</xdr:row>
      <xdr:rowOff>1494155</xdr:rowOff>
    </xdr:to>
    <xdr:pic>
      <xdr:nvPicPr>
        <xdr:cNvPr id="165" name="图片 164">
          <a:extLst>
            <a:ext uri="{FF2B5EF4-FFF2-40B4-BE49-F238E27FC236}">
              <a16:creationId xmlns:a16="http://schemas.microsoft.com/office/drawing/2014/main" id="{00000000-0008-0000-2500-0000A5000000}"/>
            </a:ext>
          </a:extLst>
        </xdr:cNvPr>
        <xdr:cNvPicPr>
          <a:picLocks noChangeAspect="1"/>
        </xdr:cNvPicPr>
      </xdr:nvPicPr>
      <xdr:blipFill>
        <a:blip xmlns:r="http://schemas.openxmlformats.org/officeDocument/2006/relationships" r:embed="rId26"/>
        <a:stretch>
          <a:fillRect/>
        </a:stretch>
      </xdr:blipFill>
      <xdr:spPr>
        <a:xfrm>
          <a:off x="144780" y="660735915"/>
          <a:ext cx="1638300" cy="1426210"/>
        </a:xfrm>
        <a:prstGeom prst="rect">
          <a:avLst/>
        </a:prstGeom>
        <a:noFill/>
        <a:ln w="9525">
          <a:noFill/>
        </a:ln>
      </xdr:spPr>
    </xdr:pic>
    <xdr:clientData/>
  </xdr:twoCellAnchor>
  <xdr:twoCellAnchor editAs="oneCell">
    <xdr:from>
      <xdr:col>0</xdr:col>
      <xdr:colOff>51435</xdr:colOff>
      <xdr:row>432</xdr:row>
      <xdr:rowOff>56515</xdr:rowOff>
    </xdr:from>
    <xdr:to>
      <xdr:col>0</xdr:col>
      <xdr:colOff>1823085</xdr:colOff>
      <xdr:row>432</xdr:row>
      <xdr:rowOff>1455420</xdr:rowOff>
    </xdr:to>
    <xdr:pic>
      <xdr:nvPicPr>
        <xdr:cNvPr id="166" name="图片 165">
          <a:extLst>
            <a:ext uri="{FF2B5EF4-FFF2-40B4-BE49-F238E27FC236}">
              <a16:creationId xmlns:a16="http://schemas.microsoft.com/office/drawing/2014/main" id="{00000000-0008-0000-2500-0000A6000000}"/>
            </a:ext>
          </a:extLst>
        </xdr:cNvPr>
        <xdr:cNvPicPr>
          <a:picLocks noChangeAspect="1"/>
        </xdr:cNvPicPr>
      </xdr:nvPicPr>
      <xdr:blipFill>
        <a:blip xmlns:r="http://schemas.openxmlformats.org/officeDocument/2006/relationships" r:embed="rId27"/>
        <a:stretch>
          <a:fillRect/>
        </a:stretch>
      </xdr:blipFill>
      <xdr:spPr>
        <a:xfrm>
          <a:off x="51435" y="662248485"/>
          <a:ext cx="1771650" cy="1398905"/>
        </a:xfrm>
        <a:prstGeom prst="rect">
          <a:avLst/>
        </a:prstGeom>
        <a:noFill/>
        <a:ln w="9525">
          <a:noFill/>
        </a:ln>
      </xdr:spPr>
    </xdr:pic>
    <xdr:clientData/>
  </xdr:twoCellAnchor>
  <xdr:twoCellAnchor editAs="oneCell">
    <xdr:from>
      <xdr:col>0</xdr:col>
      <xdr:colOff>72390</xdr:colOff>
      <xdr:row>433</xdr:row>
      <xdr:rowOff>49530</xdr:rowOff>
    </xdr:from>
    <xdr:to>
      <xdr:col>0</xdr:col>
      <xdr:colOff>1769110</xdr:colOff>
      <xdr:row>433</xdr:row>
      <xdr:rowOff>1480820</xdr:rowOff>
    </xdr:to>
    <xdr:pic>
      <xdr:nvPicPr>
        <xdr:cNvPr id="167" name="图片 166">
          <a:extLst>
            <a:ext uri="{FF2B5EF4-FFF2-40B4-BE49-F238E27FC236}">
              <a16:creationId xmlns:a16="http://schemas.microsoft.com/office/drawing/2014/main" id="{00000000-0008-0000-2500-0000A7000000}"/>
            </a:ext>
          </a:extLst>
        </xdr:cNvPr>
        <xdr:cNvPicPr>
          <a:picLocks noChangeAspect="1"/>
        </xdr:cNvPicPr>
      </xdr:nvPicPr>
      <xdr:blipFill>
        <a:blip xmlns:r="http://schemas.openxmlformats.org/officeDocument/2006/relationships" r:embed="rId28"/>
        <a:stretch>
          <a:fillRect/>
        </a:stretch>
      </xdr:blipFill>
      <xdr:spPr>
        <a:xfrm>
          <a:off x="72390" y="663765500"/>
          <a:ext cx="1696720" cy="1431290"/>
        </a:xfrm>
        <a:prstGeom prst="rect">
          <a:avLst/>
        </a:prstGeom>
        <a:noFill/>
        <a:ln w="9525">
          <a:noFill/>
        </a:ln>
      </xdr:spPr>
    </xdr:pic>
    <xdr:clientData/>
  </xdr:twoCellAnchor>
  <xdr:twoCellAnchor editAs="oneCell">
    <xdr:from>
      <xdr:col>0</xdr:col>
      <xdr:colOff>48895</xdr:colOff>
      <xdr:row>434</xdr:row>
      <xdr:rowOff>42545</xdr:rowOff>
    </xdr:from>
    <xdr:to>
      <xdr:col>0</xdr:col>
      <xdr:colOff>1799590</xdr:colOff>
      <xdr:row>434</xdr:row>
      <xdr:rowOff>1481455</xdr:rowOff>
    </xdr:to>
    <xdr:pic>
      <xdr:nvPicPr>
        <xdr:cNvPr id="168" name="图片 167">
          <a:extLst>
            <a:ext uri="{FF2B5EF4-FFF2-40B4-BE49-F238E27FC236}">
              <a16:creationId xmlns:a16="http://schemas.microsoft.com/office/drawing/2014/main" id="{00000000-0008-0000-2500-0000A8000000}"/>
            </a:ext>
          </a:extLst>
        </xdr:cNvPr>
        <xdr:cNvPicPr>
          <a:picLocks noChangeAspect="1"/>
        </xdr:cNvPicPr>
      </xdr:nvPicPr>
      <xdr:blipFill>
        <a:blip xmlns:r="http://schemas.openxmlformats.org/officeDocument/2006/relationships" r:embed="rId29"/>
        <a:stretch>
          <a:fillRect/>
        </a:stretch>
      </xdr:blipFill>
      <xdr:spPr>
        <a:xfrm>
          <a:off x="48895" y="665282515"/>
          <a:ext cx="1750695" cy="1438910"/>
        </a:xfrm>
        <a:prstGeom prst="rect">
          <a:avLst/>
        </a:prstGeom>
        <a:noFill/>
        <a:ln w="9525">
          <a:noFill/>
        </a:ln>
      </xdr:spPr>
    </xdr:pic>
    <xdr:clientData/>
  </xdr:twoCellAnchor>
  <xdr:twoCellAnchor editAs="oneCell">
    <xdr:from>
      <xdr:col>0</xdr:col>
      <xdr:colOff>76200</xdr:colOff>
      <xdr:row>435</xdr:row>
      <xdr:rowOff>45085</xdr:rowOff>
    </xdr:from>
    <xdr:to>
      <xdr:col>0</xdr:col>
      <xdr:colOff>1788160</xdr:colOff>
      <xdr:row>435</xdr:row>
      <xdr:rowOff>1473835</xdr:rowOff>
    </xdr:to>
    <xdr:pic>
      <xdr:nvPicPr>
        <xdr:cNvPr id="169" name="图片 168">
          <a:extLst>
            <a:ext uri="{FF2B5EF4-FFF2-40B4-BE49-F238E27FC236}">
              <a16:creationId xmlns:a16="http://schemas.microsoft.com/office/drawing/2014/main" id="{00000000-0008-0000-2500-0000A9000000}"/>
            </a:ext>
          </a:extLst>
        </xdr:cNvPr>
        <xdr:cNvPicPr>
          <a:picLocks noChangeAspect="1"/>
        </xdr:cNvPicPr>
      </xdr:nvPicPr>
      <xdr:blipFill>
        <a:blip xmlns:r="http://schemas.openxmlformats.org/officeDocument/2006/relationships" r:embed="rId30"/>
        <a:stretch>
          <a:fillRect/>
        </a:stretch>
      </xdr:blipFill>
      <xdr:spPr>
        <a:xfrm>
          <a:off x="76200" y="666809055"/>
          <a:ext cx="1711960" cy="1428750"/>
        </a:xfrm>
        <a:prstGeom prst="rect">
          <a:avLst/>
        </a:prstGeom>
        <a:noFill/>
        <a:ln w="9525">
          <a:noFill/>
        </a:ln>
      </xdr:spPr>
    </xdr:pic>
    <xdr:clientData/>
  </xdr:twoCellAnchor>
  <xdr:twoCellAnchor editAs="oneCell">
    <xdr:from>
      <xdr:col>0</xdr:col>
      <xdr:colOff>22860</xdr:colOff>
      <xdr:row>437</xdr:row>
      <xdr:rowOff>50165</xdr:rowOff>
    </xdr:from>
    <xdr:to>
      <xdr:col>0</xdr:col>
      <xdr:colOff>1788160</xdr:colOff>
      <xdr:row>437</xdr:row>
      <xdr:rowOff>1489075</xdr:rowOff>
    </xdr:to>
    <xdr:pic>
      <xdr:nvPicPr>
        <xdr:cNvPr id="170" name="图片 169">
          <a:extLst>
            <a:ext uri="{FF2B5EF4-FFF2-40B4-BE49-F238E27FC236}">
              <a16:creationId xmlns:a16="http://schemas.microsoft.com/office/drawing/2014/main" id="{00000000-0008-0000-2500-0000AA000000}"/>
            </a:ext>
          </a:extLst>
        </xdr:cNvPr>
        <xdr:cNvPicPr>
          <a:picLocks noChangeAspect="1"/>
        </xdr:cNvPicPr>
      </xdr:nvPicPr>
      <xdr:blipFill>
        <a:blip xmlns:r="http://schemas.openxmlformats.org/officeDocument/2006/relationships" r:embed="rId31"/>
        <a:stretch>
          <a:fillRect/>
        </a:stretch>
      </xdr:blipFill>
      <xdr:spPr>
        <a:xfrm>
          <a:off x="22860" y="669862135"/>
          <a:ext cx="1765300" cy="1438910"/>
        </a:xfrm>
        <a:prstGeom prst="rect">
          <a:avLst/>
        </a:prstGeom>
        <a:noFill/>
        <a:ln w="9525">
          <a:noFill/>
        </a:ln>
      </xdr:spPr>
    </xdr:pic>
    <xdr:clientData/>
  </xdr:twoCellAnchor>
  <xdr:twoCellAnchor editAs="oneCell">
    <xdr:from>
      <xdr:col>0</xdr:col>
      <xdr:colOff>50800</xdr:colOff>
      <xdr:row>436</xdr:row>
      <xdr:rowOff>60325</xdr:rowOff>
    </xdr:from>
    <xdr:to>
      <xdr:col>0</xdr:col>
      <xdr:colOff>1773555</xdr:colOff>
      <xdr:row>436</xdr:row>
      <xdr:rowOff>1444625</xdr:rowOff>
    </xdr:to>
    <xdr:pic>
      <xdr:nvPicPr>
        <xdr:cNvPr id="171" name="图片 170">
          <a:extLst>
            <a:ext uri="{FF2B5EF4-FFF2-40B4-BE49-F238E27FC236}">
              <a16:creationId xmlns:a16="http://schemas.microsoft.com/office/drawing/2014/main" id="{00000000-0008-0000-2500-0000AB000000}"/>
            </a:ext>
          </a:extLst>
        </xdr:cNvPr>
        <xdr:cNvPicPr>
          <a:picLocks noChangeAspect="1"/>
        </xdr:cNvPicPr>
      </xdr:nvPicPr>
      <xdr:blipFill>
        <a:blip xmlns:r="http://schemas.openxmlformats.org/officeDocument/2006/relationships" r:embed="rId32"/>
        <a:stretch>
          <a:fillRect/>
        </a:stretch>
      </xdr:blipFill>
      <xdr:spPr>
        <a:xfrm>
          <a:off x="50800" y="668348295"/>
          <a:ext cx="1722755" cy="1384300"/>
        </a:xfrm>
        <a:prstGeom prst="rect">
          <a:avLst/>
        </a:prstGeom>
        <a:noFill/>
        <a:ln w="9525">
          <a:noFill/>
        </a:ln>
      </xdr:spPr>
    </xdr:pic>
    <xdr:clientData/>
  </xdr:twoCellAnchor>
  <xdr:twoCellAnchor editAs="oneCell">
    <xdr:from>
      <xdr:col>0</xdr:col>
      <xdr:colOff>31750</xdr:colOff>
      <xdr:row>438</xdr:row>
      <xdr:rowOff>58420</xdr:rowOff>
    </xdr:from>
    <xdr:to>
      <xdr:col>0</xdr:col>
      <xdr:colOff>1824990</xdr:colOff>
      <xdr:row>438</xdr:row>
      <xdr:rowOff>1477645</xdr:rowOff>
    </xdr:to>
    <xdr:pic>
      <xdr:nvPicPr>
        <xdr:cNvPr id="172" name="图片 171">
          <a:extLst>
            <a:ext uri="{FF2B5EF4-FFF2-40B4-BE49-F238E27FC236}">
              <a16:creationId xmlns:a16="http://schemas.microsoft.com/office/drawing/2014/main" id="{00000000-0008-0000-2500-0000AC000000}"/>
            </a:ext>
          </a:extLst>
        </xdr:cNvPr>
        <xdr:cNvPicPr>
          <a:picLocks noChangeAspect="1"/>
        </xdr:cNvPicPr>
      </xdr:nvPicPr>
      <xdr:blipFill>
        <a:blip xmlns:r="http://schemas.openxmlformats.org/officeDocument/2006/relationships" r:embed="rId33"/>
        <a:stretch>
          <a:fillRect/>
        </a:stretch>
      </xdr:blipFill>
      <xdr:spPr>
        <a:xfrm>
          <a:off x="31750" y="671394390"/>
          <a:ext cx="1793240" cy="1419225"/>
        </a:xfrm>
        <a:prstGeom prst="rect">
          <a:avLst/>
        </a:prstGeom>
        <a:noFill/>
        <a:ln w="9525">
          <a:noFill/>
        </a:ln>
      </xdr:spPr>
    </xdr:pic>
    <xdr:clientData/>
  </xdr:twoCellAnchor>
  <xdr:twoCellAnchor editAs="oneCell">
    <xdr:from>
      <xdr:col>0</xdr:col>
      <xdr:colOff>32385</xdr:colOff>
      <xdr:row>439</xdr:row>
      <xdr:rowOff>69215</xdr:rowOff>
    </xdr:from>
    <xdr:to>
      <xdr:col>0</xdr:col>
      <xdr:colOff>1820545</xdr:colOff>
      <xdr:row>439</xdr:row>
      <xdr:rowOff>1471930</xdr:rowOff>
    </xdr:to>
    <xdr:pic>
      <xdr:nvPicPr>
        <xdr:cNvPr id="182" name="图片 181">
          <a:extLst>
            <a:ext uri="{FF2B5EF4-FFF2-40B4-BE49-F238E27FC236}">
              <a16:creationId xmlns:a16="http://schemas.microsoft.com/office/drawing/2014/main" id="{00000000-0008-0000-2500-0000B6000000}"/>
            </a:ext>
          </a:extLst>
        </xdr:cNvPr>
        <xdr:cNvPicPr>
          <a:picLocks noChangeAspect="1"/>
        </xdr:cNvPicPr>
      </xdr:nvPicPr>
      <xdr:blipFill>
        <a:blip xmlns:r="http://schemas.openxmlformats.org/officeDocument/2006/relationships" r:embed="rId34"/>
        <a:stretch>
          <a:fillRect/>
        </a:stretch>
      </xdr:blipFill>
      <xdr:spPr>
        <a:xfrm>
          <a:off x="32385" y="672929185"/>
          <a:ext cx="1788160" cy="1402715"/>
        </a:xfrm>
        <a:prstGeom prst="rect">
          <a:avLst/>
        </a:prstGeom>
        <a:noFill/>
        <a:ln w="9525">
          <a:noFill/>
        </a:ln>
      </xdr:spPr>
    </xdr:pic>
    <xdr:clientData/>
  </xdr:twoCellAnchor>
  <xdr:twoCellAnchor editAs="oneCell">
    <xdr:from>
      <xdr:col>0</xdr:col>
      <xdr:colOff>92710</xdr:colOff>
      <xdr:row>440</xdr:row>
      <xdr:rowOff>52705</xdr:rowOff>
    </xdr:from>
    <xdr:to>
      <xdr:col>0</xdr:col>
      <xdr:colOff>1807210</xdr:colOff>
      <xdr:row>440</xdr:row>
      <xdr:rowOff>1500505</xdr:rowOff>
    </xdr:to>
    <xdr:pic>
      <xdr:nvPicPr>
        <xdr:cNvPr id="183" name="图片 182">
          <a:extLst>
            <a:ext uri="{FF2B5EF4-FFF2-40B4-BE49-F238E27FC236}">
              <a16:creationId xmlns:a16="http://schemas.microsoft.com/office/drawing/2014/main" id="{00000000-0008-0000-2500-0000B7000000}"/>
            </a:ext>
          </a:extLst>
        </xdr:cNvPr>
        <xdr:cNvPicPr>
          <a:picLocks noChangeAspect="1"/>
        </xdr:cNvPicPr>
      </xdr:nvPicPr>
      <xdr:blipFill>
        <a:blip xmlns:r="http://schemas.openxmlformats.org/officeDocument/2006/relationships" r:embed="rId35"/>
        <a:stretch>
          <a:fillRect/>
        </a:stretch>
      </xdr:blipFill>
      <xdr:spPr>
        <a:xfrm>
          <a:off x="92710" y="674436675"/>
          <a:ext cx="1714500" cy="1447800"/>
        </a:xfrm>
        <a:prstGeom prst="rect">
          <a:avLst/>
        </a:prstGeom>
        <a:noFill/>
        <a:ln w="9525">
          <a:noFill/>
        </a:ln>
      </xdr:spPr>
    </xdr:pic>
    <xdr:clientData/>
  </xdr:twoCellAnchor>
  <xdr:twoCellAnchor editAs="oneCell">
    <xdr:from>
      <xdr:col>0</xdr:col>
      <xdr:colOff>161290</xdr:colOff>
      <xdr:row>441</xdr:row>
      <xdr:rowOff>54610</xdr:rowOff>
    </xdr:from>
    <xdr:to>
      <xdr:col>0</xdr:col>
      <xdr:colOff>1705610</xdr:colOff>
      <xdr:row>441</xdr:row>
      <xdr:rowOff>1483360</xdr:rowOff>
    </xdr:to>
    <xdr:pic>
      <xdr:nvPicPr>
        <xdr:cNvPr id="184" name="图片 183">
          <a:extLst>
            <a:ext uri="{FF2B5EF4-FFF2-40B4-BE49-F238E27FC236}">
              <a16:creationId xmlns:a16="http://schemas.microsoft.com/office/drawing/2014/main" id="{00000000-0008-0000-2500-0000B8000000}"/>
            </a:ext>
          </a:extLst>
        </xdr:cNvPr>
        <xdr:cNvPicPr>
          <a:picLocks noChangeAspect="1"/>
        </xdr:cNvPicPr>
      </xdr:nvPicPr>
      <xdr:blipFill>
        <a:blip xmlns:r="http://schemas.openxmlformats.org/officeDocument/2006/relationships" r:embed="rId36"/>
        <a:stretch>
          <a:fillRect/>
        </a:stretch>
      </xdr:blipFill>
      <xdr:spPr>
        <a:xfrm>
          <a:off x="161290" y="675962580"/>
          <a:ext cx="1544320" cy="1428750"/>
        </a:xfrm>
        <a:prstGeom prst="rect">
          <a:avLst/>
        </a:prstGeom>
        <a:noFill/>
        <a:ln w="9525">
          <a:noFill/>
        </a:ln>
      </xdr:spPr>
    </xdr:pic>
    <xdr:clientData/>
  </xdr:twoCellAnchor>
  <xdr:twoCellAnchor editAs="oneCell">
    <xdr:from>
      <xdr:col>0</xdr:col>
      <xdr:colOff>73660</xdr:colOff>
      <xdr:row>442</xdr:row>
      <xdr:rowOff>62865</xdr:rowOff>
    </xdr:from>
    <xdr:to>
      <xdr:col>0</xdr:col>
      <xdr:colOff>1857375</xdr:colOff>
      <xdr:row>442</xdr:row>
      <xdr:rowOff>1487805</xdr:rowOff>
    </xdr:to>
    <xdr:pic>
      <xdr:nvPicPr>
        <xdr:cNvPr id="185" name="图片 184">
          <a:extLst>
            <a:ext uri="{FF2B5EF4-FFF2-40B4-BE49-F238E27FC236}">
              <a16:creationId xmlns:a16="http://schemas.microsoft.com/office/drawing/2014/main" id="{00000000-0008-0000-2500-0000B9000000}"/>
            </a:ext>
          </a:extLst>
        </xdr:cNvPr>
        <xdr:cNvPicPr>
          <a:picLocks noChangeAspect="1"/>
        </xdr:cNvPicPr>
      </xdr:nvPicPr>
      <xdr:blipFill>
        <a:blip xmlns:r="http://schemas.openxmlformats.org/officeDocument/2006/relationships" r:embed="rId37"/>
        <a:stretch>
          <a:fillRect/>
        </a:stretch>
      </xdr:blipFill>
      <xdr:spPr>
        <a:xfrm>
          <a:off x="73660" y="677494835"/>
          <a:ext cx="1783715" cy="1424940"/>
        </a:xfrm>
        <a:prstGeom prst="rect">
          <a:avLst/>
        </a:prstGeom>
        <a:noFill/>
        <a:ln w="9525">
          <a:noFill/>
        </a:ln>
      </xdr:spPr>
    </xdr:pic>
    <xdr:clientData/>
  </xdr:twoCellAnchor>
  <xdr:twoCellAnchor editAs="oneCell">
    <xdr:from>
      <xdr:col>0</xdr:col>
      <xdr:colOff>9525</xdr:colOff>
      <xdr:row>443</xdr:row>
      <xdr:rowOff>43180</xdr:rowOff>
    </xdr:from>
    <xdr:to>
      <xdr:col>0</xdr:col>
      <xdr:colOff>1849120</xdr:colOff>
      <xdr:row>443</xdr:row>
      <xdr:rowOff>1451610</xdr:rowOff>
    </xdr:to>
    <xdr:pic>
      <xdr:nvPicPr>
        <xdr:cNvPr id="186" name="图片 185">
          <a:extLst>
            <a:ext uri="{FF2B5EF4-FFF2-40B4-BE49-F238E27FC236}">
              <a16:creationId xmlns:a16="http://schemas.microsoft.com/office/drawing/2014/main" id="{00000000-0008-0000-2500-0000BA000000}"/>
            </a:ext>
          </a:extLst>
        </xdr:cNvPr>
        <xdr:cNvPicPr>
          <a:picLocks noChangeAspect="1"/>
        </xdr:cNvPicPr>
      </xdr:nvPicPr>
      <xdr:blipFill>
        <a:blip xmlns:r="http://schemas.openxmlformats.org/officeDocument/2006/relationships" r:embed="rId38"/>
        <a:stretch>
          <a:fillRect/>
        </a:stretch>
      </xdr:blipFill>
      <xdr:spPr>
        <a:xfrm>
          <a:off x="9525" y="678999150"/>
          <a:ext cx="1839595" cy="1408430"/>
        </a:xfrm>
        <a:prstGeom prst="rect">
          <a:avLst/>
        </a:prstGeom>
        <a:noFill/>
        <a:ln w="9525">
          <a:noFill/>
        </a:ln>
      </xdr:spPr>
    </xdr:pic>
    <xdr:clientData/>
  </xdr:twoCellAnchor>
  <xdr:twoCellAnchor editAs="oneCell">
    <xdr:from>
      <xdr:col>0</xdr:col>
      <xdr:colOff>14605</xdr:colOff>
      <xdr:row>444</xdr:row>
      <xdr:rowOff>63500</xdr:rowOff>
    </xdr:from>
    <xdr:to>
      <xdr:col>0</xdr:col>
      <xdr:colOff>1800860</xdr:colOff>
      <xdr:row>444</xdr:row>
      <xdr:rowOff>1428115</xdr:rowOff>
    </xdr:to>
    <xdr:pic>
      <xdr:nvPicPr>
        <xdr:cNvPr id="187" name="图片 186">
          <a:extLst>
            <a:ext uri="{FF2B5EF4-FFF2-40B4-BE49-F238E27FC236}">
              <a16:creationId xmlns:a16="http://schemas.microsoft.com/office/drawing/2014/main" id="{00000000-0008-0000-2500-0000BB000000}"/>
            </a:ext>
          </a:extLst>
        </xdr:cNvPr>
        <xdr:cNvPicPr>
          <a:picLocks noChangeAspect="1"/>
        </xdr:cNvPicPr>
      </xdr:nvPicPr>
      <xdr:blipFill>
        <a:blip xmlns:r="http://schemas.openxmlformats.org/officeDocument/2006/relationships" r:embed="rId38"/>
        <a:stretch>
          <a:fillRect/>
        </a:stretch>
      </xdr:blipFill>
      <xdr:spPr>
        <a:xfrm>
          <a:off x="14605" y="680543470"/>
          <a:ext cx="1786255" cy="1364615"/>
        </a:xfrm>
        <a:prstGeom prst="rect">
          <a:avLst/>
        </a:prstGeom>
        <a:noFill/>
        <a:ln w="9525">
          <a:noFill/>
        </a:ln>
      </xdr:spPr>
    </xdr:pic>
    <xdr:clientData/>
  </xdr:twoCellAnchor>
  <xdr:twoCellAnchor editAs="oneCell">
    <xdr:from>
      <xdr:col>0</xdr:col>
      <xdr:colOff>109220</xdr:colOff>
      <xdr:row>447</xdr:row>
      <xdr:rowOff>24130</xdr:rowOff>
    </xdr:from>
    <xdr:to>
      <xdr:col>0</xdr:col>
      <xdr:colOff>1800860</xdr:colOff>
      <xdr:row>447</xdr:row>
      <xdr:rowOff>1476375</xdr:rowOff>
    </xdr:to>
    <xdr:pic>
      <xdr:nvPicPr>
        <xdr:cNvPr id="188" name="图片 187">
          <a:extLst>
            <a:ext uri="{FF2B5EF4-FFF2-40B4-BE49-F238E27FC236}">
              <a16:creationId xmlns:a16="http://schemas.microsoft.com/office/drawing/2014/main" id="{00000000-0008-0000-2500-0000BC000000}"/>
            </a:ext>
          </a:extLst>
        </xdr:cNvPr>
        <xdr:cNvPicPr>
          <a:picLocks noChangeAspect="1"/>
        </xdr:cNvPicPr>
      </xdr:nvPicPr>
      <xdr:blipFill>
        <a:blip xmlns:r="http://schemas.openxmlformats.org/officeDocument/2006/relationships" r:embed="rId39"/>
        <a:stretch>
          <a:fillRect/>
        </a:stretch>
      </xdr:blipFill>
      <xdr:spPr>
        <a:xfrm>
          <a:off x="109220" y="685076100"/>
          <a:ext cx="1691640" cy="1452245"/>
        </a:xfrm>
        <a:prstGeom prst="rect">
          <a:avLst/>
        </a:prstGeom>
        <a:noFill/>
        <a:ln w="9525">
          <a:noFill/>
        </a:ln>
      </xdr:spPr>
    </xdr:pic>
    <xdr:clientData/>
  </xdr:twoCellAnchor>
  <xdr:twoCellAnchor editAs="oneCell">
    <xdr:from>
      <xdr:col>0</xdr:col>
      <xdr:colOff>105410</xdr:colOff>
      <xdr:row>446</xdr:row>
      <xdr:rowOff>38735</xdr:rowOff>
    </xdr:from>
    <xdr:to>
      <xdr:col>0</xdr:col>
      <xdr:colOff>1803400</xdr:colOff>
      <xdr:row>446</xdr:row>
      <xdr:rowOff>1460500</xdr:rowOff>
    </xdr:to>
    <xdr:pic>
      <xdr:nvPicPr>
        <xdr:cNvPr id="189" name="图片 188">
          <a:extLst>
            <a:ext uri="{FF2B5EF4-FFF2-40B4-BE49-F238E27FC236}">
              <a16:creationId xmlns:a16="http://schemas.microsoft.com/office/drawing/2014/main" id="{00000000-0008-0000-2500-0000BD000000}"/>
            </a:ext>
          </a:extLst>
        </xdr:cNvPr>
        <xdr:cNvPicPr>
          <a:picLocks noChangeAspect="1"/>
        </xdr:cNvPicPr>
      </xdr:nvPicPr>
      <xdr:blipFill>
        <a:blip xmlns:r="http://schemas.openxmlformats.org/officeDocument/2006/relationships" r:embed="rId40"/>
        <a:stretch>
          <a:fillRect/>
        </a:stretch>
      </xdr:blipFill>
      <xdr:spPr>
        <a:xfrm>
          <a:off x="105410" y="683566705"/>
          <a:ext cx="1697990" cy="1421765"/>
        </a:xfrm>
        <a:prstGeom prst="rect">
          <a:avLst/>
        </a:prstGeom>
        <a:noFill/>
        <a:ln w="9525">
          <a:noFill/>
        </a:ln>
      </xdr:spPr>
    </xdr:pic>
    <xdr:clientData/>
  </xdr:twoCellAnchor>
  <xdr:twoCellAnchor editAs="oneCell">
    <xdr:from>
      <xdr:col>0</xdr:col>
      <xdr:colOff>31115</xdr:colOff>
      <xdr:row>445</xdr:row>
      <xdr:rowOff>43180</xdr:rowOff>
    </xdr:from>
    <xdr:to>
      <xdr:col>0</xdr:col>
      <xdr:colOff>1836420</xdr:colOff>
      <xdr:row>445</xdr:row>
      <xdr:rowOff>1443990</xdr:rowOff>
    </xdr:to>
    <xdr:pic>
      <xdr:nvPicPr>
        <xdr:cNvPr id="190" name="图片 189">
          <a:extLst>
            <a:ext uri="{FF2B5EF4-FFF2-40B4-BE49-F238E27FC236}">
              <a16:creationId xmlns:a16="http://schemas.microsoft.com/office/drawing/2014/main" id="{00000000-0008-0000-2500-0000BE000000}"/>
            </a:ext>
          </a:extLst>
        </xdr:cNvPr>
        <xdr:cNvPicPr>
          <a:picLocks noChangeAspect="1"/>
        </xdr:cNvPicPr>
      </xdr:nvPicPr>
      <xdr:blipFill>
        <a:blip xmlns:r="http://schemas.openxmlformats.org/officeDocument/2006/relationships" r:embed="rId41"/>
        <a:stretch>
          <a:fillRect/>
        </a:stretch>
      </xdr:blipFill>
      <xdr:spPr>
        <a:xfrm>
          <a:off x="31115" y="682047150"/>
          <a:ext cx="1805305" cy="1400810"/>
        </a:xfrm>
        <a:prstGeom prst="rect">
          <a:avLst/>
        </a:prstGeom>
        <a:noFill/>
        <a:ln w="9525">
          <a:noFill/>
        </a:ln>
      </xdr:spPr>
    </xdr:pic>
    <xdr:clientData/>
  </xdr:twoCellAnchor>
  <xdr:twoCellAnchor editAs="oneCell">
    <xdr:from>
      <xdr:col>0</xdr:col>
      <xdr:colOff>21590</xdr:colOff>
      <xdr:row>451</xdr:row>
      <xdr:rowOff>98425</xdr:rowOff>
    </xdr:from>
    <xdr:to>
      <xdr:col>0</xdr:col>
      <xdr:colOff>1794510</xdr:colOff>
      <xdr:row>451</xdr:row>
      <xdr:rowOff>1402715</xdr:rowOff>
    </xdr:to>
    <xdr:pic>
      <xdr:nvPicPr>
        <xdr:cNvPr id="191" name="图片 190">
          <a:extLst>
            <a:ext uri="{FF2B5EF4-FFF2-40B4-BE49-F238E27FC236}">
              <a16:creationId xmlns:a16="http://schemas.microsoft.com/office/drawing/2014/main" id="{00000000-0008-0000-2500-0000BF000000}"/>
            </a:ext>
          </a:extLst>
        </xdr:cNvPr>
        <xdr:cNvPicPr>
          <a:picLocks noChangeAspect="1"/>
        </xdr:cNvPicPr>
      </xdr:nvPicPr>
      <xdr:blipFill>
        <a:blip xmlns:r="http://schemas.openxmlformats.org/officeDocument/2006/relationships" r:embed="rId42"/>
        <a:stretch>
          <a:fillRect/>
        </a:stretch>
      </xdr:blipFill>
      <xdr:spPr>
        <a:xfrm>
          <a:off x="21590" y="691246395"/>
          <a:ext cx="1772920" cy="1304290"/>
        </a:xfrm>
        <a:prstGeom prst="rect">
          <a:avLst/>
        </a:prstGeom>
        <a:noFill/>
        <a:ln w="9525">
          <a:noFill/>
        </a:ln>
      </xdr:spPr>
    </xdr:pic>
    <xdr:clientData/>
  </xdr:twoCellAnchor>
  <xdr:twoCellAnchor editAs="oneCell">
    <xdr:from>
      <xdr:col>0</xdr:col>
      <xdr:colOff>66040</xdr:colOff>
      <xdr:row>449</xdr:row>
      <xdr:rowOff>90805</xdr:rowOff>
    </xdr:from>
    <xdr:to>
      <xdr:col>0</xdr:col>
      <xdr:colOff>1824990</xdr:colOff>
      <xdr:row>449</xdr:row>
      <xdr:rowOff>1460500</xdr:rowOff>
    </xdr:to>
    <xdr:pic>
      <xdr:nvPicPr>
        <xdr:cNvPr id="192" name="图片 191">
          <a:extLst>
            <a:ext uri="{FF2B5EF4-FFF2-40B4-BE49-F238E27FC236}">
              <a16:creationId xmlns:a16="http://schemas.microsoft.com/office/drawing/2014/main" id="{00000000-0008-0000-2500-0000C0000000}"/>
            </a:ext>
          </a:extLst>
        </xdr:cNvPr>
        <xdr:cNvPicPr>
          <a:picLocks noChangeAspect="1"/>
        </xdr:cNvPicPr>
      </xdr:nvPicPr>
      <xdr:blipFill>
        <a:blip xmlns:r="http://schemas.openxmlformats.org/officeDocument/2006/relationships" r:embed="rId43"/>
        <a:stretch>
          <a:fillRect/>
        </a:stretch>
      </xdr:blipFill>
      <xdr:spPr>
        <a:xfrm>
          <a:off x="66040" y="688190775"/>
          <a:ext cx="1758950" cy="1369695"/>
        </a:xfrm>
        <a:prstGeom prst="rect">
          <a:avLst/>
        </a:prstGeom>
        <a:noFill/>
        <a:ln w="9525">
          <a:noFill/>
        </a:ln>
      </xdr:spPr>
    </xdr:pic>
    <xdr:clientData/>
  </xdr:twoCellAnchor>
  <xdr:twoCellAnchor editAs="oneCell">
    <xdr:from>
      <xdr:col>0</xdr:col>
      <xdr:colOff>49530</xdr:colOff>
      <xdr:row>450</xdr:row>
      <xdr:rowOff>76835</xdr:rowOff>
    </xdr:from>
    <xdr:to>
      <xdr:col>0</xdr:col>
      <xdr:colOff>1802130</xdr:colOff>
      <xdr:row>450</xdr:row>
      <xdr:rowOff>1406525</xdr:rowOff>
    </xdr:to>
    <xdr:pic>
      <xdr:nvPicPr>
        <xdr:cNvPr id="193" name="图片 192">
          <a:extLst>
            <a:ext uri="{FF2B5EF4-FFF2-40B4-BE49-F238E27FC236}">
              <a16:creationId xmlns:a16="http://schemas.microsoft.com/office/drawing/2014/main" id="{00000000-0008-0000-2500-0000C1000000}"/>
            </a:ext>
          </a:extLst>
        </xdr:cNvPr>
        <xdr:cNvPicPr>
          <a:picLocks noChangeAspect="1"/>
        </xdr:cNvPicPr>
      </xdr:nvPicPr>
      <xdr:blipFill>
        <a:blip xmlns:r="http://schemas.openxmlformats.org/officeDocument/2006/relationships" r:embed="rId44"/>
        <a:stretch>
          <a:fillRect/>
        </a:stretch>
      </xdr:blipFill>
      <xdr:spPr>
        <a:xfrm>
          <a:off x="49530" y="689700805"/>
          <a:ext cx="1752600" cy="1329690"/>
        </a:xfrm>
        <a:prstGeom prst="rect">
          <a:avLst/>
        </a:prstGeom>
        <a:noFill/>
        <a:ln w="9525">
          <a:noFill/>
        </a:ln>
      </xdr:spPr>
    </xdr:pic>
    <xdr:clientData/>
  </xdr:twoCellAnchor>
  <xdr:twoCellAnchor editAs="oneCell">
    <xdr:from>
      <xdr:col>0</xdr:col>
      <xdr:colOff>56515</xdr:colOff>
      <xdr:row>448</xdr:row>
      <xdr:rowOff>83185</xdr:rowOff>
    </xdr:from>
    <xdr:to>
      <xdr:col>0</xdr:col>
      <xdr:colOff>1859280</xdr:colOff>
      <xdr:row>448</xdr:row>
      <xdr:rowOff>1443990</xdr:rowOff>
    </xdr:to>
    <xdr:pic>
      <xdr:nvPicPr>
        <xdr:cNvPr id="194" name="图片 193">
          <a:extLst>
            <a:ext uri="{FF2B5EF4-FFF2-40B4-BE49-F238E27FC236}">
              <a16:creationId xmlns:a16="http://schemas.microsoft.com/office/drawing/2014/main" id="{00000000-0008-0000-2500-0000C2000000}"/>
            </a:ext>
          </a:extLst>
        </xdr:cNvPr>
        <xdr:cNvPicPr>
          <a:picLocks noChangeAspect="1"/>
        </xdr:cNvPicPr>
      </xdr:nvPicPr>
      <xdr:blipFill>
        <a:blip xmlns:r="http://schemas.openxmlformats.org/officeDocument/2006/relationships" r:embed="rId45"/>
        <a:stretch>
          <a:fillRect/>
        </a:stretch>
      </xdr:blipFill>
      <xdr:spPr>
        <a:xfrm>
          <a:off x="56515" y="686659155"/>
          <a:ext cx="1802765" cy="1360805"/>
        </a:xfrm>
        <a:prstGeom prst="rect">
          <a:avLst/>
        </a:prstGeom>
        <a:noFill/>
        <a:ln w="9525">
          <a:noFill/>
        </a:ln>
      </xdr:spPr>
    </xdr:pic>
    <xdr:clientData/>
  </xdr:twoCellAnchor>
  <xdr:twoCellAnchor editAs="oneCell">
    <xdr:from>
      <xdr:col>0</xdr:col>
      <xdr:colOff>38100</xdr:colOff>
      <xdr:row>454</xdr:row>
      <xdr:rowOff>124460</xdr:rowOff>
    </xdr:from>
    <xdr:to>
      <xdr:col>0</xdr:col>
      <xdr:colOff>1802765</xdr:colOff>
      <xdr:row>454</xdr:row>
      <xdr:rowOff>1492885</xdr:rowOff>
    </xdr:to>
    <xdr:pic>
      <xdr:nvPicPr>
        <xdr:cNvPr id="195" name="图片 194">
          <a:extLst>
            <a:ext uri="{FF2B5EF4-FFF2-40B4-BE49-F238E27FC236}">
              <a16:creationId xmlns:a16="http://schemas.microsoft.com/office/drawing/2014/main" id="{00000000-0008-0000-2500-0000C3000000}"/>
            </a:ext>
          </a:extLst>
        </xdr:cNvPr>
        <xdr:cNvPicPr>
          <a:picLocks noChangeAspect="1"/>
        </xdr:cNvPicPr>
      </xdr:nvPicPr>
      <xdr:blipFill>
        <a:blip xmlns:r="http://schemas.openxmlformats.org/officeDocument/2006/relationships" r:embed="rId46"/>
        <a:stretch>
          <a:fillRect/>
        </a:stretch>
      </xdr:blipFill>
      <xdr:spPr>
        <a:xfrm>
          <a:off x="38100" y="695844430"/>
          <a:ext cx="1764665" cy="1368425"/>
        </a:xfrm>
        <a:prstGeom prst="rect">
          <a:avLst/>
        </a:prstGeom>
        <a:noFill/>
        <a:ln w="9525">
          <a:noFill/>
        </a:ln>
      </xdr:spPr>
    </xdr:pic>
    <xdr:clientData/>
  </xdr:twoCellAnchor>
  <xdr:twoCellAnchor editAs="oneCell">
    <xdr:from>
      <xdr:col>0</xdr:col>
      <xdr:colOff>58420</xdr:colOff>
      <xdr:row>455</xdr:row>
      <xdr:rowOff>80645</xdr:rowOff>
    </xdr:from>
    <xdr:to>
      <xdr:col>0</xdr:col>
      <xdr:colOff>1812925</xdr:colOff>
      <xdr:row>455</xdr:row>
      <xdr:rowOff>1457960</xdr:rowOff>
    </xdr:to>
    <xdr:pic>
      <xdr:nvPicPr>
        <xdr:cNvPr id="196" name="图片 195">
          <a:extLst>
            <a:ext uri="{FF2B5EF4-FFF2-40B4-BE49-F238E27FC236}">
              <a16:creationId xmlns:a16="http://schemas.microsoft.com/office/drawing/2014/main" id="{00000000-0008-0000-2500-0000C4000000}"/>
            </a:ext>
          </a:extLst>
        </xdr:cNvPr>
        <xdr:cNvPicPr>
          <a:picLocks noChangeAspect="1"/>
        </xdr:cNvPicPr>
      </xdr:nvPicPr>
      <xdr:blipFill>
        <a:blip xmlns:r="http://schemas.openxmlformats.org/officeDocument/2006/relationships" r:embed="rId47"/>
        <a:stretch>
          <a:fillRect/>
        </a:stretch>
      </xdr:blipFill>
      <xdr:spPr>
        <a:xfrm>
          <a:off x="58420" y="697324615"/>
          <a:ext cx="1754505" cy="1377315"/>
        </a:xfrm>
        <a:prstGeom prst="rect">
          <a:avLst/>
        </a:prstGeom>
        <a:noFill/>
        <a:ln w="9525">
          <a:noFill/>
        </a:ln>
      </xdr:spPr>
    </xdr:pic>
    <xdr:clientData/>
  </xdr:twoCellAnchor>
  <xdr:twoCellAnchor editAs="oneCell">
    <xdr:from>
      <xdr:col>0</xdr:col>
      <xdr:colOff>153035</xdr:colOff>
      <xdr:row>453</xdr:row>
      <xdr:rowOff>53975</xdr:rowOff>
    </xdr:from>
    <xdr:to>
      <xdr:col>0</xdr:col>
      <xdr:colOff>1677035</xdr:colOff>
      <xdr:row>453</xdr:row>
      <xdr:rowOff>1459865</xdr:rowOff>
    </xdr:to>
    <xdr:pic>
      <xdr:nvPicPr>
        <xdr:cNvPr id="197" name="图片 196">
          <a:extLst>
            <a:ext uri="{FF2B5EF4-FFF2-40B4-BE49-F238E27FC236}">
              <a16:creationId xmlns:a16="http://schemas.microsoft.com/office/drawing/2014/main" id="{00000000-0008-0000-2500-0000C5000000}"/>
            </a:ext>
          </a:extLst>
        </xdr:cNvPr>
        <xdr:cNvPicPr>
          <a:picLocks noChangeAspect="1"/>
        </xdr:cNvPicPr>
      </xdr:nvPicPr>
      <xdr:blipFill>
        <a:blip xmlns:r="http://schemas.openxmlformats.org/officeDocument/2006/relationships" r:embed="rId48"/>
        <a:stretch>
          <a:fillRect/>
        </a:stretch>
      </xdr:blipFill>
      <xdr:spPr>
        <a:xfrm>
          <a:off x="153035" y="694249945"/>
          <a:ext cx="1524000" cy="1405890"/>
        </a:xfrm>
        <a:prstGeom prst="rect">
          <a:avLst/>
        </a:prstGeom>
        <a:noFill/>
        <a:ln w="9525">
          <a:noFill/>
        </a:ln>
      </xdr:spPr>
    </xdr:pic>
    <xdr:clientData/>
  </xdr:twoCellAnchor>
  <xdr:twoCellAnchor editAs="oneCell">
    <xdr:from>
      <xdr:col>0</xdr:col>
      <xdr:colOff>32385</xdr:colOff>
      <xdr:row>452</xdr:row>
      <xdr:rowOff>105410</xdr:rowOff>
    </xdr:from>
    <xdr:to>
      <xdr:col>0</xdr:col>
      <xdr:colOff>1802765</xdr:colOff>
      <xdr:row>452</xdr:row>
      <xdr:rowOff>1436370</xdr:rowOff>
    </xdr:to>
    <xdr:pic>
      <xdr:nvPicPr>
        <xdr:cNvPr id="198" name="图片 197">
          <a:extLst>
            <a:ext uri="{FF2B5EF4-FFF2-40B4-BE49-F238E27FC236}">
              <a16:creationId xmlns:a16="http://schemas.microsoft.com/office/drawing/2014/main" id="{00000000-0008-0000-2500-0000C6000000}"/>
            </a:ext>
          </a:extLst>
        </xdr:cNvPr>
        <xdr:cNvPicPr>
          <a:picLocks noChangeAspect="1"/>
        </xdr:cNvPicPr>
      </xdr:nvPicPr>
      <xdr:blipFill>
        <a:blip xmlns:r="http://schemas.openxmlformats.org/officeDocument/2006/relationships" r:embed="rId49"/>
        <a:stretch>
          <a:fillRect/>
        </a:stretch>
      </xdr:blipFill>
      <xdr:spPr>
        <a:xfrm>
          <a:off x="32385" y="692777380"/>
          <a:ext cx="1770380" cy="1330960"/>
        </a:xfrm>
        <a:prstGeom prst="rect">
          <a:avLst/>
        </a:prstGeom>
        <a:noFill/>
        <a:ln w="9525">
          <a:noFill/>
        </a:ln>
      </xdr:spPr>
    </xdr:pic>
    <xdr:clientData/>
  </xdr:twoCellAnchor>
  <xdr:twoCellAnchor editAs="oneCell">
    <xdr:from>
      <xdr:col>0</xdr:col>
      <xdr:colOff>125730</xdr:colOff>
      <xdr:row>456</xdr:row>
      <xdr:rowOff>90170</xdr:rowOff>
    </xdr:from>
    <xdr:to>
      <xdr:col>0</xdr:col>
      <xdr:colOff>1837055</xdr:colOff>
      <xdr:row>456</xdr:row>
      <xdr:rowOff>1383030</xdr:rowOff>
    </xdr:to>
    <xdr:pic>
      <xdr:nvPicPr>
        <xdr:cNvPr id="205" name="图片 204">
          <a:extLst>
            <a:ext uri="{FF2B5EF4-FFF2-40B4-BE49-F238E27FC236}">
              <a16:creationId xmlns:a16="http://schemas.microsoft.com/office/drawing/2014/main" id="{00000000-0008-0000-2500-0000CD000000}"/>
            </a:ext>
          </a:extLst>
        </xdr:cNvPr>
        <xdr:cNvPicPr>
          <a:picLocks noChangeAspect="1"/>
        </xdr:cNvPicPr>
      </xdr:nvPicPr>
      <xdr:blipFill>
        <a:blip xmlns:r="http://schemas.openxmlformats.org/officeDocument/2006/relationships" r:embed="rId50"/>
        <a:stretch>
          <a:fillRect/>
        </a:stretch>
      </xdr:blipFill>
      <xdr:spPr>
        <a:xfrm>
          <a:off x="125730" y="698858140"/>
          <a:ext cx="1711325" cy="1292860"/>
        </a:xfrm>
        <a:prstGeom prst="rect">
          <a:avLst/>
        </a:prstGeom>
        <a:noFill/>
        <a:ln w="9525">
          <a:noFill/>
        </a:ln>
      </xdr:spPr>
    </xdr:pic>
    <xdr:clientData/>
  </xdr:twoCellAnchor>
  <xdr:twoCellAnchor editAs="oneCell">
    <xdr:from>
      <xdr:col>0</xdr:col>
      <xdr:colOff>73025</xdr:colOff>
      <xdr:row>457</xdr:row>
      <xdr:rowOff>173990</xdr:rowOff>
    </xdr:from>
    <xdr:to>
      <xdr:col>0</xdr:col>
      <xdr:colOff>1816735</xdr:colOff>
      <xdr:row>457</xdr:row>
      <xdr:rowOff>1379855</xdr:rowOff>
    </xdr:to>
    <xdr:pic>
      <xdr:nvPicPr>
        <xdr:cNvPr id="206" name="图片 205">
          <a:extLst>
            <a:ext uri="{FF2B5EF4-FFF2-40B4-BE49-F238E27FC236}">
              <a16:creationId xmlns:a16="http://schemas.microsoft.com/office/drawing/2014/main" id="{00000000-0008-0000-2500-0000CE000000}"/>
            </a:ext>
          </a:extLst>
        </xdr:cNvPr>
        <xdr:cNvPicPr>
          <a:picLocks noChangeAspect="1"/>
        </xdr:cNvPicPr>
      </xdr:nvPicPr>
      <xdr:blipFill>
        <a:blip xmlns:r="http://schemas.openxmlformats.org/officeDocument/2006/relationships" r:embed="rId51"/>
        <a:stretch>
          <a:fillRect/>
        </a:stretch>
      </xdr:blipFill>
      <xdr:spPr>
        <a:xfrm>
          <a:off x="73025" y="700465960"/>
          <a:ext cx="1743710" cy="1205865"/>
        </a:xfrm>
        <a:prstGeom prst="rect">
          <a:avLst/>
        </a:prstGeom>
        <a:noFill/>
        <a:ln w="9525">
          <a:noFill/>
        </a:ln>
      </xdr:spPr>
    </xdr:pic>
    <xdr:clientData/>
  </xdr:twoCellAnchor>
  <xdr:twoCellAnchor editAs="oneCell">
    <xdr:from>
      <xdr:col>0</xdr:col>
      <xdr:colOff>38100</xdr:colOff>
      <xdr:row>458</xdr:row>
      <xdr:rowOff>95885</xdr:rowOff>
    </xdr:from>
    <xdr:to>
      <xdr:col>0</xdr:col>
      <xdr:colOff>1798320</xdr:colOff>
      <xdr:row>458</xdr:row>
      <xdr:rowOff>1402715</xdr:rowOff>
    </xdr:to>
    <xdr:pic>
      <xdr:nvPicPr>
        <xdr:cNvPr id="207" name="图片 206">
          <a:extLst>
            <a:ext uri="{FF2B5EF4-FFF2-40B4-BE49-F238E27FC236}">
              <a16:creationId xmlns:a16="http://schemas.microsoft.com/office/drawing/2014/main" id="{00000000-0008-0000-2500-0000CF000000}"/>
            </a:ext>
          </a:extLst>
        </xdr:cNvPr>
        <xdr:cNvPicPr>
          <a:picLocks noChangeAspect="1"/>
        </xdr:cNvPicPr>
      </xdr:nvPicPr>
      <xdr:blipFill>
        <a:blip xmlns:r="http://schemas.openxmlformats.org/officeDocument/2006/relationships" r:embed="rId52"/>
        <a:stretch>
          <a:fillRect/>
        </a:stretch>
      </xdr:blipFill>
      <xdr:spPr>
        <a:xfrm>
          <a:off x="38100" y="701911855"/>
          <a:ext cx="1760220" cy="1306830"/>
        </a:xfrm>
        <a:prstGeom prst="rect">
          <a:avLst/>
        </a:prstGeom>
        <a:noFill/>
        <a:ln w="9525">
          <a:noFill/>
        </a:ln>
      </xdr:spPr>
    </xdr:pic>
    <xdr:clientData/>
  </xdr:twoCellAnchor>
  <xdr:twoCellAnchor editAs="oneCell">
    <xdr:from>
      <xdr:col>0</xdr:col>
      <xdr:colOff>74930</xdr:colOff>
      <xdr:row>463</xdr:row>
      <xdr:rowOff>56515</xdr:rowOff>
    </xdr:from>
    <xdr:to>
      <xdr:col>0</xdr:col>
      <xdr:colOff>1829435</xdr:colOff>
      <xdr:row>463</xdr:row>
      <xdr:rowOff>1469390</xdr:rowOff>
    </xdr:to>
    <xdr:pic>
      <xdr:nvPicPr>
        <xdr:cNvPr id="208" name="图片 207">
          <a:extLst>
            <a:ext uri="{FF2B5EF4-FFF2-40B4-BE49-F238E27FC236}">
              <a16:creationId xmlns:a16="http://schemas.microsoft.com/office/drawing/2014/main" id="{00000000-0008-0000-2500-0000D0000000}"/>
            </a:ext>
          </a:extLst>
        </xdr:cNvPr>
        <xdr:cNvPicPr>
          <a:picLocks noChangeAspect="1"/>
        </xdr:cNvPicPr>
      </xdr:nvPicPr>
      <xdr:blipFill>
        <a:blip xmlns:r="http://schemas.openxmlformats.org/officeDocument/2006/relationships" r:embed="rId53"/>
        <a:stretch>
          <a:fillRect/>
        </a:stretch>
      </xdr:blipFill>
      <xdr:spPr>
        <a:xfrm>
          <a:off x="74930" y="709492485"/>
          <a:ext cx="1754505" cy="1412875"/>
        </a:xfrm>
        <a:prstGeom prst="rect">
          <a:avLst/>
        </a:prstGeom>
        <a:noFill/>
        <a:ln w="9525">
          <a:noFill/>
        </a:ln>
      </xdr:spPr>
    </xdr:pic>
    <xdr:clientData/>
  </xdr:twoCellAnchor>
  <xdr:twoCellAnchor editAs="oneCell">
    <xdr:from>
      <xdr:col>0</xdr:col>
      <xdr:colOff>38100</xdr:colOff>
      <xdr:row>464</xdr:row>
      <xdr:rowOff>67945</xdr:rowOff>
    </xdr:from>
    <xdr:to>
      <xdr:col>0</xdr:col>
      <xdr:colOff>1781810</xdr:colOff>
      <xdr:row>464</xdr:row>
      <xdr:rowOff>1469390</xdr:rowOff>
    </xdr:to>
    <xdr:pic>
      <xdr:nvPicPr>
        <xdr:cNvPr id="209" name="图片 208">
          <a:extLst>
            <a:ext uri="{FF2B5EF4-FFF2-40B4-BE49-F238E27FC236}">
              <a16:creationId xmlns:a16="http://schemas.microsoft.com/office/drawing/2014/main" id="{00000000-0008-0000-2500-0000D1000000}"/>
            </a:ext>
          </a:extLst>
        </xdr:cNvPr>
        <xdr:cNvPicPr>
          <a:picLocks noChangeAspect="1"/>
        </xdr:cNvPicPr>
      </xdr:nvPicPr>
      <xdr:blipFill>
        <a:blip xmlns:r="http://schemas.openxmlformats.org/officeDocument/2006/relationships" r:embed="rId54"/>
        <a:stretch>
          <a:fillRect/>
        </a:stretch>
      </xdr:blipFill>
      <xdr:spPr>
        <a:xfrm>
          <a:off x="38100" y="711027915"/>
          <a:ext cx="1743710" cy="1401445"/>
        </a:xfrm>
        <a:prstGeom prst="rect">
          <a:avLst/>
        </a:prstGeom>
        <a:noFill/>
        <a:ln w="9525">
          <a:noFill/>
        </a:ln>
      </xdr:spPr>
    </xdr:pic>
    <xdr:clientData/>
  </xdr:twoCellAnchor>
  <xdr:twoCellAnchor editAs="oneCell">
    <xdr:from>
      <xdr:col>0</xdr:col>
      <xdr:colOff>59690</xdr:colOff>
      <xdr:row>462</xdr:row>
      <xdr:rowOff>74295</xdr:rowOff>
    </xdr:from>
    <xdr:to>
      <xdr:col>0</xdr:col>
      <xdr:colOff>1823720</xdr:colOff>
      <xdr:row>462</xdr:row>
      <xdr:rowOff>1478915</xdr:rowOff>
    </xdr:to>
    <xdr:pic>
      <xdr:nvPicPr>
        <xdr:cNvPr id="210" name="图片 209">
          <a:extLst>
            <a:ext uri="{FF2B5EF4-FFF2-40B4-BE49-F238E27FC236}">
              <a16:creationId xmlns:a16="http://schemas.microsoft.com/office/drawing/2014/main" id="{00000000-0008-0000-2500-0000D2000000}"/>
            </a:ext>
          </a:extLst>
        </xdr:cNvPr>
        <xdr:cNvPicPr>
          <a:picLocks noChangeAspect="1"/>
        </xdr:cNvPicPr>
      </xdr:nvPicPr>
      <xdr:blipFill>
        <a:blip xmlns:r="http://schemas.openxmlformats.org/officeDocument/2006/relationships" r:embed="rId55"/>
        <a:stretch>
          <a:fillRect/>
        </a:stretch>
      </xdr:blipFill>
      <xdr:spPr>
        <a:xfrm>
          <a:off x="59690" y="707986265"/>
          <a:ext cx="1764030" cy="1404620"/>
        </a:xfrm>
        <a:prstGeom prst="rect">
          <a:avLst/>
        </a:prstGeom>
        <a:noFill/>
        <a:ln w="9525">
          <a:noFill/>
        </a:ln>
      </xdr:spPr>
    </xdr:pic>
    <xdr:clientData/>
  </xdr:twoCellAnchor>
  <xdr:twoCellAnchor editAs="oneCell">
    <xdr:from>
      <xdr:col>0</xdr:col>
      <xdr:colOff>54610</xdr:colOff>
      <xdr:row>459</xdr:row>
      <xdr:rowOff>45085</xdr:rowOff>
    </xdr:from>
    <xdr:to>
      <xdr:col>0</xdr:col>
      <xdr:colOff>1775460</xdr:colOff>
      <xdr:row>459</xdr:row>
      <xdr:rowOff>1474470</xdr:rowOff>
    </xdr:to>
    <xdr:pic>
      <xdr:nvPicPr>
        <xdr:cNvPr id="211" name="图片 210">
          <a:extLst>
            <a:ext uri="{FF2B5EF4-FFF2-40B4-BE49-F238E27FC236}">
              <a16:creationId xmlns:a16="http://schemas.microsoft.com/office/drawing/2014/main" id="{00000000-0008-0000-2500-0000D3000000}"/>
            </a:ext>
          </a:extLst>
        </xdr:cNvPr>
        <xdr:cNvPicPr>
          <a:picLocks noChangeAspect="1"/>
        </xdr:cNvPicPr>
      </xdr:nvPicPr>
      <xdr:blipFill>
        <a:blip xmlns:r="http://schemas.openxmlformats.org/officeDocument/2006/relationships" r:embed="rId56"/>
        <a:stretch>
          <a:fillRect/>
        </a:stretch>
      </xdr:blipFill>
      <xdr:spPr>
        <a:xfrm>
          <a:off x="54610" y="703385055"/>
          <a:ext cx="1720850" cy="1429385"/>
        </a:xfrm>
        <a:prstGeom prst="rect">
          <a:avLst/>
        </a:prstGeom>
        <a:noFill/>
        <a:ln w="9525">
          <a:noFill/>
        </a:ln>
      </xdr:spPr>
    </xdr:pic>
    <xdr:clientData/>
  </xdr:twoCellAnchor>
  <xdr:twoCellAnchor editAs="oneCell">
    <xdr:from>
      <xdr:col>0</xdr:col>
      <xdr:colOff>92710</xdr:colOff>
      <xdr:row>460</xdr:row>
      <xdr:rowOff>46355</xdr:rowOff>
    </xdr:from>
    <xdr:to>
      <xdr:col>0</xdr:col>
      <xdr:colOff>1772285</xdr:colOff>
      <xdr:row>460</xdr:row>
      <xdr:rowOff>1488440</xdr:rowOff>
    </xdr:to>
    <xdr:pic>
      <xdr:nvPicPr>
        <xdr:cNvPr id="212" name="图片 211">
          <a:extLst>
            <a:ext uri="{FF2B5EF4-FFF2-40B4-BE49-F238E27FC236}">
              <a16:creationId xmlns:a16="http://schemas.microsoft.com/office/drawing/2014/main" id="{00000000-0008-0000-2500-0000D4000000}"/>
            </a:ext>
          </a:extLst>
        </xdr:cNvPr>
        <xdr:cNvPicPr>
          <a:picLocks noChangeAspect="1"/>
        </xdr:cNvPicPr>
      </xdr:nvPicPr>
      <xdr:blipFill>
        <a:blip xmlns:r="http://schemas.openxmlformats.org/officeDocument/2006/relationships" r:embed="rId57"/>
        <a:stretch>
          <a:fillRect/>
        </a:stretch>
      </xdr:blipFill>
      <xdr:spPr>
        <a:xfrm>
          <a:off x="92710" y="704910325"/>
          <a:ext cx="1679575" cy="1442085"/>
        </a:xfrm>
        <a:prstGeom prst="rect">
          <a:avLst/>
        </a:prstGeom>
        <a:noFill/>
        <a:ln w="9525">
          <a:noFill/>
        </a:ln>
      </xdr:spPr>
    </xdr:pic>
    <xdr:clientData/>
  </xdr:twoCellAnchor>
  <xdr:twoCellAnchor editAs="oneCell">
    <xdr:from>
      <xdr:col>0</xdr:col>
      <xdr:colOff>73660</xdr:colOff>
      <xdr:row>461</xdr:row>
      <xdr:rowOff>60960</xdr:rowOff>
    </xdr:from>
    <xdr:to>
      <xdr:col>0</xdr:col>
      <xdr:colOff>1833880</xdr:colOff>
      <xdr:row>461</xdr:row>
      <xdr:rowOff>1456055</xdr:rowOff>
    </xdr:to>
    <xdr:pic>
      <xdr:nvPicPr>
        <xdr:cNvPr id="213" name="图片 212">
          <a:extLst>
            <a:ext uri="{FF2B5EF4-FFF2-40B4-BE49-F238E27FC236}">
              <a16:creationId xmlns:a16="http://schemas.microsoft.com/office/drawing/2014/main" id="{00000000-0008-0000-2500-0000D5000000}"/>
            </a:ext>
          </a:extLst>
        </xdr:cNvPr>
        <xdr:cNvPicPr>
          <a:picLocks noChangeAspect="1"/>
        </xdr:cNvPicPr>
      </xdr:nvPicPr>
      <xdr:blipFill>
        <a:blip xmlns:r="http://schemas.openxmlformats.org/officeDocument/2006/relationships" r:embed="rId58"/>
        <a:stretch>
          <a:fillRect/>
        </a:stretch>
      </xdr:blipFill>
      <xdr:spPr>
        <a:xfrm>
          <a:off x="73660" y="706448930"/>
          <a:ext cx="1760220" cy="1395095"/>
        </a:xfrm>
        <a:prstGeom prst="rect">
          <a:avLst/>
        </a:prstGeom>
        <a:noFill/>
        <a:ln w="9525">
          <a:noFill/>
        </a:ln>
      </xdr:spPr>
    </xdr:pic>
    <xdr:clientData/>
  </xdr:twoCellAnchor>
  <xdr:twoCellAnchor editAs="oneCell">
    <xdr:from>
      <xdr:col>0</xdr:col>
      <xdr:colOff>67310</xdr:colOff>
      <xdr:row>465</xdr:row>
      <xdr:rowOff>50800</xdr:rowOff>
    </xdr:from>
    <xdr:to>
      <xdr:col>0</xdr:col>
      <xdr:colOff>1807845</xdr:colOff>
      <xdr:row>465</xdr:row>
      <xdr:rowOff>1483995</xdr:rowOff>
    </xdr:to>
    <xdr:pic>
      <xdr:nvPicPr>
        <xdr:cNvPr id="214" name="图片 213">
          <a:extLst>
            <a:ext uri="{FF2B5EF4-FFF2-40B4-BE49-F238E27FC236}">
              <a16:creationId xmlns:a16="http://schemas.microsoft.com/office/drawing/2014/main" id="{00000000-0008-0000-2500-0000D6000000}"/>
            </a:ext>
          </a:extLst>
        </xdr:cNvPr>
        <xdr:cNvPicPr>
          <a:picLocks noChangeAspect="1"/>
        </xdr:cNvPicPr>
      </xdr:nvPicPr>
      <xdr:blipFill>
        <a:blip xmlns:r="http://schemas.openxmlformats.org/officeDocument/2006/relationships" r:embed="rId59"/>
        <a:stretch>
          <a:fillRect/>
        </a:stretch>
      </xdr:blipFill>
      <xdr:spPr>
        <a:xfrm>
          <a:off x="67310" y="712534770"/>
          <a:ext cx="1740535" cy="1433195"/>
        </a:xfrm>
        <a:prstGeom prst="rect">
          <a:avLst/>
        </a:prstGeom>
        <a:noFill/>
        <a:ln w="9525">
          <a:noFill/>
        </a:ln>
      </xdr:spPr>
    </xdr:pic>
    <xdr:clientData/>
  </xdr:twoCellAnchor>
  <xdr:twoCellAnchor editAs="oneCell">
    <xdr:from>
      <xdr:col>0</xdr:col>
      <xdr:colOff>66040</xdr:colOff>
      <xdr:row>466</xdr:row>
      <xdr:rowOff>49530</xdr:rowOff>
    </xdr:from>
    <xdr:to>
      <xdr:col>0</xdr:col>
      <xdr:colOff>1806575</xdr:colOff>
      <xdr:row>466</xdr:row>
      <xdr:rowOff>1473200</xdr:rowOff>
    </xdr:to>
    <xdr:pic>
      <xdr:nvPicPr>
        <xdr:cNvPr id="215" name="图片 214">
          <a:extLst>
            <a:ext uri="{FF2B5EF4-FFF2-40B4-BE49-F238E27FC236}">
              <a16:creationId xmlns:a16="http://schemas.microsoft.com/office/drawing/2014/main" id="{00000000-0008-0000-2500-0000D7000000}"/>
            </a:ext>
          </a:extLst>
        </xdr:cNvPr>
        <xdr:cNvPicPr>
          <a:picLocks noChangeAspect="1"/>
        </xdr:cNvPicPr>
      </xdr:nvPicPr>
      <xdr:blipFill>
        <a:blip xmlns:r="http://schemas.openxmlformats.org/officeDocument/2006/relationships" r:embed="rId60"/>
        <a:stretch>
          <a:fillRect/>
        </a:stretch>
      </xdr:blipFill>
      <xdr:spPr>
        <a:xfrm>
          <a:off x="66040" y="714057500"/>
          <a:ext cx="1740535" cy="1423670"/>
        </a:xfrm>
        <a:prstGeom prst="rect">
          <a:avLst/>
        </a:prstGeom>
        <a:noFill/>
        <a:ln w="9525">
          <a:noFill/>
        </a:ln>
      </xdr:spPr>
    </xdr:pic>
    <xdr:clientData/>
  </xdr:twoCellAnchor>
  <xdr:twoCellAnchor editAs="oneCell">
    <xdr:from>
      <xdr:col>0</xdr:col>
      <xdr:colOff>40005</xdr:colOff>
      <xdr:row>467</xdr:row>
      <xdr:rowOff>47625</xdr:rowOff>
    </xdr:from>
    <xdr:to>
      <xdr:col>0</xdr:col>
      <xdr:colOff>1799590</xdr:colOff>
      <xdr:row>467</xdr:row>
      <xdr:rowOff>1448435</xdr:rowOff>
    </xdr:to>
    <xdr:pic>
      <xdr:nvPicPr>
        <xdr:cNvPr id="216" name="图片 215">
          <a:extLst>
            <a:ext uri="{FF2B5EF4-FFF2-40B4-BE49-F238E27FC236}">
              <a16:creationId xmlns:a16="http://schemas.microsoft.com/office/drawing/2014/main" id="{00000000-0008-0000-2500-0000D8000000}"/>
            </a:ext>
          </a:extLst>
        </xdr:cNvPr>
        <xdr:cNvPicPr>
          <a:picLocks noChangeAspect="1"/>
        </xdr:cNvPicPr>
      </xdr:nvPicPr>
      <xdr:blipFill>
        <a:blip xmlns:r="http://schemas.openxmlformats.org/officeDocument/2006/relationships" r:embed="rId61"/>
        <a:stretch>
          <a:fillRect/>
        </a:stretch>
      </xdr:blipFill>
      <xdr:spPr>
        <a:xfrm>
          <a:off x="40005" y="715579595"/>
          <a:ext cx="1759585" cy="1400810"/>
        </a:xfrm>
        <a:prstGeom prst="rect">
          <a:avLst/>
        </a:prstGeom>
        <a:noFill/>
        <a:ln w="9525">
          <a:noFill/>
        </a:ln>
      </xdr:spPr>
    </xdr:pic>
    <xdr:clientData/>
  </xdr:twoCellAnchor>
  <xdr:twoCellAnchor editAs="oneCell">
    <xdr:from>
      <xdr:col>0</xdr:col>
      <xdr:colOff>104775</xdr:colOff>
      <xdr:row>468</xdr:row>
      <xdr:rowOff>52705</xdr:rowOff>
    </xdr:from>
    <xdr:to>
      <xdr:col>0</xdr:col>
      <xdr:colOff>1797050</xdr:colOff>
      <xdr:row>468</xdr:row>
      <xdr:rowOff>1473200</xdr:rowOff>
    </xdr:to>
    <xdr:pic>
      <xdr:nvPicPr>
        <xdr:cNvPr id="217" name="图片 216">
          <a:extLst>
            <a:ext uri="{FF2B5EF4-FFF2-40B4-BE49-F238E27FC236}">
              <a16:creationId xmlns:a16="http://schemas.microsoft.com/office/drawing/2014/main" id="{00000000-0008-0000-2500-0000D9000000}"/>
            </a:ext>
          </a:extLst>
        </xdr:cNvPr>
        <xdr:cNvPicPr>
          <a:picLocks noChangeAspect="1"/>
        </xdr:cNvPicPr>
      </xdr:nvPicPr>
      <xdr:blipFill>
        <a:blip xmlns:r="http://schemas.openxmlformats.org/officeDocument/2006/relationships" r:embed="rId62"/>
        <a:stretch>
          <a:fillRect/>
        </a:stretch>
      </xdr:blipFill>
      <xdr:spPr>
        <a:xfrm>
          <a:off x="104775" y="717108675"/>
          <a:ext cx="1692275" cy="1420495"/>
        </a:xfrm>
        <a:prstGeom prst="rect">
          <a:avLst/>
        </a:prstGeom>
        <a:noFill/>
        <a:ln w="9525">
          <a:noFill/>
        </a:ln>
      </xdr:spPr>
    </xdr:pic>
    <xdr:clientData/>
  </xdr:twoCellAnchor>
  <xdr:twoCellAnchor editAs="oneCell">
    <xdr:from>
      <xdr:col>0</xdr:col>
      <xdr:colOff>131445</xdr:colOff>
      <xdr:row>469</xdr:row>
      <xdr:rowOff>58420</xdr:rowOff>
    </xdr:from>
    <xdr:to>
      <xdr:col>0</xdr:col>
      <xdr:colOff>1722120</xdr:colOff>
      <xdr:row>469</xdr:row>
      <xdr:rowOff>1450340</xdr:rowOff>
    </xdr:to>
    <xdr:pic>
      <xdr:nvPicPr>
        <xdr:cNvPr id="218" name="图片 217">
          <a:extLst>
            <a:ext uri="{FF2B5EF4-FFF2-40B4-BE49-F238E27FC236}">
              <a16:creationId xmlns:a16="http://schemas.microsoft.com/office/drawing/2014/main" id="{00000000-0008-0000-2500-0000DA000000}"/>
            </a:ext>
          </a:extLst>
        </xdr:cNvPr>
        <xdr:cNvPicPr>
          <a:picLocks noChangeAspect="1"/>
        </xdr:cNvPicPr>
      </xdr:nvPicPr>
      <xdr:blipFill>
        <a:blip xmlns:r="http://schemas.openxmlformats.org/officeDocument/2006/relationships" r:embed="rId63"/>
        <a:stretch>
          <a:fillRect/>
        </a:stretch>
      </xdr:blipFill>
      <xdr:spPr>
        <a:xfrm>
          <a:off x="131445" y="718638390"/>
          <a:ext cx="1590675" cy="1391920"/>
        </a:xfrm>
        <a:prstGeom prst="rect">
          <a:avLst/>
        </a:prstGeom>
        <a:noFill/>
        <a:ln w="9525">
          <a:noFill/>
        </a:ln>
      </xdr:spPr>
    </xdr:pic>
    <xdr:clientData/>
  </xdr:twoCellAnchor>
  <xdr:twoCellAnchor editAs="oneCell">
    <xdr:from>
      <xdr:col>0</xdr:col>
      <xdr:colOff>177165</xdr:colOff>
      <xdr:row>470</xdr:row>
      <xdr:rowOff>55245</xdr:rowOff>
    </xdr:from>
    <xdr:to>
      <xdr:col>0</xdr:col>
      <xdr:colOff>1756410</xdr:colOff>
      <xdr:row>470</xdr:row>
      <xdr:rowOff>1462405</xdr:rowOff>
    </xdr:to>
    <xdr:pic>
      <xdr:nvPicPr>
        <xdr:cNvPr id="219" name="图片 218">
          <a:extLst>
            <a:ext uri="{FF2B5EF4-FFF2-40B4-BE49-F238E27FC236}">
              <a16:creationId xmlns:a16="http://schemas.microsoft.com/office/drawing/2014/main" id="{00000000-0008-0000-2500-0000DB000000}"/>
            </a:ext>
          </a:extLst>
        </xdr:cNvPr>
        <xdr:cNvPicPr>
          <a:picLocks noChangeAspect="1"/>
        </xdr:cNvPicPr>
      </xdr:nvPicPr>
      <xdr:blipFill>
        <a:blip xmlns:r="http://schemas.openxmlformats.org/officeDocument/2006/relationships" r:embed="rId64"/>
        <a:stretch>
          <a:fillRect/>
        </a:stretch>
      </xdr:blipFill>
      <xdr:spPr>
        <a:xfrm>
          <a:off x="177165" y="720159215"/>
          <a:ext cx="1579245" cy="1407160"/>
        </a:xfrm>
        <a:prstGeom prst="rect">
          <a:avLst/>
        </a:prstGeom>
        <a:noFill/>
        <a:ln w="9525">
          <a:noFill/>
        </a:ln>
      </xdr:spPr>
    </xdr:pic>
    <xdr:clientData/>
  </xdr:twoCellAnchor>
  <xdr:twoCellAnchor editAs="oneCell">
    <xdr:from>
      <xdr:col>0</xdr:col>
      <xdr:colOff>74295</xdr:colOff>
      <xdr:row>471</xdr:row>
      <xdr:rowOff>48260</xdr:rowOff>
    </xdr:from>
    <xdr:to>
      <xdr:col>0</xdr:col>
      <xdr:colOff>1813560</xdr:colOff>
      <xdr:row>471</xdr:row>
      <xdr:rowOff>1461770</xdr:rowOff>
    </xdr:to>
    <xdr:pic>
      <xdr:nvPicPr>
        <xdr:cNvPr id="220" name="图片 219">
          <a:extLst>
            <a:ext uri="{FF2B5EF4-FFF2-40B4-BE49-F238E27FC236}">
              <a16:creationId xmlns:a16="http://schemas.microsoft.com/office/drawing/2014/main" id="{00000000-0008-0000-2500-0000DC000000}"/>
            </a:ext>
          </a:extLst>
        </xdr:cNvPr>
        <xdr:cNvPicPr>
          <a:picLocks noChangeAspect="1"/>
        </xdr:cNvPicPr>
      </xdr:nvPicPr>
      <xdr:blipFill>
        <a:blip xmlns:r="http://schemas.openxmlformats.org/officeDocument/2006/relationships" r:embed="rId65"/>
        <a:stretch>
          <a:fillRect/>
        </a:stretch>
      </xdr:blipFill>
      <xdr:spPr>
        <a:xfrm>
          <a:off x="74295" y="721676230"/>
          <a:ext cx="1739265" cy="1413510"/>
        </a:xfrm>
        <a:prstGeom prst="rect">
          <a:avLst/>
        </a:prstGeom>
        <a:noFill/>
        <a:ln w="9525">
          <a:noFill/>
        </a:ln>
      </xdr:spPr>
    </xdr:pic>
    <xdr:clientData/>
  </xdr:twoCellAnchor>
  <xdr:twoCellAnchor editAs="oneCell">
    <xdr:from>
      <xdr:col>0</xdr:col>
      <xdr:colOff>59690</xdr:colOff>
      <xdr:row>472</xdr:row>
      <xdr:rowOff>52070</xdr:rowOff>
    </xdr:from>
    <xdr:to>
      <xdr:col>0</xdr:col>
      <xdr:colOff>1800860</xdr:colOff>
      <xdr:row>472</xdr:row>
      <xdr:rowOff>1461770</xdr:rowOff>
    </xdr:to>
    <xdr:pic>
      <xdr:nvPicPr>
        <xdr:cNvPr id="221" name="图片 220">
          <a:extLst>
            <a:ext uri="{FF2B5EF4-FFF2-40B4-BE49-F238E27FC236}">
              <a16:creationId xmlns:a16="http://schemas.microsoft.com/office/drawing/2014/main" id="{00000000-0008-0000-2500-0000DD000000}"/>
            </a:ext>
          </a:extLst>
        </xdr:cNvPr>
        <xdr:cNvPicPr>
          <a:picLocks noChangeAspect="1"/>
        </xdr:cNvPicPr>
      </xdr:nvPicPr>
      <xdr:blipFill>
        <a:blip xmlns:r="http://schemas.openxmlformats.org/officeDocument/2006/relationships" r:embed="rId66"/>
        <a:stretch>
          <a:fillRect/>
        </a:stretch>
      </xdr:blipFill>
      <xdr:spPr>
        <a:xfrm>
          <a:off x="59690" y="723204040"/>
          <a:ext cx="1741170" cy="1409700"/>
        </a:xfrm>
        <a:prstGeom prst="rect">
          <a:avLst/>
        </a:prstGeom>
        <a:noFill/>
        <a:ln w="9525">
          <a:noFill/>
        </a:ln>
      </xdr:spPr>
    </xdr:pic>
    <xdr:clientData/>
  </xdr:twoCellAnchor>
  <xdr:twoCellAnchor editAs="oneCell">
    <xdr:from>
      <xdr:col>0</xdr:col>
      <xdr:colOff>46355</xdr:colOff>
      <xdr:row>473</xdr:row>
      <xdr:rowOff>26670</xdr:rowOff>
    </xdr:from>
    <xdr:to>
      <xdr:col>0</xdr:col>
      <xdr:colOff>1793240</xdr:colOff>
      <xdr:row>473</xdr:row>
      <xdr:rowOff>1455420</xdr:rowOff>
    </xdr:to>
    <xdr:pic>
      <xdr:nvPicPr>
        <xdr:cNvPr id="222" name="图片 221">
          <a:extLst>
            <a:ext uri="{FF2B5EF4-FFF2-40B4-BE49-F238E27FC236}">
              <a16:creationId xmlns:a16="http://schemas.microsoft.com/office/drawing/2014/main" id="{00000000-0008-0000-2500-0000DE000000}"/>
            </a:ext>
          </a:extLst>
        </xdr:cNvPr>
        <xdr:cNvPicPr>
          <a:picLocks noChangeAspect="1"/>
        </xdr:cNvPicPr>
      </xdr:nvPicPr>
      <xdr:blipFill>
        <a:blip xmlns:r="http://schemas.openxmlformats.org/officeDocument/2006/relationships" r:embed="rId67"/>
        <a:stretch>
          <a:fillRect/>
        </a:stretch>
      </xdr:blipFill>
      <xdr:spPr>
        <a:xfrm>
          <a:off x="46355" y="724702640"/>
          <a:ext cx="1746885" cy="1428750"/>
        </a:xfrm>
        <a:prstGeom prst="rect">
          <a:avLst/>
        </a:prstGeom>
        <a:noFill/>
        <a:ln w="9525">
          <a:noFill/>
        </a:ln>
      </xdr:spPr>
    </xdr:pic>
    <xdr:clientData/>
  </xdr:twoCellAnchor>
  <xdr:twoCellAnchor editAs="oneCell">
    <xdr:from>
      <xdr:col>0</xdr:col>
      <xdr:colOff>83185</xdr:colOff>
      <xdr:row>474</xdr:row>
      <xdr:rowOff>78740</xdr:rowOff>
    </xdr:from>
    <xdr:to>
      <xdr:col>0</xdr:col>
      <xdr:colOff>1778635</xdr:colOff>
      <xdr:row>474</xdr:row>
      <xdr:rowOff>1458595</xdr:rowOff>
    </xdr:to>
    <xdr:pic>
      <xdr:nvPicPr>
        <xdr:cNvPr id="223" name="图片 222">
          <a:extLst>
            <a:ext uri="{FF2B5EF4-FFF2-40B4-BE49-F238E27FC236}">
              <a16:creationId xmlns:a16="http://schemas.microsoft.com/office/drawing/2014/main" id="{00000000-0008-0000-2500-0000DF000000}"/>
            </a:ext>
          </a:extLst>
        </xdr:cNvPr>
        <xdr:cNvPicPr>
          <a:picLocks noChangeAspect="1"/>
        </xdr:cNvPicPr>
      </xdr:nvPicPr>
      <xdr:blipFill>
        <a:blip xmlns:r="http://schemas.openxmlformats.org/officeDocument/2006/relationships" r:embed="rId68"/>
        <a:stretch>
          <a:fillRect/>
        </a:stretch>
      </xdr:blipFill>
      <xdr:spPr>
        <a:xfrm>
          <a:off x="83185" y="726278710"/>
          <a:ext cx="1695450" cy="1379855"/>
        </a:xfrm>
        <a:prstGeom prst="rect">
          <a:avLst/>
        </a:prstGeom>
        <a:noFill/>
        <a:ln w="9525">
          <a:noFill/>
        </a:ln>
      </xdr:spPr>
    </xdr:pic>
    <xdr:clientData/>
  </xdr:twoCellAnchor>
  <xdr:twoCellAnchor editAs="oneCell">
    <xdr:from>
      <xdr:col>0</xdr:col>
      <xdr:colOff>41275</xdr:colOff>
      <xdr:row>475</xdr:row>
      <xdr:rowOff>59690</xdr:rowOff>
    </xdr:from>
    <xdr:to>
      <xdr:col>0</xdr:col>
      <xdr:colOff>1810385</xdr:colOff>
      <xdr:row>475</xdr:row>
      <xdr:rowOff>1433830</xdr:rowOff>
    </xdr:to>
    <xdr:pic>
      <xdr:nvPicPr>
        <xdr:cNvPr id="224" name="图片 223">
          <a:extLst>
            <a:ext uri="{FF2B5EF4-FFF2-40B4-BE49-F238E27FC236}">
              <a16:creationId xmlns:a16="http://schemas.microsoft.com/office/drawing/2014/main" id="{00000000-0008-0000-2500-0000E0000000}"/>
            </a:ext>
          </a:extLst>
        </xdr:cNvPr>
        <xdr:cNvPicPr>
          <a:picLocks noChangeAspect="1"/>
        </xdr:cNvPicPr>
      </xdr:nvPicPr>
      <xdr:blipFill>
        <a:blip xmlns:r="http://schemas.openxmlformats.org/officeDocument/2006/relationships" r:embed="rId69"/>
        <a:stretch>
          <a:fillRect/>
        </a:stretch>
      </xdr:blipFill>
      <xdr:spPr>
        <a:xfrm>
          <a:off x="41275" y="727783660"/>
          <a:ext cx="1769110" cy="1374140"/>
        </a:xfrm>
        <a:prstGeom prst="rect">
          <a:avLst/>
        </a:prstGeom>
        <a:noFill/>
        <a:ln w="9525">
          <a:noFill/>
        </a:ln>
      </xdr:spPr>
    </xdr:pic>
    <xdr:clientData/>
  </xdr:twoCellAnchor>
  <xdr:twoCellAnchor editAs="oneCell">
    <xdr:from>
      <xdr:col>0</xdr:col>
      <xdr:colOff>102870</xdr:colOff>
      <xdr:row>476</xdr:row>
      <xdr:rowOff>39370</xdr:rowOff>
    </xdr:from>
    <xdr:to>
      <xdr:col>0</xdr:col>
      <xdr:colOff>1774190</xdr:colOff>
      <xdr:row>476</xdr:row>
      <xdr:rowOff>1439545</xdr:rowOff>
    </xdr:to>
    <xdr:pic>
      <xdr:nvPicPr>
        <xdr:cNvPr id="225" name="图片 224">
          <a:extLst>
            <a:ext uri="{FF2B5EF4-FFF2-40B4-BE49-F238E27FC236}">
              <a16:creationId xmlns:a16="http://schemas.microsoft.com/office/drawing/2014/main" id="{00000000-0008-0000-2500-0000E1000000}"/>
            </a:ext>
          </a:extLst>
        </xdr:cNvPr>
        <xdr:cNvPicPr>
          <a:picLocks noChangeAspect="1"/>
        </xdr:cNvPicPr>
      </xdr:nvPicPr>
      <xdr:blipFill>
        <a:blip xmlns:r="http://schemas.openxmlformats.org/officeDocument/2006/relationships" r:embed="rId70"/>
        <a:stretch>
          <a:fillRect/>
        </a:stretch>
      </xdr:blipFill>
      <xdr:spPr>
        <a:xfrm>
          <a:off x="102870" y="729287340"/>
          <a:ext cx="1671320" cy="1400175"/>
        </a:xfrm>
        <a:prstGeom prst="rect">
          <a:avLst/>
        </a:prstGeom>
        <a:noFill/>
        <a:ln w="9525">
          <a:noFill/>
        </a:ln>
      </xdr:spPr>
    </xdr:pic>
    <xdr:clientData/>
  </xdr:twoCellAnchor>
  <xdr:twoCellAnchor editAs="oneCell">
    <xdr:from>
      <xdr:col>0</xdr:col>
      <xdr:colOff>29845</xdr:colOff>
      <xdr:row>477</xdr:row>
      <xdr:rowOff>86995</xdr:rowOff>
    </xdr:from>
    <xdr:to>
      <xdr:col>0</xdr:col>
      <xdr:colOff>1837055</xdr:colOff>
      <xdr:row>477</xdr:row>
      <xdr:rowOff>1452880</xdr:rowOff>
    </xdr:to>
    <xdr:pic>
      <xdr:nvPicPr>
        <xdr:cNvPr id="226" name="图片 225">
          <a:extLst>
            <a:ext uri="{FF2B5EF4-FFF2-40B4-BE49-F238E27FC236}">
              <a16:creationId xmlns:a16="http://schemas.microsoft.com/office/drawing/2014/main" id="{00000000-0008-0000-2500-0000E2000000}"/>
            </a:ext>
          </a:extLst>
        </xdr:cNvPr>
        <xdr:cNvPicPr>
          <a:picLocks noChangeAspect="1"/>
        </xdr:cNvPicPr>
      </xdr:nvPicPr>
      <xdr:blipFill>
        <a:blip xmlns:r="http://schemas.openxmlformats.org/officeDocument/2006/relationships" r:embed="rId71"/>
        <a:stretch>
          <a:fillRect/>
        </a:stretch>
      </xdr:blipFill>
      <xdr:spPr>
        <a:xfrm>
          <a:off x="29845" y="730858965"/>
          <a:ext cx="1807210" cy="1365885"/>
        </a:xfrm>
        <a:prstGeom prst="rect">
          <a:avLst/>
        </a:prstGeom>
        <a:noFill/>
        <a:ln w="9525">
          <a:noFill/>
        </a:ln>
      </xdr:spPr>
    </xdr:pic>
    <xdr:clientData/>
  </xdr:twoCellAnchor>
  <xdr:twoCellAnchor editAs="oneCell">
    <xdr:from>
      <xdr:col>0</xdr:col>
      <xdr:colOff>83185</xdr:colOff>
      <xdr:row>479</xdr:row>
      <xdr:rowOff>68580</xdr:rowOff>
    </xdr:from>
    <xdr:to>
      <xdr:col>0</xdr:col>
      <xdr:colOff>1833880</xdr:colOff>
      <xdr:row>479</xdr:row>
      <xdr:rowOff>1472565</xdr:rowOff>
    </xdr:to>
    <xdr:pic>
      <xdr:nvPicPr>
        <xdr:cNvPr id="227" name="图片 226">
          <a:extLst>
            <a:ext uri="{FF2B5EF4-FFF2-40B4-BE49-F238E27FC236}">
              <a16:creationId xmlns:a16="http://schemas.microsoft.com/office/drawing/2014/main" id="{00000000-0008-0000-2500-0000E3000000}"/>
            </a:ext>
          </a:extLst>
        </xdr:cNvPr>
        <xdr:cNvPicPr>
          <a:picLocks noChangeAspect="1"/>
        </xdr:cNvPicPr>
      </xdr:nvPicPr>
      <xdr:blipFill>
        <a:blip xmlns:r="http://schemas.openxmlformats.org/officeDocument/2006/relationships" r:embed="rId72"/>
        <a:stretch>
          <a:fillRect/>
        </a:stretch>
      </xdr:blipFill>
      <xdr:spPr>
        <a:xfrm>
          <a:off x="83185" y="733888550"/>
          <a:ext cx="1750695" cy="1403985"/>
        </a:xfrm>
        <a:prstGeom prst="rect">
          <a:avLst/>
        </a:prstGeom>
        <a:noFill/>
        <a:ln w="9525">
          <a:noFill/>
        </a:ln>
      </xdr:spPr>
    </xdr:pic>
    <xdr:clientData/>
  </xdr:twoCellAnchor>
  <xdr:twoCellAnchor editAs="oneCell">
    <xdr:from>
      <xdr:col>0</xdr:col>
      <xdr:colOff>66675</xdr:colOff>
      <xdr:row>478</xdr:row>
      <xdr:rowOff>126365</xdr:rowOff>
    </xdr:from>
    <xdr:to>
      <xdr:col>0</xdr:col>
      <xdr:colOff>1814830</xdr:colOff>
      <xdr:row>478</xdr:row>
      <xdr:rowOff>1461135</xdr:rowOff>
    </xdr:to>
    <xdr:pic>
      <xdr:nvPicPr>
        <xdr:cNvPr id="228" name="图片 227">
          <a:extLst>
            <a:ext uri="{FF2B5EF4-FFF2-40B4-BE49-F238E27FC236}">
              <a16:creationId xmlns:a16="http://schemas.microsoft.com/office/drawing/2014/main" id="{00000000-0008-0000-2500-0000E4000000}"/>
            </a:ext>
          </a:extLst>
        </xdr:cNvPr>
        <xdr:cNvPicPr>
          <a:picLocks noChangeAspect="1"/>
        </xdr:cNvPicPr>
      </xdr:nvPicPr>
      <xdr:blipFill>
        <a:blip xmlns:r="http://schemas.openxmlformats.org/officeDocument/2006/relationships" r:embed="rId73"/>
        <a:stretch>
          <a:fillRect/>
        </a:stretch>
      </xdr:blipFill>
      <xdr:spPr>
        <a:xfrm>
          <a:off x="66675" y="732422335"/>
          <a:ext cx="1748155" cy="1334770"/>
        </a:xfrm>
        <a:prstGeom prst="rect">
          <a:avLst/>
        </a:prstGeom>
        <a:noFill/>
        <a:ln w="9525">
          <a:noFill/>
        </a:ln>
      </xdr:spPr>
    </xdr:pic>
    <xdr:clientData/>
  </xdr:twoCellAnchor>
  <xdr:twoCellAnchor editAs="oneCell">
    <xdr:from>
      <xdr:col>0</xdr:col>
      <xdr:colOff>32385</xdr:colOff>
      <xdr:row>480</xdr:row>
      <xdr:rowOff>64770</xdr:rowOff>
    </xdr:from>
    <xdr:to>
      <xdr:col>0</xdr:col>
      <xdr:colOff>1791970</xdr:colOff>
      <xdr:row>480</xdr:row>
      <xdr:rowOff>1493520</xdr:rowOff>
    </xdr:to>
    <xdr:pic>
      <xdr:nvPicPr>
        <xdr:cNvPr id="229" name="图片 228">
          <a:extLst>
            <a:ext uri="{FF2B5EF4-FFF2-40B4-BE49-F238E27FC236}">
              <a16:creationId xmlns:a16="http://schemas.microsoft.com/office/drawing/2014/main" id="{00000000-0008-0000-2500-0000E5000000}"/>
            </a:ext>
          </a:extLst>
        </xdr:cNvPr>
        <xdr:cNvPicPr>
          <a:picLocks noChangeAspect="1"/>
        </xdr:cNvPicPr>
      </xdr:nvPicPr>
      <xdr:blipFill>
        <a:blip xmlns:r="http://schemas.openxmlformats.org/officeDocument/2006/relationships" r:embed="rId74"/>
        <a:stretch>
          <a:fillRect/>
        </a:stretch>
      </xdr:blipFill>
      <xdr:spPr>
        <a:xfrm>
          <a:off x="32385" y="735408740"/>
          <a:ext cx="1759585" cy="1428750"/>
        </a:xfrm>
        <a:prstGeom prst="rect">
          <a:avLst/>
        </a:prstGeom>
        <a:noFill/>
        <a:ln w="9525">
          <a:noFill/>
        </a:ln>
      </xdr:spPr>
    </xdr:pic>
    <xdr:clientData/>
  </xdr:twoCellAnchor>
  <xdr:twoCellAnchor editAs="oneCell">
    <xdr:from>
      <xdr:col>0</xdr:col>
      <xdr:colOff>58420</xdr:colOff>
      <xdr:row>481</xdr:row>
      <xdr:rowOff>104775</xdr:rowOff>
    </xdr:from>
    <xdr:to>
      <xdr:col>0</xdr:col>
      <xdr:colOff>1845945</xdr:colOff>
      <xdr:row>481</xdr:row>
      <xdr:rowOff>1438910</xdr:rowOff>
    </xdr:to>
    <xdr:pic>
      <xdr:nvPicPr>
        <xdr:cNvPr id="230" name="图片 229">
          <a:extLst>
            <a:ext uri="{FF2B5EF4-FFF2-40B4-BE49-F238E27FC236}">
              <a16:creationId xmlns:a16="http://schemas.microsoft.com/office/drawing/2014/main" id="{00000000-0008-0000-2500-0000E6000000}"/>
            </a:ext>
          </a:extLst>
        </xdr:cNvPr>
        <xdr:cNvPicPr>
          <a:picLocks noChangeAspect="1"/>
        </xdr:cNvPicPr>
      </xdr:nvPicPr>
      <xdr:blipFill>
        <a:blip xmlns:r="http://schemas.openxmlformats.org/officeDocument/2006/relationships" r:embed="rId75"/>
        <a:stretch>
          <a:fillRect/>
        </a:stretch>
      </xdr:blipFill>
      <xdr:spPr>
        <a:xfrm>
          <a:off x="58420" y="736972745"/>
          <a:ext cx="1787525" cy="1334135"/>
        </a:xfrm>
        <a:prstGeom prst="rect">
          <a:avLst/>
        </a:prstGeom>
        <a:noFill/>
        <a:ln w="9525">
          <a:noFill/>
        </a:ln>
      </xdr:spPr>
    </xdr:pic>
    <xdr:clientData/>
  </xdr:twoCellAnchor>
  <xdr:twoCellAnchor editAs="oneCell">
    <xdr:from>
      <xdr:col>0</xdr:col>
      <xdr:colOff>8890</xdr:colOff>
      <xdr:row>482</xdr:row>
      <xdr:rowOff>113030</xdr:rowOff>
    </xdr:from>
    <xdr:to>
      <xdr:col>0</xdr:col>
      <xdr:colOff>1813560</xdr:colOff>
      <xdr:row>482</xdr:row>
      <xdr:rowOff>1464945</xdr:rowOff>
    </xdr:to>
    <xdr:pic>
      <xdr:nvPicPr>
        <xdr:cNvPr id="231" name="ID_C044845D7CFF400BA4E8A49168B3C02D" descr="1676434867979">
          <a:extLst>
            <a:ext uri="{FF2B5EF4-FFF2-40B4-BE49-F238E27FC236}">
              <a16:creationId xmlns:a16="http://schemas.microsoft.com/office/drawing/2014/main" id="{00000000-0008-0000-2500-0000E7000000}"/>
            </a:ext>
          </a:extLst>
        </xdr:cNvPr>
        <xdr:cNvPicPr>
          <a:picLocks noChangeAspect="1"/>
        </xdr:cNvPicPr>
      </xdr:nvPicPr>
      <xdr:blipFill>
        <a:blip xmlns:r="http://schemas.openxmlformats.org/officeDocument/2006/relationships" r:embed="rId76"/>
        <a:stretch>
          <a:fillRect/>
        </a:stretch>
      </xdr:blipFill>
      <xdr:spPr>
        <a:xfrm>
          <a:off x="8890" y="738505000"/>
          <a:ext cx="1804670" cy="1351915"/>
        </a:xfrm>
        <a:prstGeom prst="rect">
          <a:avLst/>
        </a:prstGeom>
      </xdr:spPr>
    </xdr:pic>
    <xdr:clientData/>
  </xdr:twoCellAnchor>
  <xdr:twoCellAnchor editAs="oneCell">
    <xdr:from>
      <xdr:col>0</xdr:col>
      <xdr:colOff>26670</xdr:colOff>
      <xdr:row>483</xdr:row>
      <xdr:rowOff>76200</xdr:rowOff>
    </xdr:from>
    <xdr:to>
      <xdr:col>0</xdr:col>
      <xdr:colOff>1859915</xdr:colOff>
      <xdr:row>483</xdr:row>
      <xdr:rowOff>1435100</xdr:rowOff>
    </xdr:to>
    <xdr:pic>
      <xdr:nvPicPr>
        <xdr:cNvPr id="232" name="ID_D35C9D554D904D52AE423F1B1EEF4EF0" descr="1676435000852">
          <a:extLst>
            <a:ext uri="{FF2B5EF4-FFF2-40B4-BE49-F238E27FC236}">
              <a16:creationId xmlns:a16="http://schemas.microsoft.com/office/drawing/2014/main" id="{00000000-0008-0000-2500-0000E8000000}"/>
            </a:ext>
          </a:extLst>
        </xdr:cNvPr>
        <xdr:cNvPicPr>
          <a:picLocks noChangeAspect="1"/>
        </xdr:cNvPicPr>
      </xdr:nvPicPr>
      <xdr:blipFill>
        <a:blip xmlns:r="http://schemas.openxmlformats.org/officeDocument/2006/relationships" r:embed="rId77"/>
        <a:stretch>
          <a:fillRect/>
        </a:stretch>
      </xdr:blipFill>
      <xdr:spPr>
        <a:xfrm>
          <a:off x="26670" y="739992170"/>
          <a:ext cx="1833245" cy="1358900"/>
        </a:xfrm>
        <a:prstGeom prst="rect">
          <a:avLst/>
        </a:prstGeom>
      </xdr:spPr>
    </xdr:pic>
    <xdr:clientData/>
  </xdr:twoCellAnchor>
  <xdr:twoCellAnchor editAs="oneCell">
    <xdr:from>
      <xdr:col>0</xdr:col>
      <xdr:colOff>9525</xdr:colOff>
      <xdr:row>484</xdr:row>
      <xdr:rowOff>83820</xdr:rowOff>
    </xdr:from>
    <xdr:to>
      <xdr:col>0</xdr:col>
      <xdr:colOff>1815465</xdr:colOff>
      <xdr:row>484</xdr:row>
      <xdr:rowOff>1463040</xdr:rowOff>
    </xdr:to>
    <xdr:pic>
      <xdr:nvPicPr>
        <xdr:cNvPr id="233" name="ID_EBA60D8CAA6C41B18F353E870A03844E" descr="2343914ad69be7dc1994566183698ad">
          <a:extLst>
            <a:ext uri="{FF2B5EF4-FFF2-40B4-BE49-F238E27FC236}">
              <a16:creationId xmlns:a16="http://schemas.microsoft.com/office/drawing/2014/main" id="{00000000-0008-0000-2500-0000E9000000}"/>
            </a:ext>
          </a:extLst>
        </xdr:cNvPr>
        <xdr:cNvPicPr>
          <a:picLocks noChangeAspect="1"/>
        </xdr:cNvPicPr>
      </xdr:nvPicPr>
      <xdr:blipFill>
        <a:blip xmlns:r="http://schemas.openxmlformats.org/officeDocument/2006/relationships" r:embed="rId78"/>
        <a:stretch>
          <a:fillRect/>
        </a:stretch>
      </xdr:blipFill>
      <xdr:spPr>
        <a:xfrm>
          <a:off x="9525" y="741523790"/>
          <a:ext cx="1805940" cy="1379220"/>
        </a:xfrm>
        <a:prstGeom prst="rect">
          <a:avLst/>
        </a:prstGeom>
      </xdr:spPr>
    </xdr:pic>
    <xdr:clientData/>
  </xdr:twoCellAnchor>
  <xdr:twoCellAnchor editAs="oneCell">
    <xdr:from>
      <xdr:col>0</xdr:col>
      <xdr:colOff>29845</xdr:colOff>
      <xdr:row>485</xdr:row>
      <xdr:rowOff>62865</xdr:rowOff>
    </xdr:from>
    <xdr:to>
      <xdr:col>0</xdr:col>
      <xdr:colOff>1796415</xdr:colOff>
      <xdr:row>485</xdr:row>
      <xdr:rowOff>1453515</xdr:rowOff>
    </xdr:to>
    <xdr:pic>
      <xdr:nvPicPr>
        <xdr:cNvPr id="234" name="ID_C1870B8607134C96860E806DCA007430" descr="1676435279052">
          <a:extLst>
            <a:ext uri="{FF2B5EF4-FFF2-40B4-BE49-F238E27FC236}">
              <a16:creationId xmlns:a16="http://schemas.microsoft.com/office/drawing/2014/main" id="{00000000-0008-0000-2500-0000EA000000}"/>
            </a:ext>
          </a:extLst>
        </xdr:cNvPr>
        <xdr:cNvPicPr>
          <a:picLocks noChangeAspect="1"/>
        </xdr:cNvPicPr>
      </xdr:nvPicPr>
      <xdr:blipFill>
        <a:blip xmlns:r="http://schemas.openxmlformats.org/officeDocument/2006/relationships" r:embed="rId79"/>
        <a:stretch>
          <a:fillRect/>
        </a:stretch>
      </xdr:blipFill>
      <xdr:spPr>
        <a:xfrm>
          <a:off x="29845" y="743026835"/>
          <a:ext cx="1766570" cy="1390650"/>
        </a:xfrm>
        <a:prstGeom prst="rect">
          <a:avLst/>
        </a:prstGeom>
      </xdr:spPr>
    </xdr:pic>
    <xdr:clientData/>
  </xdr:twoCellAnchor>
  <xdr:twoCellAnchor editAs="oneCell">
    <xdr:from>
      <xdr:col>0</xdr:col>
      <xdr:colOff>635</xdr:colOff>
      <xdr:row>487</xdr:row>
      <xdr:rowOff>120015</xdr:rowOff>
    </xdr:from>
    <xdr:to>
      <xdr:col>0</xdr:col>
      <xdr:colOff>1814830</xdr:colOff>
      <xdr:row>487</xdr:row>
      <xdr:rowOff>1426210</xdr:rowOff>
    </xdr:to>
    <xdr:pic>
      <xdr:nvPicPr>
        <xdr:cNvPr id="235" name="ID_22E2ED96E29E4A2E9D5AC0C0715206B7" descr="ecd884b18c4c1db858c134ae5e7f631">
          <a:extLst>
            <a:ext uri="{FF2B5EF4-FFF2-40B4-BE49-F238E27FC236}">
              <a16:creationId xmlns:a16="http://schemas.microsoft.com/office/drawing/2014/main" id="{00000000-0008-0000-2500-0000EB000000}"/>
            </a:ext>
          </a:extLst>
        </xdr:cNvPr>
        <xdr:cNvPicPr>
          <a:picLocks noChangeAspect="1"/>
        </xdr:cNvPicPr>
      </xdr:nvPicPr>
      <xdr:blipFill>
        <a:blip xmlns:r="http://schemas.openxmlformats.org/officeDocument/2006/relationships" r:embed="rId80"/>
        <a:stretch>
          <a:fillRect/>
        </a:stretch>
      </xdr:blipFill>
      <xdr:spPr>
        <a:xfrm>
          <a:off x="635" y="746131985"/>
          <a:ext cx="1814195" cy="1306195"/>
        </a:xfrm>
        <a:prstGeom prst="rect">
          <a:avLst/>
        </a:prstGeom>
      </xdr:spPr>
    </xdr:pic>
    <xdr:clientData/>
  </xdr:twoCellAnchor>
  <xdr:twoCellAnchor editAs="oneCell">
    <xdr:from>
      <xdr:col>0</xdr:col>
      <xdr:colOff>16510</xdr:colOff>
      <xdr:row>486</xdr:row>
      <xdr:rowOff>92075</xdr:rowOff>
    </xdr:from>
    <xdr:to>
      <xdr:col>0</xdr:col>
      <xdr:colOff>1814830</xdr:colOff>
      <xdr:row>486</xdr:row>
      <xdr:rowOff>1383030</xdr:rowOff>
    </xdr:to>
    <xdr:pic>
      <xdr:nvPicPr>
        <xdr:cNvPr id="236" name="图片 235">
          <a:extLst>
            <a:ext uri="{FF2B5EF4-FFF2-40B4-BE49-F238E27FC236}">
              <a16:creationId xmlns:a16="http://schemas.microsoft.com/office/drawing/2014/main" id="{00000000-0008-0000-2500-0000EC000000}"/>
            </a:ext>
          </a:extLst>
        </xdr:cNvPr>
        <xdr:cNvPicPr>
          <a:picLocks noChangeAspect="1"/>
        </xdr:cNvPicPr>
      </xdr:nvPicPr>
      <xdr:blipFill>
        <a:blip xmlns:r="http://schemas.openxmlformats.org/officeDocument/2006/relationships" r:embed="rId81"/>
        <a:stretch>
          <a:fillRect/>
        </a:stretch>
      </xdr:blipFill>
      <xdr:spPr>
        <a:xfrm>
          <a:off x="16510" y="744580045"/>
          <a:ext cx="1798320" cy="1290955"/>
        </a:xfrm>
        <a:prstGeom prst="rect">
          <a:avLst/>
        </a:prstGeom>
        <a:noFill/>
        <a:ln w="9525">
          <a:noFill/>
        </a:ln>
      </xdr:spPr>
    </xdr:pic>
    <xdr:clientData/>
  </xdr:twoCellAnchor>
  <xdr:twoCellAnchor editAs="oneCell">
    <xdr:from>
      <xdr:col>0</xdr:col>
      <xdr:colOff>12700</xdr:colOff>
      <xdr:row>489</xdr:row>
      <xdr:rowOff>93345</xdr:rowOff>
    </xdr:from>
    <xdr:to>
      <xdr:col>0</xdr:col>
      <xdr:colOff>1809750</xdr:colOff>
      <xdr:row>489</xdr:row>
      <xdr:rowOff>1507490</xdr:rowOff>
    </xdr:to>
    <xdr:pic>
      <xdr:nvPicPr>
        <xdr:cNvPr id="239" name="图片 238">
          <a:extLst>
            <a:ext uri="{FF2B5EF4-FFF2-40B4-BE49-F238E27FC236}">
              <a16:creationId xmlns:a16="http://schemas.microsoft.com/office/drawing/2014/main" id="{00000000-0008-0000-2500-0000EF000000}"/>
            </a:ext>
          </a:extLst>
        </xdr:cNvPr>
        <xdr:cNvPicPr>
          <a:picLocks noChangeAspect="1"/>
        </xdr:cNvPicPr>
      </xdr:nvPicPr>
      <xdr:blipFill>
        <a:blip xmlns:r="http://schemas.openxmlformats.org/officeDocument/2006/relationships" r:embed="rId82"/>
        <a:stretch>
          <a:fillRect/>
        </a:stretch>
      </xdr:blipFill>
      <xdr:spPr>
        <a:xfrm>
          <a:off x="12700" y="749153315"/>
          <a:ext cx="1797050" cy="1414145"/>
        </a:xfrm>
        <a:prstGeom prst="rect">
          <a:avLst/>
        </a:prstGeom>
        <a:noFill/>
        <a:ln w="9525">
          <a:noFill/>
        </a:ln>
      </xdr:spPr>
    </xdr:pic>
    <xdr:clientData/>
  </xdr:twoCellAnchor>
  <xdr:twoCellAnchor editAs="oneCell">
    <xdr:from>
      <xdr:col>0</xdr:col>
      <xdr:colOff>12700</xdr:colOff>
      <xdr:row>488</xdr:row>
      <xdr:rowOff>159385</xdr:rowOff>
    </xdr:from>
    <xdr:to>
      <xdr:col>0</xdr:col>
      <xdr:colOff>1824355</xdr:colOff>
      <xdr:row>488</xdr:row>
      <xdr:rowOff>1433830</xdr:rowOff>
    </xdr:to>
    <xdr:pic>
      <xdr:nvPicPr>
        <xdr:cNvPr id="240" name="图片 239">
          <a:extLst>
            <a:ext uri="{FF2B5EF4-FFF2-40B4-BE49-F238E27FC236}">
              <a16:creationId xmlns:a16="http://schemas.microsoft.com/office/drawing/2014/main" id="{00000000-0008-0000-2500-0000F0000000}"/>
            </a:ext>
          </a:extLst>
        </xdr:cNvPr>
        <xdr:cNvPicPr>
          <a:picLocks noChangeAspect="1"/>
        </xdr:cNvPicPr>
      </xdr:nvPicPr>
      <xdr:blipFill>
        <a:blip xmlns:r="http://schemas.openxmlformats.org/officeDocument/2006/relationships" r:embed="rId83"/>
        <a:stretch>
          <a:fillRect/>
        </a:stretch>
      </xdr:blipFill>
      <xdr:spPr>
        <a:xfrm>
          <a:off x="12700" y="747695355"/>
          <a:ext cx="1811655" cy="1274445"/>
        </a:xfrm>
        <a:prstGeom prst="rect">
          <a:avLst/>
        </a:prstGeom>
        <a:noFill/>
        <a:ln w="9525">
          <a:noFill/>
        </a:ln>
      </xdr:spPr>
    </xdr:pic>
    <xdr:clientData/>
  </xdr:twoCellAnchor>
  <xdr:twoCellAnchor editAs="oneCell">
    <xdr:from>
      <xdr:col>0</xdr:col>
      <xdr:colOff>191770</xdr:colOff>
      <xdr:row>490</xdr:row>
      <xdr:rowOff>104140</xdr:rowOff>
    </xdr:from>
    <xdr:to>
      <xdr:col>0</xdr:col>
      <xdr:colOff>2009775</xdr:colOff>
      <xdr:row>490</xdr:row>
      <xdr:rowOff>1365250</xdr:rowOff>
    </xdr:to>
    <xdr:pic>
      <xdr:nvPicPr>
        <xdr:cNvPr id="241" name="图片 240">
          <a:extLst>
            <a:ext uri="{FF2B5EF4-FFF2-40B4-BE49-F238E27FC236}">
              <a16:creationId xmlns:a16="http://schemas.microsoft.com/office/drawing/2014/main" id="{00000000-0008-0000-2500-0000F1000000}"/>
            </a:ext>
          </a:extLst>
        </xdr:cNvPr>
        <xdr:cNvPicPr>
          <a:picLocks noChangeAspect="1"/>
        </xdr:cNvPicPr>
      </xdr:nvPicPr>
      <xdr:blipFill>
        <a:blip xmlns:r="http://schemas.openxmlformats.org/officeDocument/2006/relationships" r:embed="rId84"/>
        <a:stretch>
          <a:fillRect/>
        </a:stretch>
      </xdr:blipFill>
      <xdr:spPr>
        <a:xfrm>
          <a:off x="191770" y="750688110"/>
          <a:ext cx="1818005" cy="1261110"/>
        </a:xfrm>
        <a:prstGeom prst="rect">
          <a:avLst/>
        </a:prstGeom>
        <a:noFill/>
        <a:ln w="9525">
          <a:noFill/>
        </a:ln>
      </xdr:spPr>
    </xdr:pic>
    <xdr:clientData/>
  </xdr:twoCellAnchor>
  <xdr:twoCellAnchor editAs="oneCell">
    <xdr:from>
      <xdr:col>0</xdr:col>
      <xdr:colOff>52070</xdr:colOff>
      <xdr:row>493</xdr:row>
      <xdr:rowOff>78740</xdr:rowOff>
    </xdr:from>
    <xdr:to>
      <xdr:col>0</xdr:col>
      <xdr:colOff>1810385</xdr:colOff>
      <xdr:row>493</xdr:row>
      <xdr:rowOff>1456055</xdr:rowOff>
    </xdr:to>
    <xdr:pic>
      <xdr:nvPicPr>
        <xdr:cNvPr id="255" name="ID_2ECB5EA4E1BE43D199C3EAF9A844CEC9" descr="1676436827682">
          <a:extLst>
            <a:ext uri="{FF2B5EF4-FFF2-40B4-BE49-F238E27FC236}">
              <a16:creationId xmlns:a16="http://schemas.microsoft.com/office/drawing/2014/main" id="{00000000-0008-0000-2500-0000FF000000}"/>
            </a:ext>
          </a:extLst>
        </xdr:cNvPr>
        <xdr:cNvPicPr>
          <a:picLocks noChangeAspect="1"/>
        </xdr:cNvPicPr>
      </xdr:nvPicPr>
      <xdr:blipFill>
        <a:blip xmlns:r="http://schemas.openxmlformats.org/officeDocument/2006/relationships" r:embed="rId85"/>
        <a:stretch>
          <a:fillRect/>
        </a:stretch>
      </xdr:blipFill>
      <xdr:spPr>
        <a:xfrm>
          <a:off x="52070" y="755234710"/>
          <a:ext cx="1758315" cy="1377315"/>
        </a:xfrm>
        <a:prstGeom prst="rect">
          <a:avLst/>
        </a:prstGeom>
      </xdr:spPr>
    </xdr:pic>
    <xdr:clientData/>
  </xdr:twoCellAnchor>
  <xdr:twoCellAnchor editAs="oneCell">
    <xdr:from>
      <xdr:col>0</xdr:col>
      <xdr:colOff>218440</xdr:colOff>
      <xdr:row>491</xdr:row>
      <xdr:rowOff>29845</xdr:rowOff>
    </xdr:from>
    <xdr:to>
      <xdr:col>0</xdr:col>
      <xdr:colOff>1985010</xdr:colOff>
      <xdr:row>491</xdr:row>
      <xdr:rowOff>1458595</xdr:rowOff>
    </xdr:to>
    <xdr:pic>
      <xdr:nvPicPr>
        <xdr:cNvPr id="256" name="图片 255">
          <a:extLst>
            <a:ext uri="{FF2B5EF4-FFF2-40B4-BE49-F238E27FC236}">
              <a16:creationId xmlns:a16="http://schemas.microsoft.com/office/drawing/2014/main" id="{00000000-0008-0000-2500-000000010000}"/>
            </a:ext>
          </a:extLst>
        </xdr:cNvPr>
        <xdr:cNvPicPr>
          <a:picLocks noChangeAspect="1"/>
        </xdr:cNvPicPr>
      </xdr:nvPicPr>
      <xdr:blipFill>
        <a:blip xmlns:r="http://schemas.openxmlformats.org/officeDocument/2006/relationships" r:embed="rId86"/>
        <a:stretch>
          <a:fillRect/>
        </a:stretch>
      </xdr:blipFill>
      <xdr:spPr>
        <a:xfrm>
          <a:off x="218440" y="752137815"/>
          <a:ext cx="1766570" cy="1428750"/>
        </a:xfrm>
        <a:prstGeom prst="rect">
          <a:avLst/>
        </a:prstGeom>
        <a:noFill/>
        <a:ln w="9525">
          <a:noFill/>
        </a:ln>
      </xdr:spPr>
    </xdr:pic>
    <xdr:clientData/>
  </xdr:twoCellAnchor>
  <xdr:twoCellAnchor editAs="oneCell">
    <xdr:from>
      <xdr:col>0</xdr:col>
      <xdr:colOff>48260</xdr:colOff>
      <xdr:row>492</xdr:row>
      <xdr:rowOff>46355</xdr:rowOff>
    </xdr:from>
    <xdr:to>
      <xdr:col>0</xdr:col>
      <xdr:colOff>1824355</xdr:colOff>
      <xdr:row>492</xdr:row>
      <xdr:rowOff>1430655</xdr:rowOff>
    </xdr:to>
    <xdr:pic>
      <xdr:nvPicPr>
        <xdr:cNvPr id="257" name="图片 256">
          <a:extLst>
            <a:ext uri="{FF2B5EF4-FFF2-40B4-BE49-F238E27FC236}">
              <a16:creationId xmlns:a16="http://schemas.microsoft.com/office/drawing/2014/main" id="{00000000-0008-0000-2500-000001010000}"/>
            </a:ext>
          </a:extLst>
        </xdr:cNvPr>
        <xdr:cNvPicPr>
          <a:picLocks noChangeAspect="1"/>
        </xdr:cNvPicPr>
      </xdr:nvPicPr>
      <xdr:blipFill>
        <a:blip xmlns:r="http://schemas.openxmlformats.org/officeDocument/2006/relationships" r:embed="rId87"/>
        <a:stretch>
          <a:fillRect/>
        </a:stretch>
      </xdr:blipFill>
      <xdr:spPr>
        <a:xfrm>
          <a:off x="48260" y="753678325"/>
          <a:ext cx="1776095" cy="1384300"/>
        </a:xfrm>
        <a:prstGeom prst="rect">
          <a:avLst/>
        </a:prstGeom>
        <a:noFill/>
        <a:ln w="9525">
          <a:noFill/>
        </a:ln>
      </xdr:spPr>
    </xdr:pic>
    <xdr:clientData/>
  </xdr:twoCellAnchor>
  <xdr:twoCellAnchor editAs="oneCell">
    <xdr:from>
      <xdr:col>0</xdr:col>
      <xdr:colOff>184150</xdr:colOff>
      <xdr:row>494</xdr:row>
      <xdr:rowOff>71755</xdr:rowOff>
    </xdr:from>
    <xdr:to>
      <xdr:col>0</xdr:col>
      <xdr:colOff>2012315</xdr:colOff>
      <xdr:row>494</xdr:row>
      <xdr:rowOff>1444625</xdr:rowOff>
    </xdr:to>
    <xdr:pic>
      <xdr:nvPicPr>
        <xdr:cNvPr id="258" name="图片 257">
          <a:extLst>
            <a:ext uri="{FF2B5EF4-FFF2-40B4-BE49-F238E27FC236}">
              <a16:creationId xmlns:a16="http://schemas.microsoft.com/office/drawing/2014/main" id="{00000000-0008-0000-2500-000002010000}"/>
            </a:ext>
          </a:extLst>
        </xdr:cNvPr>
        <xdr:cNvPicPr>
          <a:picLocks noChangeAspect="1"/>
        </xdr:cNvPicPr>
      </xdr:nvPicPr>
      <xdr:blipFill>
        <a:blip xmlns:r="http://schemas.openxmlformats.org/officeDocument/2006/relationships" r:embed="rId88"/>
        <a:stretch>
          <a:fillRect/>
        </a:stretch>
      </xdr:blipFill>
      <xdr:spPr>
        <a:xfrm>
          <a:off x="184150" y="756751725"/>
          <a:ext cx="1828165" cy="1372870"/>
        </a:xfrm>
        <a:prstGeom prst="rect">
          <a:avLst/>
        </a:prstGeom>
        <a:noFill/>
        <a:ln w="9525">
          <a:noFill/>
        </a:ln>
      </xdr:spPr>
    </xdr:pic>
    <xdr:clientData/>
  </xdr:twoCellAnchor>
  <xdr:twoCellAnchor editAs="oneCell">
    <xdr:from>
      <xdr:col>0</xdr:col>
      <xdr:colOff>9525</xdr:colOff>
      <xdr:row>495</xdr:row>
      <xdr:rowOff>77470</xdr:rowOff>
    </xdr:from>
    <xdr:to>
      <xdr:col>0</xdr:col>
      <xdr:colOff>1834515</xdr:colOff>
      <xdr:row>495</xdr:row>
      <xdr:rowOff>1421765</xdr:rowOff>
    </xdr:to>
    <xdr:pic>
      <xdr:nvPicPr>
        <xdr:cNvPr id="259" name="图片 258">
          <a:extLst>
            <a:ext uri="{FF2B5EF4-FFF2-40B4-BE49-F238E27FC236}">
              <a16:creationId xmlns:a16="http://schemas.microsoft.com/office/drawing/2014/main" id="{00000000-0008-0000-2500-000003010000}"/>
            </a:ext>
          </a:extLst>
        </xdr:cNvPr>
        <xdr:cNvPicPr>
          <a:picLocks noChangeAspect="1"/>
        </xdr:cNvPicPr>
      </xdr:nvPicPr>
      <xdr:blipFill>
        <a:blip xmlns:r="http://schemas.openxmlformats.org/officeDocument/2006/relationships" r:embed="rId89"/>
        <a:stretch>
          <a:fillRect/>
        </a:stretch>
      </xdr:blipFill>
      <xdr:spPr>
        <a:xfrm>
          <a:off x="9525" y="758281440"/>
          <a:ext cx="1824990" cy="1344295"/>
        </a:xfrm>
        <a:prstGeom prst="rect">
          <a:avLst/>
        </a:prstGeom>
        <a:noFill/>
        <a:ln w="9525">
          <a:noFill/>
        </a:ln>
      </xdr:spPr>
    </xdr:pic>
    <xdr:clientData/>
  </xdr:twoCellAnchor>
  <xdr:twoCellAnchor editAs="oneCell">
    <xdr:from>
      <xdr:col>0</xdr:col>
      <xdr:colOff>55245</xdr:colOff>
      <xdr:row>496</xdr:row>
      <xdr:rowOff>78105</xdr:rowOff>
    </xdr:from>
    <xdr:to>
      <xdr:col>0</xdr:col>
      <xdr:colOff>1824990</xdr:colOff>
      <xdr:row>496</xdr:row>
      <xdr:rowOff>1511300</xdr:rowOff>
    </xdr:to>
    <xdr:pic>
      <xdr:nvPicPr>
        <xdr:cNvPr id="260" name="图片 259">
          <a:extLst>
            <a:ext uri="{FF2B5EF4-FFF2-40B4-BE49-F238E27FC236}">
              <a16:creationId xmlns:a16="http://schemas.microsoft.com/office/drawing/2014/main" id="{00000000-0008-0000-2500-000004010000}"/>
            </a:ext>
          </a:extLst>
        </xdr:cNvPr>
        <xdr:cNvPicPr>
          <a:picLocks noChangeAspect="1"/>
        </xdr:cNvPicPr>
      </xdr:nvPicPr>
      <xdr:blipFill>
        <a:blip xmlns:r="http://schemas.openxmlformats.org/officeDocument/2006/relationships" r:embed="rId90"/>
        <a:stretch>
          <a:fillRect/>
        </a:stretch>
      </xdr:blipFill>
      <xdr:spPr>
        <a:xfrm>
          <a:off x="55245" y="759806075"/>
          <a:ext cx="1769745" cy="1433195"/>
        </a:xfrm>
        <a:prstGeom prst="rect">
          <a:avLst/>
        </a:prstGeom>
        <a:noFill/>
        <a:ln w="9525">
          <a:noFill/>
        </a:ln>
      </xdr:spPr>
    </xdr:pic>
    <xdr:clientData/>
  </xdr:twoCellAnchor>
  <xdr:twoCellAnchor editAs="oneCell">
    <xdr:from>
      <xdr:col>0</xdr:col>
      <xdr:colOff>46990</xdr:colOff>
      <xdr:row>497</xdr:row>
      <xdr:rowOff>73660</xdr:rowOff>
    </xdr:from>
    <xdr:to>
      <xdr:col>0</xdr:col>
      <xdr:colOff>1839595</xdr:colOff>
      <xdr:row>497</xdr:row>
      <xdr:rowOff>1470660</xdr:rowOff>
    </xdr:to>
    <xdr:pic>
      <xdr:nvPicPr>
        <xdr:cNvPr id="261" name="图片 260">
          <a:extLst>
            <a:ext uri="{FF2B5EF4-FFF2-40B4-BE49-F238E27FC236}">
              <a16:creationId xmlns:a16="http://schemas.microsoft.com/office/drawing/2014/main" id="{00000000-0008-0000-2500-000005010000}"/>
            </a:ext>
          </a:extLst>
        </xdr:cNvPr>
        <xdr:cNvPicPr>
          <a:picLocks noChangeAspect="1"/>
        </xdr:cNvPicPr>
      </xdr:nvPicPr>
      <xdr:blipFill>
        <a:blip xmlns:r="http://schemas.openxmlformats.org/officeDocument/2006/relationships" r:embed="rId91"/>
        <a:stretch>
          <a:fillRect/>
        </a:stretch>
      </xdr:blipFill>
      <xdr:spPr>
        <a:xfrm>
          <a:off x="46990" y="761325630"/>
          <a:ext cx="1792605" cy="1397000"/>
        </a:xfrm>
        <a:prstGeom prst="rect">
          <a:avLst/>
        </a:prstGeom>
        <a:noFill/>
        <a:ln w="9525">
          <a:noFill/>
        </a:ln>
      </xdr:spPr>
    </xdr:pic>
    <xdr:clientData/>
  </xdr:twoCellAnchor>
  <xdr:twoCellAnchor editAs="oneCell">
    <xdr:from>
      <xdr:col>0</xdr:col>
      <xdr:colOff>3810</xdr:colOff>
      <xdr:row>498</xdr:row>
      <xdr:rowOff>58420</xdr:rowOff>
    </xdr:from>
    <xdr:to>
      <xdr:col>0</xdr:col>
      <xdr:colOff>1807210</xdr:colOff>
      <xdr:row>498</xdr:row>
      <xdr:rowOff>1480185</xdr:rowOff>
    </xdr:to>
    <xdr:pic>
      <xdr:nvPicPr>
        <xdr:cNvPr id="262" name="图片 261">
          <a:extLst>
            <a:ext uri="{FF2B5EF4-FFF2-40B4-BE49-F238E27FC236}">
              <a16:creationId xmlns:a16="http://schemas.microsoft.com/office/drawing/2014/main" id="{00000000-0008-0000-2500-000006010000}"/>
            </a:ext>
          </a:extLst>
        </xdr:cNvPr>
        <xdr:cNvPicPr>
          <a:picLocks noChangeAspect="1"/>
        </xdr:cNvPicPr>
      </xdr:nvPicPr>
      <xdr:blipFill>
        <a:blip xmlns:r="http://schemas.openxmlformats.org/officeDocument/2006/relationships" r:embed="rId92"/>
        <a:stretch>
          <a:fillRect/>
        </a:stretch>
      </xdr:blipFill>
      <xdr:spPr>
        <a:xfrm>
          <a:off x="3810" y="762834390"/>
          <a:ext cx="1803400" cy="1421765"/>
        </a:xfrm>
        <a:prstGeom prst="rect">
          <a:avLst/>
        </a:prstGeom>
        <a:noFill/>
        <a:ln w="9525">
          <a:noFill/>
        </a:ln>
      </xdr:spPr>
    </xdr:pic>
    <xdr:clientData/>
  </xdr:twoCellAnchor>
  <xdr:twoCellAnchor editAs="oneCell">
    <xdr:from>
      <xdr:col>0</xdr:col>
      <xdr:colOff>30480</xdr:colOff>
      <xdr:row>499</xdr:row>
      <xdr:rowOff>73660</xdr:rowOff>
    </xdr:from>
    <xdr:to>
      <xdr:col>0</xdr:col>
      <xdr:colOff>1855470</xdr:colOff>
      <xdr:row>499</xdr:row>
      <xdr:rowOff>1385570</xdr:rowOff>
    </xdr:to>
    <xdr:pic>
      <xdr:nvPicPr>
        <xdr:cNvPr id="263" name="图片 262">
          <a:extLst>
            <a:ext uri="{FF2B5EF4-FFF2-40B4-BE49-F238E27FC236}">
              <a16:creationId xmlns:a16="http://schemas.microsoft.com/office/drawing/2014/main" id="{00000000-0008-0000-2500-000007010000}"/>
            </a:ext>
          </a:extLst>
        </xdr:cNvPr>
        <xdr:cNvPicPr>
          <a:picLocks noChangeAspect="1"/>
        </xdr:cNvPicPr>
      </xdr:nvPicPr>
      <xdr:blipFill>
        <a:blip xmlns:r="http://schemas.openxmlformats.org/officeDocument/2006/relationships" r:embed="rId93"/>
        <a:stretch>
          <a:fillRect/>
        </a:stretch>
      </xdr:blipFill>
      <xdr:spPr>
        <a:xfrm>
          <a:off x="30480" y="764373630"/>
          <a:ext cx="1824990" cy="1311910"/>
        </a:xfrm>
        <a:prstGeom prst="rect">
          <a:avLst/>
        </a:prstGeom>
        <a:noFill/>
        <a:ln w="9525">
          <a:noFill/>
        </a:ln>
      </xdr:spPr>
    </xdr:pic>
    <xdr:clientData/>
  </xdr:twoCellAnchor>
  <xdr:twoCellAnchor editAs="oneCell">
    <xdr:from>
      <xdr:col>0</xdr:col>
      <xdr:colOff>108585</xdr:colOff>
      <xdr:row>504</xdr:row>
      <xdr:rowOff>59055</xdr:rowOff>
    </xdr:from>
    <xdr:to>
      <xdr:col>0</xdr:col>
      <xdr:colOff>1802130</xdr:colOff>
      <xdr:row>504</xdr:row>
      <xdr:rowOff>1465580</xdr:rowOff>
    </xdr:to>
    <xdr:pic>
      <xdr:nvPicPr>
        <xdr:cNvPr id="264" name="图片 263">
          <a:extLst>
            <a:ext uri="{FF2B5EF4-FFF2-40B4-BE49-F238E27FC236}">
              <a16:creationId xmlns:a16="http://schemas.microsoft.com/office/drawing/2014/main" id="{00000000-0008-0000-2500-000008010000}"/>
            </a:ext>
          </a:extLst>
        </xdr:cNvPr>
        <xdr:cNvPicPr>
          <a:picLocks noChangeAspect="1"/>
        </xdr:cNvPicPr>
      </xdr:nvPicPr>
      <xdr:blipFill>
        <a:blip xmlns:r="http://schemas.openxmlformats.org/officeDocument/2006/relationships" r:embed="rId94"/>
        <a:stretch>
          <a:fillRect/>
        </a:stretch>
      </xdr:blipFill>
      <xdr:spPr>
        <a:xfrm>
          <a:off x="108585" y="771979025"/>
          <a:ext cx="1693545" cy="1406525"/>
        </a:xfrm>
        <a:prstGeom prst="rect">
          <a:avLst/>
        </a:prstGeom>
        <a:noFill/>
        <a:ln w="9525">
          <a:noFill/>
        </a:ln>
      </xdr:spPr>
    </xdr:pic>
    <xdr:clientData/>
  </xdr:twoCellAnchor>
  <xdr:twoCellAnchor editAs="oneCell">
    <xdr:from>
      <xdr:col>0</xdr:col>
      <xdr:colOff>107315</xdr:colOff>
      <xdr:row>505</xdr:row>
      <xdr:rowOff>59055</xdr:rowOff>
    </xdr:from>
    <xdr:to>
      <xdr:col>0</xdr:col>
      <xdr:colOff>1791970</xdr:colOff>
      <xdr:row>505</xdr:row>
      <xdr:rowOff>1456690</xdr:rowOff>
    </xdr:to>
    <xdr:pic>
      <xdr:nvPicPr>
        <xdr:cNvPr id="265" name="图片 264">
          <a:extLst>
            <a:ext uri="{FF2B5EF4-FFF2-40B4-BE49-F238E27FC236}">
              <a16:creationId xmlns:a16="http://schemas.microsoft.com/office/drawing/2014/main" id="{00000000-0008-0000-2500-000009010000}"/>
            </a:ext>
          </a:extLst>
        </xdr:cNvPr>
        <xdr:cNvPicPr>
          <a:picLocks noChangeAspect="1"/>
        </xdr:cNvPicPr>
      </xdr:nvPicPr>
      <xdr:blipFill>
        <a:blip xmlns:r="http://schemas.openxmlformats.org/officeDocument/2006/relationships" r:embed="rId95"/>
        <a:stretch>
          <a:fillRect/>
        </a:stretch>
      </xdr:blipFill>
      <xdr:spPr>
        <a:xfrm>
          <a:off x="107315" y="773503025"/>
          <a:ext cx="1684655" cy="1397635"/>
        </a:xfrm>
        <a:prstGeom prst="rect">
          <a:avLst/>
        </a:prstGeom>
        <a:noFill/>
        <a:ln w="9525">
          <a:noFill/>
        </a:ln>
      </xdr:spPr>
    </xdr:pic>
    <xdr:clientData/>
  </xdr:twoCellAnchor>
  <xdr:twoCellAnchor editAs="oneCell">
    <xdr:from>
      <xdr:col>0</xdr:col>
      <xdr:colOff>101600</xdr:colOff>
      <xdr:row>506</xdr:row>
      <xdr:rowOff>77470</xdr:rowOff>
    </xdr:from>
    <xdr:to>
      <xdr:col>0</xdr:col>
      <xdr:colOff>1810385</xdr:colOff>
      <xdr:row>506</xdr:row>
      <xdr:rowOff>1448435</xdr:rowOff>
    </xdr:to>
    <xdr:pic>
      <xdr:nvPicPr>
        <xdr:cNvPr id="266" name="图片 265">
          <a:extLst>
            <a:ext uri="{FF2B5EF4-FFF2-40B4-BE49-F238E27FC236}">
              <a16:creationId xmlns:a16="http://schemas.microsoft.com/office/drawing/2014/main" id="{00000000-0008-0000-2500-00000A010000}"/>
            </a:ext>
          </a:extLst>
        </xdr:cNvPr>
        <xdr:cNvPicPr>
          <a:picLocks noChangeAspect="1"/>
        </xdr:cNvPicPr>
      </xdr:nvPicPr>
      <xdr:blipFill>
        <a:blip xmlns:r="http://schemas.openxmlformats.org/officeDocument/2006/relationships" r:embed="rId96"/>
        <a:stretch>
          <a:fillRect/>
        </a:stretch>
      </xdr:blipFill>
      <xdr:spPr>
        <a:xfrm>
          <a:off x="101600" y="775045440"/>
          <a:ext cx="1708785" cy="1370965"/>
        </a:xfrm>
        <a:prstGeom prst="rect">
          <a:avLst/>
        </a:prstGeom>
        <a:noFill/>
        <a:ln w="9525">
          <a:noFill/>
        </a:ln>
      </xdr:spPr>
    </xdr:pic>
    <xdr:clientData/>
  </xdr:twoCellAnchor>
  <xdr:twoCellAnchor editAs="oneCell">
    <xdr:from>
      <xdr:col>0</xdr:col>
      <xdr:colOff>99695</xdr:colOff>
      <xdr:row>507</xdr:row>
      <xdr:rowOff>68580</xdr:rowOff>
    </xdr:from>
    <xdr:to>
      <xdr:col>0</xdr:col>
      <xdr:colOff>1822450</xdr:colOff>
      <xdr:row>507</xdr:row>
      <xdr:rowOff>1471295</xdr:rowOff>
    </xdr:to>
    <xdr:pic>
      <xdr:nvPicPr>
        <xdr:cNvPr id="267" name="图片 266">
          <a:extLst>
            <a:ext uri="{FF2B5EF4-FFF2-40B4-BE49-F238E27FC236}">
              <a16:creationId xmlns:a16="http://schemas.microsoft.com/office/drawing/2014/main" id="{00000000-0008-0000-2500-00000B010000}"/>
            </a:ext>
          </a:extLst>
        </xdr:cNvPr>
        <xdr:cNvPicPr>
          <a:picLocks noChangeAspect="1"/>
        </xdr:cNvPicPr>
      </xdr:nvPicPr>
      <xdr:blipFill>
        <a:blip xmlns:r="http://schemas.openxmlformats.org/officeDocument/2006/relationships" r:embed="rId97"/>
        <a:stretch>
          <a:fillRect/>
        </a:stretch>
      </xdr:blipFill>
      <xdr:spPr>
        <a:xfrm>
          <a:off x="99695" y="776560550"/>
          <a:ext cx="1722755" cy="1402715"/>
        </a:xfrm>
        <a:prstGeom prst="rect">
          <a:avLst/>
        </a:prstGeom>
        <a:noFill/>
        <a:ln w="9525">
          <a:noFill/>
        </a:ln>
      </xdr:spPr>
    </xdr:pic>
    <xdr:clientData/>
  </xdr:twoCellAnchor>
  <xdr:twoCellAnchor editAs="oneCell">
    <xdr:from>
      <xdr:col>0</xdr:col>
      <xdr:colOff>21590</xdr:colOff>
      <xdr:row>508</xdr:row>
      <xdr:rowOff>186055</xdr:rowOff>
    </xdr:from>
    <xdr:to>
      <xdr:col>0</xdr:col>
      <xdr:colOff>1842770</xdr:colOff>
      <xdr:row>508</xdr:row>
      <xdr:rowOff>1410970</xdr:rowOff>
    </xdr:to>
    <xdr:pic>
      <xdr:nvPicPr>
        <xdr:cNvPr id="268" name="图片 267">
          <a:extLst>
            <a:ext uri="{FF2B5EF4-FFF2-40B4-BE49-F238E27FC236}">
              <a16:creationId xmlns:a16="http://schemas.microsoft.com/office/drawing/2014/main" id="{00000000-0008-0000-2500-00000C010000}"/>
            </a:ext>
          </a:extLst>
        </xdr:cNvPr>
        <xdr:cNvPicPr>
          <a:picLocks noChangeAspect="1"/>
        </xdr:cNvPicPr>
      </xdr:nvPicPr>
      <xdr:blipFill>
        <a:blip xmlns:r="http://schemas.openxmlformats.org/officeDocument/2006/relationships" r:embed="rId98"/>
        <a:stretch>
          <a:fillRect/>
        </a:stretch>
      </xdr:blipFill>
      <xdr:spPr>
        <a:xfrm>
          <a:off x="21590" y="778202025"/>
          <a:ext cx="1821180" cy="1224915"/>
        </a:xfrm>
        <a:prstGeom prst="rect">
          <a:avLst/>
        </a:prstGeom>
        <a:noFill/>
        <a:ln w="9525">
          <a:noFill/>
        </a:ln>
      </xdr:spPr>
    </xdr:pic>
    <xdr:clientData/>
  </xdr:twoCellAnchor>
  <xdr:twoCellAnchor editAs="oneCell">
    <xdr:from>
      <xdr:col>0</xdr:col>
      <xdr:colOff>36830</xdr:colOff>
      <xdr:row>509</xdr:row>
      <xdr:rowOff>73660</xdr:rowOff>
    </xdr:from>
    <xdr:to>
      <xdr:col>0</xdr:col>
      <xdr:colOff>1837055</xdr:colOff>
      <xdr:row>509</xdr:row>
      <xdr:rowOff>1453515</xdr:rowOff>
    </xdr:to>
    <xdr:pic>
      <xdr:nvPicPr>
        <xdr:cNvPr id="269" name="图片 268">
          <a:extLst>
            <a:ext uri="{FF2B5EF4-FFF2-40B4-BE49-F238E27FC236}">
              <a16:creationId xmlns:a16="http://schemas.microsoft.com/office/drawing/2014/main" id="{00000000-0008-0000-2500-00000D010000}"/>
            </a:ext>
          </a:extLst>
        </xdr:cNvPr>
        <xdr:cNvPicPr>
          <a:picLocks noChangeAspect="1"/>
        </xdr:cNvPicPr>
      </xdr:nvPicPr>
      <xdr:blipFill>
        <a:blip xmlns:r="http://schemas.openxmlformats.org/officeDocument/2006/relationships" r:embed="rId99"/>
        <a:stretch>
          <a:fillRect/>
        </a:stretch>
      </xdr:blipFill>
      <xdr:spPr>
        <a:xfrm>
          <a:off x="36830" y="779613630"/>
          <a:ext cx="1800225" cy="1379855"/>
        </a:xfrm>
        <a:prstGeom prst="rect">
          <a:avLst/>
        </a:prstGeom>
        <a:noFill/>
        <a:ln w="9525">
          <a:noFill/>
        </a:ln>
      </xdr:spPr>
    </xdr:pic>
    <xdr:clientData/>
  </xdr:twoCellAnchor>
  <xdr:twoCellAnchor editAs="oneCell">
    <xdr:from>
      <xdr:col>0</xdr:col>
      <xdr:colOff>99695</xdr:colOff>
      <xdr:row>510</xdr:row>
      <xdr:rowOff>48260</xdr:rowOff>
    </xdr:from>
    <xdr:to>
      <xdr:col>0</xdr:col>
      <xdr:colOff>1807845</xdr:colOff>
      <xdr:row>510</xdr:row>
      <xdr:rowOff>1482725</xdr:rowOff>
    </xdr:to>
    <xdr:pic>
      <xdr:nvPicPr>
        <xdr:cNvPr id="277" name="图片 276">
          <a:extLst>
            <a:ext uri="{FF2B5EF4-FFF2-40B4-BE49-F238E27FC236}">
              <a16:creationId xmlns:a16="http://schemas.microsoft.com/office/drawing/2014/main" id="{00000000-0008-0000-2500-000015010000}"/>
            </a:ext>
          </a:extLst>
        </xdr:cNvPr>
        <xdr:cNvPicPr>
          <a:picLocks noChangeAspect="1"/>
        </xdr:cNvPicPr>
      </xdr:nvPicPr>
      <xdr:blipFill>
        <a:blip xmlns:r="http://schemas.openxmlformats.org/officeDocument/2006/relationships" r:embed="rId100"/>
        <a:stretch>
          <a:fillRect/>
        </a:stretch>
      </xdr:blipFill>
      <xdr:spPr>
        <a:xfrm>
          <a:off x="99695" y="781112230"/>
          <a:ext cx="1708150" cy="1434465"/>
        </a:xfrm>
        <a:prstGeom prst="rect">
          <a:avLst/>
        </a:prstGeom>
        <a:noFill/>
        <a:ln w="9525">
          <a:noFill/>
        </a:ln>
      </xdr:spPr>
    </xdr:pic>
    <xdr:clientData/>
  </xdr:twoCellAnchor>
  <xdr:twoCellAnchor editAs="oneCell">
    <xdr:from>
      <xdr:col>0</xdr:col>
      <xdr:colOff>9525</xdr:colOff>
      <xdr:row>511</xdr:row>
      <xdr:rowOff>41910</xdr:rowOff>
    </xdr:from>
    <xdr:to>
      <xdr:col>0</xdr:col>
      <xdr:colOff>1838960</xdr:colOff>
      <xdr:row>511</xdr:row>
      <xdr:rowOff>1470660</xdr:rowOff>
    </xdr:to>
    <xdr:pic>
      <xdr:nvPicPr>
        <xdr:cNvPr id="278" name="图片 277">
          <a:extLst>
            <a:ext uri="{FF2B5EF4-FFF2-40B4-BE49-F238E27FC236}">
              <a16:creationId xmlns:a16="http://schemas.microsoft.com/office/drawing/2014/main" id="{00000000-0008-0000-2500-000016010000}"/>
            </a:ext>
          </a:extLst>
        </xdr:cNvPr>
        <xdr:cNvPicPr>
          <a:picLocks noChangeAspect="1"/>
        </xdr:cNvPicPr>
      </xdr:nvPicPr>
      <xdr:blipFill>
        <a:blip xmlns:r="http://schemas.openxmlformats.org/officeDocument/2006/relationships" r:embed="rId101"/>
        <a:stretch>
          <a:fillRect/>
        </a:stretch>
      </xdr:blipFill>
      <xdr:spPr>
        <a:xfrm>
          <a:off x="9525" y="782629880"/>
          <a:ext cx="1829435" cy="1428750"/>
        </a:xfrm>
        <a:prstGeom prst="rect">
          <a:avLst/>
        </a:prstGeom>
        <a:noFill/>
        <a:ln w="9525">
          <a:noFill/>
        </a:ln>
      </xdr:spPr>
    </xdr:pic>
    <xdr:clientData/>
  </xdr:twoCellAnchor>
  <xdr:twoCellAnchor editAs="oneCell">
    <xdr:from>
      <xdr:col>0</xdr:col>
      <xdr:colOff>126365</xdr:colOff>
      <xdr:row>512</xdr:row>
      <xdr:rowOff>39370</xdr:rowOff>
    </xdr:from>
    <xdr:to>
      <xdr:col>0</xdr:col>
      <xdr:colOff>1814830</xdr:colOff>
      <xdr:row>512</xdr:row>
      <xdr:rowOff>1468120</xdr:rowOff>
    </xdr:to>
    <xdr:pic>
      <xdr:nvPicPr>
        <xdr:cNvPr id="279" name="图片 278">
          <a:extLst>
            <a:ext uri="{FF2B5EF4-FFF2-40B4-BE49-F238E27FC236}">
              <a16:creationId xmlns:a16="http://schemas.microsoft.com/office/drawing/2014/main" id="{00000000-0008-0000-2500-000017010000}"/>
            </a:ext>
          </a:extLst>
        </xdr:cNvPr>
        <xdr:cNvPicPr>
          <a:picLocks noChangeAspect="1"/>
        </xdr:cNvPicPr>
      </xdr:nvPicPr>
      <xdr:blipFill>
        <a:blip xmlns:r="http://schemas.openxmlformats.org/officeDocument/2006/relationships" r:embed="rId102"/>
        <a:stretch>
          <a:fillRect/>
        </a:stretch>
      </xdr:blipFill>
      <xdr:spPr>
        <a:xfrm>
          <a:off x="126365" y="784151340"/>
          <a:ext cx="1688465" cy="1428750"/>
        </a:xfrm>
        <a:prstGeom prst="rect">
          <a:avLst/>
        </a:prstGeom>
        <a:noFill/>
        <a:ln w="9525">
          <a:noFill/>
        </a:ln>
      </xdr:spPr>
    </xdr:pic>
    <xdr:clientData/>
  </xdr:twoCellAnchor>
  <xdr:twoCellAnchor editAs="oneCell">
    <xdr:from>
      <xdr:col>0</xdr:col>
      <xdr:colOff>92710</xdr:colOff>
      <xdr:row>513</xdr:row>
      <xdr:rowOff>72390</xdr:rowOff>
    </xdr:from>
    <xdr:to>
      <xdr:col>0</xdr:col>
      <xdr:colOff>1778635</xdr:colOff>
      <xdr:row>513</xdr:row>
      <xdr:rowOff>1508760</xdr:rowOff>
    </xdr:to>
    <xdr:pic>
      <xdr:nvPicPr>
        <xdr:cNvPr id="280" name="图片 279">
          <a:extLst>
            <a:ext uri="{FF2B5EF4-FFF2-40B4-BE49-F238E27FC236}">
              <a16:creationId xmlns:a16="http://schemas.microsoft.com/office/drawing/2014/main" id="{00000000-0008-0000-2500-000018010000}"/>
            </a:ext>
          </a:extLst>
        </xdr:cNvPr>
        <xdr:cNvPicPr>
          <a:picLocks noChangeAspect="1"/>
        </xdr:cNvPicPr>
      </xdr:nvPicPr>
      <xdr:blipFill>
        <a:blip xmlns:r="http://schemas.openxmlformats.org/officeDocument/2006/relationships" r:embed="rId103"/>
        <a:stretch>
          <a:fillRect/>
        </a:stretch>
      </xdr:blipFill>
      <xdr:spPr>
        <a:xfrm>
          <a:off x="92710" y="785708360"/>
          <a:ext cx="1685925" cy="1436370"/>
        </a:xfrm>
        <a:prstGeom prst="rect">
          <a:avLst/>
        </a:prstGeom>
        <a:noFill/>
        <a:ln w="9525">
          <a:noFill/>
        </a:ln>
      </xdr:spPr>
    </xdr:pic>
    <xdr:clientData/>
  </xdr:twoCellAnchor>
  <xdr:twoCellAnchor editAs="oneCell">
    <xdr:from>
      <xdr:col>0</xdr:col>
      <xdr:colOff>59055</xdr:colOff>
      <xdr:row>526</xdr:row>
      <xdr:rowOff>66675</xdr:rowOff>
    </xdr:from>
    <xdr:to>
      <xdr:col>0</xdr:col>
      <xdr:colOff>1830070</xdr:colOff>
      <xdr:row>526</xdr:row>
      <xdr:rowOff>1452880</xdr:rowOff>
    </xdr:to>
    <xdr:pic>
      <xdr:nvPicPr>
        <xdr:cNvPr id="281" name="ID_61908CE1017D45F5AC526D63B3B73EEC" descr="5a9793aa20f9b96566bc126f74efac4">
          <a:extLst>
            <a:ext uri="{FF2B5EF4-FFF2-40B4-BE49-F238E27FC236}">
              <a16:creationId xmlns:a16="http://schemas.microsoft.com/office/drawing/2014/main" id="{00000000-0008-0000-2500-000019010000}"/>
            </a:ext>
          </a:extLst>
        </xdr:cNvPr>
        <xdr:cNvPicPr>
          <a:picLocks noChangeAspect="1"/>
        </xdr:cNvPicPr>
      </xdr:nvPicPr>
      <xdr:blipFill>
        <a:blip xmlns:r="http://schemas.openxmlformats.org/officeDocument/2006/relationships" r:embed="rId104"/>
        <a:stretch>
          <a:fillRect/>
        </a:stretch>
      </xdr:blipFill>
      <xdr:spPr>
        <a:xfrm>
          <a:off x="59055" y="805514645"/>
          <a:ext cx="1771015" cy="1386205"/>
        </a:xfrm>
        <a:prstGeom prst="rect">
          <a:avLst/>
        </a:prstGeom>
      </xdr:spPr>
    </xdr:pic>
    <xdr:clientData/>
  </xdr:twoCellAnchor>
  <xdr:twoCellAnchor editAs="oneCell">
    <xdr:from>
      <xdr:col>0</xdr:col>
      <xdr:colOff>114300</xdr:colOff>
      <xdr:row>514</xdr:row>
      <xdr:rowOff>41910</xdr:rowOff>
    </xdr:from>
    <xdr:to>
      <xdr:col>0</xdr:col>
      <xdr:colOff>1818640</xdr:colOff>
      <xdr:row>514</xdr:row>
      <xdr:rowOff>1483995</xdr:rowOff>
    </xdr:to>
    <xdr:pic>
      <xdr:nvPicPr>
        <xdr:cNvPr id="282" name="图片 281">
          <a:extLst>
            <a:ext uri="{FF2B5EF4-FFF2-40B4-BE49-F238E27FC236}">
              <a16:creationId xmlns:a16="http://schemas.microsoft.com/office/drawing/2014/main" id="{00000000-0008-0000-2500-00001A010000}"/>
            </a:ext>
          </a:extLst>
        </xdr:cNvPr>
        <xdr:cNvPicPr>
          <a:picLocks noChangeAspect="1"/>
        </xdr:cNvPicPr>
      </xdr:nvPicPr>
      <xdr:blipFill>
        <a:blip xmlns:r="http://schemas.openxmlformats.org/officeDocument/2006/relationships" r:embed="rId105"/>
        <a:stretch>
          <a:fillRect/>
        </a:stretch>
      </xdr:blipFill>
      <xdr:spPr>
        <a:xfrm>
          <a:off x="114300" y="787201880"/>
          <a:ext cx="1704340" cy="1442085"/>
        </a:xfrm>
        <a:prstGeom prst="rect">
          <a:avLst/>
        </a:prstGeom>
        <a:noFill/>
        <a:ln w="9525">
          <a:noFill/>
        </a:ln>
      </xdr:spPr>
    </xdr:pic>
    <xdr:clientData/>
  </xdr:twoCellAnchor>
  <xdr:twoCellAnchor editAs="oneCell">
    <xdr:from>
      <xdr:col>0</xdr:col>
      <xdr:colOff>21590</xdr:colOff>
      <xdr:row>516</xdr:row>
      <xdr:rowOff>53975</xdr:rowOff>
    </xdr:from>
    <xdr:to>
      <xdr:col>0</xdr:col>
      <xdr:colOff>1790700</xdr:colOff>
      <xdr:row>516</xdr:row>
      <xdr:rowOff>1477010</xdr:rowOff>
    </xdr:to>
    <xdr:pic>
      <xdr:nvPicPr>
        <xdr:cNvPr id="283" name="图片 282">
          <a:extLst>
            <a:ext uri="{FF2B5EF4-FFF2-40B4-BE49-F238E27FC236}">
              <a16:creationId xmlns:a16="http://schemas.microsoft.com/office/drawing/2014/main" id="{00000000-0008-0000-2500-00001B010000}"/>
            </a:ext>
          </a:extLst>
        </xdr:cNvPr>
        <xdr:cNvPicPr>
          <a:picLocks noChangeAspect="1"/>
        </xdr:cNvPicPr>
      </xdr:nvPicPr>
      <xdr:blipFill>
        <a:blip xmlns:r="http://schemas.openxmlformats.org/officeDocument/2006/relationships" r:embed="rId106"/>
        <a:stretch>
          <a:fillRect/>
        </a:stretch>
      </xdr:blipFill>
      <xdr:spPr>
        <a:xfrm>
          <a:off x="21590" y="790261945"/>
          <a:ext cx="1769110" cy="1423035"/>
        </a:xfrm>
        <a:prstGeom prst="rect">
          <a:avLst/>
        </a:prstGeom>
        <a:noFill/>
        <a:ln w="9525">
          <a:noFill/>
        </a:ln>
      </xdr:spPr>
    </xdr:pic>
    <xdr:clientData/>
  </xdr:twoCellAnchor>
  <xdr:twoCellAnchor editAs="oneCell">
    <xdr:from>
      <xdr:col>0</xdr:col>
      <xdr:colOff>86995</xdr:colOff>
      <xdr:row>515</xdr:row>
      <xdr:rowOff>31115</xdr:rowOff>
    </xdr:from>
    <xdr:to>
      <xdr:col>0</xdr:col>
      <xdr:colOff>1811020</xdr:colOff>
      <xdr:row>515</xdr:row>
      <xdr:rowOff>1463040</xdr:rowOff>
    </xdr:to>
    <xdr:pic>
      <xdr:nvPicPr>
        <xdr:cNvPr id="284" name="图片 283">
          <a:extLst>
            <a:ext uri="{FF2B5EF4-FFF2-40B4-BE49-F238E27FC236}">
              <a16:creationId xmlns:a16="http://schemas.microsoft.com/office/drawing/2014/main" id="{00000000-0008-0000-2500-00001C010000}"/>
            </a:ext>
          </a:extLst>
        </xdr:cNvPr>
        <xdr:cNvPicPr>
          <a:picLocks noChangeAspect="1"/>
        </xdr:cNvPicPr>
      </xdr:nvPicPr>
      <xdr:blipFill>
        <a:blip xmlns:r="http://schemas.openxmlformats.org/officeDocument/2006/relationships" r:embed="rId107"/>
        <a:stretch>
          <a:fillRect/>
        </a:stretch>
      </xdr:blipFill>
      <xdr:spPr>
        <a:xfrm>
          <a:off x="86995" y="788715085"/>
          <a:ext cx="1724025" cy="1431925"/>
        </a:xfrm>
        <a:prstGeom prst="rect">
          <a:avLst/>
        </a:prstGeom>
        <a:noFill/>
        <a:ln w="9525">
          <a:noFill/>
        </a:ln>
      </xdr:spPr>
    </xdr:pic>
    <xdr:clientData/>
  </xdr:twoCellAnchor>
  <xdr:twoCellAnchor editAs="oneCell">
    <xdr:from>
      <xdr:col>0</xdr:col>
      <xdr:colOff>635</xdr:colOff>
      <xdr:row>517</xdr:row>
      <xdr:rowOff>95885</xdr:rowOff>
    </xdr:from>
    <xdr:to>
      <xdr:col>0</xdr:col>
      <xdr:colOff>1848485</xdr:colOff>
      <xdr:row>517</xdr:row>
      <xdr:rowOff>1485265</xdr:rowOff>
    </xdr:to>
    <xdr:pic>
      <xdr:nvPicPr>
        <xdr:cNvPr id="285" name="图片 284">
          <a:extLst>
            <a:ext uri="{FF2B5EF4-FFF2-40B4-BE49-F238E27FC236}">
              <a16:creationId xmlns:a16="http://schemas.microsoft.com/office/drawing/2014/main" id="{00000000-0008-0000-2500-00001D010000}"/>
            </a:ext>
          </a:extLst>
        </xdr:cNvPr>
        <xdr:cNvPicPr>
          <a:picLocks noChangeAspect="1"/>
        </xdr:cNvPicPr>
      </xdr:nvPicPr>
      <xdr:blipFill>
        <a:blip xmlns:r="http://schemas.openxmlformats.org/officeDocument/2006/relationships" r:embed="rId108"/>
        <a:stretch>
          <a:fillRect/>
        </a:stretch>
      </xdr:blipFill>
      <xdr:spPr>
        <a:xfrm>
          <a:off x="635" y="791827855"/>
          <a:ext cx="1847850" cy="1389380"/>
        </a:xfrm>
        <a:prstGeom prst="rect">
          <a:avLst/>
        </a:prstGeom>
        <a:noFill/>
        <a:ln w="9525">
          <a:noFill/>
        </a:ln>
      </xdr:spPr>
    </xdr:pic>
    <xdr:clientData/>
  </xdr:twoCellAnchor>
  <xdr:twoCellAnchor editAs="oneCell">
    <xdr:from>
      <xdr:col>0</xdr:col>
      <xdr:colOff>61595</xdr:colOff>
      <xdr:row>519</xdr:row>
      <xdr:rowOff>74930</xdr:rowOff>
    </xdr:from>
    <xdr:to>
      <xdr:col>0</xdr:col>
      <xdr:colOff>1827530</xdr:colOff>
      <xdr:row>519</xdr:row>
      <xdr:rowOff>1489710</xdr:rowOff>
    </xdr:to>
    <xdr:pic>
      <xdr:nvPicPr>
        <xdr:cNvPr id="286" name="图片 285">
          <a:extLst>
            <a:ext uri="{FF2B5EF4-FFF2-40B4-BE49-F238E27FC236}">
              <a16:creationId xmlns:a16="http://schemas.microsoft.com/office/drawing/2014/main" id="{00000000-0008-0000-2500-00001E010000}"/>
            </a:ext>
          </a:extLst>
        </xdr:cNvPr>
        <xdr:cNvPicPr>
          <a:picLocks noChangeAspect="1"/>
        </xdr:cNvPicPr>
      </xdr:nvPicPr>
      <xdr:blipFill>
        <a:blip xmlns:r="http://schemas.openxmlformats.org/officeDocument/2006/relationships" r:embed="rId109"/>
        <a:stretch>
          <a:fillRect/>
        </a:stretch>
      </xdr:blipFill>
      <xdr:spPr>
        <a:xfrm>
          <a:off x="61595" y="794854900"/>
          <a:ext cx="1765935" cy="1414780"/>
        </a:xfrm>
        <a:prstGeom prst="rect">
          <a:avLst/>
        </a:prstGeom>
        <a:noFill/>
        <a:ln w="9525">
          <a:noFill/>
        </a:ln>
      </xdr:spPr>
    </xdr:pic>
    <xdr:clientData/>
  </xdr:twoCellAnchor>
  <xdr:twoCellAnchor editAs="oneCell">
    <xdr:from>
      <xdr:col>0</xdr:col>
      <xdr:colOff>56515</xdr:colOff>
      <xdr:row>518</xdr:row>
      <xdr:rowOff>75565</xdr:rowOff>
    </xdr:from>
    <xdr:to>
      <xdr:col>0</xdr:col>
      <xdr:colOff>1837690</xdr:colOff>
      <xdr:row>518</xdr:row>
      <xdr:rowOff>1468120</xdr:rowOff>
    </xdr:to>
    <xdr:pic>
      <xdr:nvPicPr>
        <xdr:cNvPr id="287" name="图片 286">
          <a:extLst>
            <a:ext uri="{FF2B5EF4-FFF2-40B4-BE49-F238E27FC236}">
              <a16:creationId xmlns:a16="http://schemas.microsoft.com/office/drawing/2014/main" id="{00000000-0008-0000-2500-00001F010000}"/>
            </a:ext>
          </a:extLst>
        </xdr:cNvPr>
        <xdr:cNvPicPr>
          <a:picLocks noChangeAspect="1"/>
        </xdr:cNvPicPr>
      </xdr:nvPicPr>
      <xdr:blipFill>
        <a:blip xmlns:r="http://schemas.openxmlformats.org/officeDocument/2006/relationships" r:embed="rId110"/>
        <a:stretch>
          <a:fillRect/>
        </a:stretch>
      </xdr:blipFill>
      <xdr:spPr>
        <a:xfrm>
          <a:off x="56515" y="793331535"/>
          <a:ext cx="1781175" cy="1392555"/>
        </a:xfrm>
        <a:prstGeom prst="rect">
          <a:avLst/>
        </a:prstGeom>
        <a:noFill/>
        <a:ln w="9525">
          <a:noFill/>
        </a:ln>
      </xdr:spPr>
    </xdr:pic>
    <xdr:clientData/>
  </xdr:twoCellAnchor>
  <xdr:twoCellAnchor editAs="oneCell">
    <xdr:from>
      <xdr:col>0</xdr:col>
      <xdr:colOff>89535</xdr:colOff>
      <xdr:row>521</xdr:row>
      <xdr:rowOff>51435</xdr:rowOff>
    </xdr:from>
    <xdr:to>
      <xdr:col>0</xdr:col>
      <xdr:colOff>1833880</xdr:colOff>
      <xdr:row>521</xdr:row>
      <xdr:rowOff>1412240</xdr:rowOff>
    </xdr:to>
    <xdr:pic>
      <xdr:nvPicPr>
        <xdr:cNvPr id="288" name="图片 287">
          <a:extLst>
            <a:ext uri="{FF2B5EF4-FFF2-40B4-BE49-F238E27FC236}">
              <a16:creationId xmlns:a16="http://schemas.microsoft.com/office/drawing/2014/main" id="{00000000-0008-0000-2500-000020010000}"/>
            </a:ext>
          </a:extLst>
        </xdr:cNvPr>
        <xdr:cNvPicPr>
          <a:picLocks noChangeAspect="1"/>
        </xdr:cNvPicPr>
      </xdr:nvPicPr>
      <xdr:blipFill>
        <a:blip xmlns:r="http://schemas.openxmlformats.org/officeDocument/2006/relationships" r:embed="rId111"/>
        <a:stretch>
          <a:fillRect/>
        </a:stretch>
      </xdr:blipFill>
      <xdr:spPr>
        <a:xfrm>
          <a:off x="89535" y="797879405"/>
          <a:ext cx="1744345" cy="1360805"/>
        </a:xfrm>
        <a:prstGeom prst="rect">
          <a:avLst/>
        </a:prstGeom>
        <a:noFill/>
        <a:ln w="9525">
          <a:noFill/>
        </a:ln>
      </xdr:spPr>
    </xdr:pic>
    <xdr:clientData/>
  </xdr:twoCellAnchor>
  <xdr:twoCellAnchor editAs="oneCell">
    <xdr:from>
      <xdr:col>0</xdr:col>
      <xdr:colOff>61595</xdr:colOff>
      <xdr:row>522</xdr:row>
      <xdr:rowOff>127635</xdr:rowOff>
    </xdr:from>
    <xdr:to>
      <xdr:col>0</xdr:col>
      <xdr:colOff>1795780</xdr:colOff>
      <xdr:row>522</xdr:row>
      <xdr:rowOff>1505585</xdr:rowOff>
    </xdr:to>
    <xdr:pic>
      <xdr:nvPicPr>
        <xdr:cNvPr id="289" name="图片 288">
          <a:extLst>
            <a:ext uri="{FF2B5EF4-FFF2-40B4-BE49-F238E27FC236}">
              <a16:creationId xmlns:a16="http://schemas.microsoft.com/office/drawing/2014/main" id="{00000000-0008-0000-2500-000021010000}"/>
            </a:ext>
          </a:extLst>
        </xdr:cNvPr>
        <xdr:cNvPicPr>
          <a:picLocks noChangeAspect="1"/>
        </xdr:cNvPicPr>
      </xdr:nvPicPr>
      <xdr:blipFill>
        <a:blip xmlns:r="http://schemas.openxmlformats.org/officeDocument/2006/relationships" r:embed="rId112"/>
        <a:stretch>
          <a:fillRect/>
        </a:stretch>
      </xdr:blipFill>
      <xdr:spPr>
        <a:xfrm>
          <a:off x="61595" y="799479605"/>
          <a:ext cx="1734185" cy="1377950"/>
        </a:xfrm>
        <a:prstGeom prst="rect">
          <a:avLst/>
        </a:prstGeom>
        <a:noFill/>
        <a:ln w="9525">
          <a:noFill/>
        </a:ln>
      </xdr:spPr>
    </xdr:pic>
    <xdr:clientData/>
  </xdr:twoCellAnchor>
  <xdr:twoCellAnchor editAs="oneCell">
    <xdr:from>
      <xdr:col>0</xdr:col>
      <xdr:colOff>127635</xdr:colOff>
      <xdr:row>520</xdr:row>
      <xdr:rowOff>41910</xdr:rowOff>
    </xdr:from>
    <xdr:to>
      <xdr:col>0</xdr:col>
      <xdr:colOff>1775460</xdr:colOff>
      <xdr:row>520</xdr:row>
      <xdr:rowOff>1407795</xdr:rowOff>
    </xdr:to>
    <xdr:pic>
      <xdr:nvPicPr>
        <xdr:cNvPr id="290" name="图片 289">
          <a:extLst>
            <a:ext uri="{FF2B5EF4-FFF2-40B4-BE49-F238E27FC236}">
              <a16:creationId xmlns:a16="http://schemas.microsoft.com/office/drawing/2014/main" id="{00000000-0008-0000-2500-000022010000}"/>
            </a:ext>
          </a:extLst>
        </xdr:cNvPr>
        <xdr:cNvPicPr>
          <a:picLocks noChangeAspect="1"/>
        </xdr:cNvPicPr>
      </xdr:nvPicPr>
      <xdr:blipFill>
        <a:blip xmlns:r="http://schemas.openxmlformats.org/officeDocument/2006/relationships" r:embed="rId113"/>
        <a:stretch>
          <a:fillRect/>
        </a:stretch>
      </xdr:blipFill>
      <xdr:spPr>
        <a:xfrm>
          <a:off x="127635" y="796345880"/>
          <a:ext cx="1647825" cy="1365885"/>
        </a:xfrm>
        <a:prstGeom prst="rect">
          <a:avLst/>
        </a:prstGeom>
        <a:noFill/>
        <a:ln w="9525">
          <a:noFill/>
        </a:ln>
      </xdr:spPr>
    </xdr:pic>
    <xdr:clientData/>
  </xdr:twoCellAnchor>
  <xdr:twoCellAnchor editAs="oneCell">
    <xdr:from>
      <xdr:col>0</xdr:col>
      <xdr:colOff>125095</xdr:colOff>
      <xdr:row>524</xdr:row>
      <xdr:rowOff>41910</xdr:rowOff>
    </xdr:from>
    <xdr:to>
      <xdr:col>0</xdr:col>
      <xdr:colOff>1725295</xdr:colOff>
      <xdr:row>524</xdr:row>
      <xdr:rowOff>1442720</xdr:rowOff>
    </xdr:to>
    <xdr:pic>
      <xdr:nvPicPr>
        <xdr:cNvPr id="291" name="图片 290">
          <a:extLst>
            <a:ext uri="{FF2B5EF4-FFF2-40B4-BE49-F238E27FC236}">
              <a16:creationId xmlns:a16="http://schemas.microsoft.com/office/drawing/2014/main" id="{00000000-0008-0000-2500-000023010000}"/>
            </a:ext>
          </a:extLst>
        </xdr:cNvPr>
        <xdr:cNvPicPr>
          <a:picLocks noChangeAspect="1"/>
        </xdr:cNvPicPr>
      </xdr:nvPicPr>
      <xdr:blipFill>
        <a:blip xmlns:r="http://schemas.openxmlformats.org/officeDocument/2006/relationships" r:embed="rId114"/>
        <a:stretch>
          <a:fillRect/>
        </a:stretch>
      </xdr:blipFill>
      <xdr:spPr>
        <a:xfrm>
          <a:off x="125095" y="802441880"/>
          <a:ext cx="1600200" cy="1400810"/>
        </a:xfrm>
        <a:prstGeom prst="rect">
          <a:avLst/>
        </a:prstGeom>
        <a:noFill/>
        <a:ln w="9525">
          <a:noFill/>
        </a:ln>
      </xdr:spPr>
    </xdr:pic>
    <xdr:clientData/>
  </xdr:twoCellAnchor>
  <xdr:twoCellAnchor editAs="oneCell">
    <xdr:from>
      <xdr:col>0</xdr:col>
      <xdr:colOff>168910</xdr:colOff>
      <xdr:row>523</xdr:row>
      <xdr:rowOff>39370</xdr:rowOff>
    </xdr:from>
    <xdr:to>
      <xdr:col>0</xdr:col>
      <xdr:colOff>1742440</xdr:colOff>
      <xdr:row>523</xdr:row>
      <xdr:rowOff>1468120</xdr:rowOff>
    </xdr:to>
    <xdr:pic>
      <xdr:nvPicPr>
        <xdr:cNvPr id="292" name="图片 291">
          <a:extLst>
            <a:ext uri="{FF2B5EF4-FFF2-40B4-BE49-F238E27FC236}">
              <a16:creationId xmlns:a16="http://schemas.microsoft.com/office/drawing/2014/main" id="{00000000-0008-0000-2500-000024010000}"/>
            </a:ext>
          </a:extLst>
        </xdr:cNvPr>
        <xdr:cNvPicPr>
          <a:picLocks noChangeAspect="1"/>
        </xdr:cNvPicPr>
      </xdr:nvPicPr>
      <xdr:blipFill>
        <a:blip xmlns:r="http://schemas.openxmlformats.org/officeDocument/2006/relationships" r:embed="rId115"/>
        <a:stretch>
          <a:fillRect/>
        </a:stretch>
      </xdr:blipFill>
      <xdr:spPr>
        <a:xfrm>
          <a:off x="168910" y="800915340"/>
          <a:ext cx="1573530" cy="1428750"/>
        </a:xfrm>
        <a:prstGeom prst="rect">
          <a:avLst/>
        </a:prstGeom>
        <a:noFill/>
        <a:ln w="9525">
          <a:noFill/>
        </a:ln>
      </xdr:spPr>
    </xdr:pic>
    <xdr:clientData/>
  </xdr:twoCellAnchor>
  <xdr:twoCellAnchor editAs="oneCell">
    <xdr:from>
      <xdr:col>0</xdr:col>
      <xdr:colOff>109220</xdr:colOff>
      <xdr:row>525</xdr:row>
      <xdr:rowOff>51435</xdr:rowOff>
    </xdr:from>
    <xdr:to>
      <xdr:col>0</xdr:col>
      <xdr:colOff>1739265</xdr:colOff>
      <xdr:row>525</xdr:row>
      <xdr:rowOff>1464310</xdr:rowOff>
    </xdr:to>
    <xdr:pic>
      <xdr:nvPicPr>
        <xdr:cNvPr id="293" name="图片 292">
          <a:extLst>
            <a:ext uri="{FF2B5EF4-FFF2-40B4-BE49-F238E27FC236}">
              <a16:creationId xmlns:a16="http://schemas.microsoft.com/office/drawing/2014/main" id="{00000000-0008-0000-2500-000025010000}"/>
            </a:ext>
          </a:extLst>
        </xdr:cNvPr>
        <xdr:cNvPicPr>
          <a:picLocks noChangeAspect="1"/>
        </xdr:cNvPicPr>
      </xdr:nvPicPr>
      <xdr:blipFill>
        <a:blip xmlns:r="http://schemas.openxmlformats.org/officeDocument/2006/relationships" r:embed="rId116"/>
        <a:stretch>
          <a:fillRect/>
        </a:stretch>
      </xdr:blipFill>
      <xdr:spPr>
        <a:xfrm>
          <a:off x="109220" y="803975405"/>
          <a:ext cx="1630045" cy="1412875"/>
        </a:xfrm>
        <a:prstGeom prst="rect">
          <a:avLst/>
        </a:prstGeom>
        <a:noFill/>
        <a:ln w="9525">
          <a:noFill/>
        </a:ln>
      </xdr:spPr>
    </xdr:pic>
    <xdr:clientData/>
  </xdr:twoCellAnchor>
  <xdr:twoCellAnchor editAs="oneCell">
    <xdr:from>
      <xdr:col>0</xdr:col>
      <xdr:colOff>73660</xdr:colOff>
      <xdr:row>527</xdr:row>
      <xdr:rowOff>73660</xdr:rowOff>
    </xdr:from>
    <xdr:to>
      <xdr:col>0</xdr:col>
      <xdr:colOff>1760855</xdr:colOff>
      <xdr:row>527</xdr:row>
      <xdr:rowOff>1459865</xdr:rowOff>
    </xdr:to>
    <xdr:pic>
      <xdr:nvPicPr>
        <xdr:cNvPr id="294" name="图片 293">
          <a:extLst>
            <a:ext uri="{FF2B5EF4-FFF2-40B4-BE49-F238E27FC236}">
              <a16:creationId xmlns:a16="http://schemas.microsoft.com/office/drawing/2014/main" id="{00000000-0008-0000-2500-000026010000}"/>
            </a:ext>
          </a:extLst>
        </xdr:cNvPr>
        <xdr:cNvPicPr>
          <a:picLocks noChangeAspect="1"/>
        </xdr:cNvPicPr>
      </xdr:nvPicPr>
      <xdr:blipFill>
        <a:blip xmlns:r="http://schemas.openxmlformats.org/officeDocument/2006/relationships" r:embed="rId117"/>
        <a:stretch>
          <a:fillRect/>
        </a:stretch>
      </xdr:blipFill>
      <xdr:spPr>
        <a:xfrm>
          <a:off x="73660" y="807045630"/>
          <a:ext cx="1687195" cy="1386205"/>
        </a:xfrm>
        <a:prstGeom prst="rect">
          <a:avLst/>
        </a:prstGeom>
        <a:noFill/>
        <a:ln w="9525">
          <a:noFill/>
        </a:ln>
      </xdr:spPr>
    </xdr:pic>
    <xdr:clientData/>
  </xdr:twoCellAnchor>
  <xdr:twoCellAnchor editAs="oneCell">
    <xdr:from>
      <xdr:col>0</xdr:col>
      <xdr:colOff>27940</xdr:colOff>
      <xdr:row>528</xdr:row>
      <xdr:rowOff>43815</xdr:rowOff>
    </xdr:from>
    <xdr:to>
      <xdr:col>0</xdr:col>
      <xdr:colOff>1851660</xdr:colOff>
      <xdr:row>528</xdr:row>
      <xdr:rowOff>1445260</xdr:rowOff>
    </xdr:to>
    <xdr:pic>
      <xdr:nvPicPr>
        <xdr:cNvPr id="295" name="图片 294">
          <a:extLst>
            <a:ext uri="{FF2B5EF4-FFF2-40B4-BE49-F238E27FC236}">
              <a16:creationId xmlns:a16="http://schemas.microsoft.com/office/drawing/2014/main" id="{00000000-0008-0000-2500-000027010000}"/>
            </a:ext>
          </a:extLst>
        </xdr:cNvPr>
        <xdr:cNvPicPr>
          <a:picLocks noChangeAspect="1"/>
        </xdr:cNvPicPr>
      </xdr:nvPicPr>
      <xdr:blipFill>
        <a:blip xmlns:r="http://schemas.openxmlformats.org/officeDocument/2006/relationships" r:embed="rId118"/>
        <a:stretch>
          <a:fillRect/>
        </a:stretch>
      </xdr:blipFill>
      <xdr:spPr>
        <a:xfrm>
          <a:off x="27940" y="808539785"/>
          <a:ext cx="1823720" cy="1401445"/>
        </a:xfrm>
        <a:prstGeom prst="rect">
          <a:avLst/>
        </a:prstGeom>
        <a:noFill/>
        <a:ln w="9525">
          <a:noFill/>
        </a:ln>
      </xdr:spPr>
    </xdr:pic>
    <xdr:clientData/>
  </xdr:twoCellAnchor>
  <xdr:twoCellAnchor editAs="oneCell">
    <xdr:from>
      <xdr:col>0</xdr:col>
      <xdr:colOff>635</xdr:colOff>
      <xdr:row>529</xdr:row>
      <xdr:rowOff>50800</xdr:rowOff>
    </xdr:from>
    <xdr:to>
      <xdr:col>0</xdr:col>
      <xdr:colOff>1807210</xdr:colOff>
      <xdr:row>529</xdr:row>
      <xdr:rowOff>1423670</xdr:rowOff>
    </xdr:to>
    <xdr:pic>
      <xdr:nvPicPr>
        <xdr:cNvPr id="296" name="图片 295">
          <a:extLst>
            <a:ext uri="{FF2B5EF4-FFF2-40B4-BE49-F238E27FC236}">
              <a16:creationId xmlns:a16="http://schemas.microsoft.com/office/drawing/2014/main" id="{00000000-0008-0000-2500-000028010000}"/>
            </a:ext>
          </a:extLst>
        </xdr:cNvPr>
        <xdr:cNvPicPr>
          <a:picLocks noChangeAspect="1"/>
        </xdr:cNvPicPr>
      </xdr:nvPicPr>
      <xdr:blipFill>
        <a:blip xmlns:r="http://schemas.openxmlformats.org/officeDocument/2006/relationships" r:embed="rId119"/>
        <a:stretch>
          <a:fillRect/>
        </a:stretch>
      </xdr:blipFill>
      <xdr:spPr>
        <a:xfrm>
          <a:off x="635" y="810070770"/>
          <a:ext cx="1806575" cy="1372870"/>
        </a:xfrm>
        <a:prstGeom prst="rect">
          <a:avLst/>
        </a:prstGeom>
        <a:noFill/>
        <a:ln w="9525">
          <a:noFill/>
        </a:ln>
      </xdr:spPr>
    </xdr:pic>
    <xdr:clientData/>
  </xdr:twoCellAnchor>
  <xdr:twoCellAnchor editAs="oneCell">
    <xdr:from>
      <xdr:col>0</xdr:col>
      <xdr:colOff>21590</xdr:colOff>
      <xdr:row>530</xdr:row>
      <xdr:rowOff>53975</xdr:rowOff>
    </xdr:from>
    <xdr:to>
      <xdr:col>0</xdr:col>
      <xdr:colOff>1822450</xdr:colOff>
      <xdr:row>530</xdr:row>
      <xdr:rowOff>1476375</xdr:rowOff>
    </xdr:to>
    <xdr:pic>
      <xdr:nvPicPr>
        <xdr:cNvPr id="297" name="图片 296">
          <a:extLst>
            <a:ext uri="{FF2B5EF4-FFF2-40B4-BE49-F238E27FC236}">
              <a16:creationId xmlns:a16="http://schemas.microsoft.com/office/drawing/2014/main" id="{00000000-0008-0000-2500-000029010000}"/>
            </a:ext>
          </a:extLst>
        </xdr:cNvPr>
        <xdr:cNvPicPr>
          <a:picLocks noChangeAspect="1"/>
        </xdr:cNvPicPr>
      </xdr:nvPicPr>
      <xdr:blipFill>
        <a:blip xmlns:r="http://schemas.openxmlformats.org/officeDocument/2006/relationships" r:embed="rId120"/>
        <a:stretch>
          <a:fillRect/>
        </a:stretch>
      </xdr:blipFill>
      <xdr:spPr>
        <a:xfrm>
          <a:off x="21590" y="811597945"/>
          <a:ext cx="1800860" cy="1422400"/>
        </a:xfrm>
        <a:prstGeom prst="rect">
          <a:avLst/>
        </a:prstGeom>
        <a:noFill/>
        <a:ln w="9525">
          <a:noFill/>
        </a:ln>
      </xdr:spPr>
    </xdr:pic>
    <xdr:clientData/>
  </xdr:twoCellAnchor>
  <xdr:twoCellAnchor editAs="oneCell">
    <xdr:from>
      <xdr:col>0</xdr:col>
      <xdr:colOff>9525</xdr:colOff>
      <xdr:row>531</xdr:row>
      <xdr:rowOff>122555</xdr:rowOff>
    </xdr:from>
    <xdr:to>
      <xdr:col>0</xdr:col>
      <xdr:colOff>1851025</xdr:colOff>
      <xdr:row>531</xdr:row>
      <xdr:rowOff>1460500</xdr:rowOff>
    </xdr:to>
    <xdr:pic>
      <xdr:nvPicPr>
        <xdr:cNvPr id="298" name="图片 297">
          <a:extLst>
            <a:ext uri="{FF2B5EF4-FFF2-40B4-BE49-F238E27FC236}">
              <a16:creationId xmlns:a16="http://schemas.microsoft.com/office/drawing/2014/main" id="{00000000-0008-0000-2500-00002A010000}"/>
            </a:ext>
          </a:extLst>
        </xdr:cNvPr>
        <xdr:cNvPicPr>
          <a:picLocks noChangeAspect="1"/>
        </xdr:cNvPicPr>
      </xdr:nvPicPr>
      <xdr:blipFill>
        <a:blip xmlns:r="http://schemas.openxmlformats.org/officeDocument/2006/relationships" r:embed="rId121"/>
        <a:stretch>
          <a:fillRect/>
        </a:stretch>
      </xdr:blipFill>
      <xdr:spPr>
        <a:xfrm>
          <a:off x="9525" y="813190525"/>
          <a:ext cx="1841500" cy="1337945"/>
        </a:xfrm>
        <a:prstGeom prst="rect">
          <a:avLst/>
        </a:prstGeom>
        <a:noFill/>
        <a:ln w="9525">
          <a:noFill/>
        </a:ln>
      </xdr:spPr>
    </xdr:pic>
    <xdr:clientData/>
  </xdr:twoCellAnchor>
  <xdr:twoCellAnchor editAs="oneCell">
    <xdr:from>
      <xdr:col>0</xdr:col>
      <xdr:colOff>9525</xdr:colOff>
      <xdr:row>532</xdr:row>
      <xdr:rowOff>52070</xdr:rowOff>
    </xdr:from>
    <xdr:to>
      <xdr:col>0</xdr:col>
      <xdr:colOff>1790700</xdr:colOff>
      <xdr:row>532</xdr:row>
      <xdr:rowOff>1491615</xdr:rowOff>
    </xdr:to>
    <xdr:pic>
      <xdr:nvPicPr>
        <xdr:cNvPr id="299" name="图片 298">
          <a:extLst>
            <a:ext uri="{FF2B5EF4-FFF2-40B4-BE49-F238E27FC236}">
              <a16:creationId xmlns:a16="http://schemas.microsoft.com/office/drawing/2014/main" id="{00000000-0008-0000-2500-00002B010000}"/>
            </a:ext>
          </a:extLst>
        </xdr:cNvPr>
        <xdr:cNvPicPr>
          <a:picLocks noChangeAspect="1"/>
        </xdr:cNvPicPr>
      </xdr:nvPicPr>
      <xdr:blipFill>
        <a:blip xmlns:r="http://schemas.openxmlformats.org/officeDocument/2006/relationships" r:embed="rId122"/>
        <a:stretch>
          <a:fillRect/>
        </a:stretch>
      </xdr:blipFill>
      <xdr:spPr>
        <a:xfrm>
          <a:off x="9525" y="814644040"/>
          <a:ext cx="1781175" cy="1439545"/>
        </a:xfrm>
        <a:prstGeom prst="rect">
          <a:avLst/>
        </a:prstGeom>
        <a:noFill/>
        <a:ln w="9525">
          <a:noFill/>
        </a:ln>
      </xdr:spPr>
    </xdr:pic>
    <xdr:clientData/>
  </xdr:twoCellAnchor>
  <xdr:twoCellAnchor editAs="oneCell">
    <xdr:from>
      <xdr:col>0</xdr:col>
      <xdr:colOff>3810</xdr:colOff>
      <xdr:row>533</xdr:row>
      <xdr:rowOff>122555</xdr:rowOff>
    </xdr:from>
    <xdr:to>
      <xdr:col>0</xdr:col>
      <xdr:colOff>1857375</xdr:colOff>
      <xdr:row>533</xdr:row>
      <xdr:rowOff>1492885</xdr:rowOff>
    </xdr:to>
    <xdr:pic>
      <xdr:nvPicPr>
        <xdr:cNvPr id="300" name="图片 299">
          <a:extLst>
            <a:ext uri="{FF2B5EF4-FFF2-40B4-BE49-F238E27FC236}">
              <a16:creationId xmlns:a16="http://schemas.microsoft.com/office/drawing/2014/main" id="{00000000-0008-0000-2500-00002C010000}"/>
            </a:ext>
          </a:extLst>
        </xdr:cNvPr>
        <xdr:cNvPicPr>
          <a:picLocks noChangeAspect="1"/>
        </xdr:cNvPicPr>
      </xdr:nvPicPr>
      <xdr:blipFill>
        <a:blip xmlns:r="http://schemas.openxmlformats.org/officeDocument/2006/relationships" r:embed="rId123"/>
        <a:stretch>
          <a:fillRect/>
        </a:stretch>
      </xdr:blipFill>
      <xdr:spPr>
        <a:xfrm>
          <a:off x="3810" y="816238525"/>
          <a:ext cx="1853565" cy="1370330"/>
        </a:xfrm>
        <a:prstGeom prst="rect">
          <a:avLst/>
        </a:prstGeom>
        <a:noFill/>
        <a:ln w="9525">
          <a:noFill/>
        </a:ln>
      </xdr:spPr>
    </xdr:pic>
    <xdr:clientData/>
  </xdr:twoCellAnchor>
  <xdr:twoCellAnchor editAs="oneCell">
    <xdr:from>
      <xdr:col>0</xdr:col>
      <xdr:colOff>151765</xdr:colOff>
      <xdr:row>535</xdr:row>
      <xdr:rowOff>21590</xdr:rowOff>
    </xdr:from>
    <xdr:to>
      <xdr:col>0</xdr:col>
      <xdr:colOff>1800225</xdr:colOff>
      <xdr:row>535</xdr:row>
      <xdr:rowOff>1480820</xdr:rowOff>
    </xdr:to>
    <xdr:pic>
      <xdr:nvPicPr>
        <xdr:cNvPr id="301" name="图片 300">
          <a:extLst>
            <a:ext uri="{FF2B5EF4-FFF2-40B4-BE49-F238E27FC236}">
              <a16:creationId xmlns:a16="http://schemas.microsoft.com/office/drawing/2014/main" id="{00000000-0008-0000-2500-00002D010000}"/>
            </a:ext>
          </a:extLst>
        </xdr:cNvPr>
        <xdr:cNvPicPr>
          <a:picLocks noChangeAspect="1"/>
        </xdr:cNvPicPr>
      </xdr:nvPicPr>
      <xdr:blipFill>
        <a:blip xmlns:r="http://schemas.openxmlformats.org/officeDocument/2006/relationships" r:embed="rId124"/>
        <a:stretch>
          <a:fillRect/>
        </a:stretch>
      </xdr:blipFill>
      <xdr:spPr>
        <a:xfrm>
          <a:off x="151765" y="819185560"/>
          <a:ext cx="1648460" cy="1459230"/>
        </a:xfrm>
        <a:prstGeom prst="rect">
          <a:avLst/>
        </a:prstGeom>
        <a:noFill/>
        <a:ln w="9525">
          <a:noFill/>
        </a:ln>
      </xdr:spPr>
    </xdr:pic>
    <xdr:clientData/>
  </xdr:twoCellAnchor>
  <xdr:twoCellAnchor editAs="oneCell">
    <xdr:from>
      <xdr:col>0</xdr:col>
      <xdr:colOff>107950</xdr:colOff>
      <xdr:row>536</xdr:row>
      <xdr:rowOff>22225</xdr:rowOff>
    </xdr:from>
    <xdr:to>
      <xdr:col>0</xdr:col>
      <xdr:colOff>1813560</xdr:colOff>
      <xdr:row>536</xdr:row>
      <xdr:rowOff>1464945</xdr:rowOff>
    </xdr:to>
    <xdr:pic>
      <xdr:nvPicPr>
        <xdr:cNvPr id="302" name="图片 301">
          <a:extLst>
            <a:ext uri="{FF2B5EF4-FFF2-40B4-BE49-F238E27FC236}">
              <a16:creationId xmlns:a16="http://schemas.microsoft.com/office/drawing/2014/main" id="{00000000-0008-0000-2500-00002E010000}"/>
            </a:ext>
          </a:extLst>
        </xdr:cNvPr>
        <xdr:cNvPicPr>
          <a:picLocks noChangeAspect="1"/>
        </xdr:cNvPicPr>
      </xdr:nvPicPr>
      <xdr:blipFill>
        <a:blip xmlns:r="http://schemas.openxmlformats.org/officeDocument/2006/relationships" r:embed="rId125"/>
        <a:stretch>
          <a:fillRect/>
        </a:stretch>
      </xdr:blipFill>
      <xdr:spPr>
        <a:xfrm>
          <a:off x="107950" y="820710195"/>
          <a:ext cx="1705610" cy="1442720"/>
        </a:xfrm>
        <a:prstGeom prst="rect">
          <a:avLst/>
        </a:prstGeom>
        <a:noFill/>
        <a:ln w="9525">
          <a:noFill/>
        </a:ln>
      </xdr:spPr>
    </xdr:pic>
    <xdr:clientData/>
  </xdr:twoCellAnchor>
  <xdr:twoCellAnchor editAs="oneCell">
    <xdr:from>
      <xdr:col>0</xdr:col>
      <xdr:colOff>108585</xdr:colOff>
      <xdr:row>534</xdr:row>
      <xdr:rowOff>55245</xdr:rowOff>
    </xdr:from>
    <xdr:to>
      <xdr:col>0</xdr:col>
      <xdr:colOff>1765935</xdr:colOff>
      <xdr:row>534</xdr:row>
      <xdr:rowOff>1473835</xdr:rowOff>
    </xdr:to>
    <xdr:pic>
      <xdr:nvPicPr>
        <xdr:cNvPr id="303" name="图片 302">
          <a:extLst>
            <a:ext uri="{FF2B5EF4-FFF2-40B4-BE49-F238E27FC236}">
              <a16:creationId xmlns:a16="http://schemas.microsoft.com/office/drawing/2014/main" id="{00000000-0008-0000-2500-00002F010000}"/>
            </a:ext>
          </a:extLst>
        </xdr:cNvPr>
        <xdr:cNvPicPr>
          <a:picLocks noChangeAspect="1"/>
        </xdr:cNvPicPr>
      </xdr:nvPicPr>
      <xdr:blipFill>
        <a:blip xmlns:r="http://schemas.openxmlformats.org/officeDocument/2006/relationships" r:embed="rId126"/>
        <a:stretch>
          <a:fillRect/>
        </a:stretch>
      </xdr:blipFill>
      <xdr:spPr>
        <a:xfrm>
          <a:off x="108585" y="817695215"/>
          <a:ext cx="1657350" cy="1418590"/>
        </a:xfrm>
        <a:prstGeom prst="rect">
          <a:avLst/>
        </a:prstGeom>
        <a:noFill/>
        <a:ln w="9525">
          <a:noFill/>
        </a:ln>
      </xdr:spPr>
    </xdr:pic>
    <xdr:clientData/>
  </xdr:twoCellAnchor>
  <xdr:twoCellAnchor editAs="oneCell">
    <xdr:from>
      <xdr:col>0</xdr:col>
      <xdr:colOff>107315</xdr:colOff>
      <xdr:row>539</xdr:row>
      <xdr:rowOff>42545</xdr:rowOff>
    </xdr:from>
    <xdr:to>
      <xdr:col>0</xdr:col>
      <xdr:colOff>1780540</xdr:colOff>
      <xdr:row>539</xdr:row>
      <xdr:rowOff>1468755</xdr:rowOff>
    </xdr:to>
    <xdr:pic>
      <xdr:nvPicPr>
        <xdr:cNvPr id="304" name="图片 303">
          <a:extLst>
            <a:ext uri="{FF2B5EF4-FFF2-40B4-BE49-F238E27FC236}">
              <a16:creationId xmlns:a16="http://schemas.microsoft.com/office/drawing/2014/main" id="{00000000-0008-0000-2500-000030010000}"/>
            </a:ext>
          </a:extLst>
        </xdr:cNvPr>
        <xdr:cNvPicPr>
          <a:picLocks noChangeAspect="1"/>
        </xdr:cNvPicPr>
      </xdr:nvPicPr>
      <xdr:blipFill>
        <a:blip xmlns:r="http://schemas.openxmlformats.org/officeDocument/2006/relationships" r:embed="rId127"/>
        <a:stretch>
          <a:fillRect/>
        </a:stretch>
      </xdr:blipFill>
      <xdr:spPr>
        <a:xfrm>
          <a:off x="107315" y="825302515"/>
          <a:ext cx="1673225" cy="1426210"/>
        </a:xfrm>
        <a:prstGeom prst="rect">
          <a:avLst/>
        </a:prstGeom>
        <a:noFill/>
        <a:ln w="9525">
          <a:noFill/>
        </a:ln>
      </xdr:spPr>
    </xdr:pic>
    <xdr:clientData/>
  </xdr:twoCellAnchor>
  <xdr:twoCellAnchor editAs="oneCell">
    <xdr:from>
      <xdr:col>0</xdr:col>
      <xdr:colOff>83185</xdr:colOff>
      <xdr:row>538</xdr:row>
      <xdr:rowOff>54610</xdr:rowOff>
    </xdr:from>
    <xdr:to>
      <xdr:col>0</xdr:col>
      <xdr:colOff>1785620</xdr:colOff>
      <xdr:row>538</xdr:row>
      <xdr:rowOff>1500505</xdr:rowOff>
    </xdr:to>
    <xdr:pic>
      <xdr:nvPicPr>
        <xdr:cNvPr id="305" name="图片 304">
          <a:extLst>
            <a:ext uri="{FF2B5EF4-FFF2-40B4-BE49-F238E27FC236}">
              <a16:creationId xmlns:a16="http://schemas.microsoft.com/office/drawing/2014/main" id="{00000000-0008-0000-2500-000031010000}"/>
            </a:ext>
          </a:extLst>
        </xdr:cNvPr>
        <xdr:cNvPicPr>
          <a:picLocks noChangeAspect="1"/>
        </xdr:cNvPicPr>
      </xdr:nvPicPr>
      <xdr:blipFill>
        <a:blip xmlns:r="http://schemas.openxmlformats.org/officeDocument/2006/relationships" r:embed="rId128"/>
        <a:stretch>
          <a:fillRect/>
        </a:stretch>
      </xdr:blipFill>
      <xdr:spPr>
        <a:xfrm>
          <a:off x="83185" y="823790580"/>
          <a:ext cx="1702435" cy="1445895"/>
        </a:xfrm>
        <a:prstGeom prst="rect">
          <a:avLst/>
        </a:prstGeom>
        <a:noFill/>
        <a:ln w="9525">
          <a:noFill/>
        </a:ln>
      </xdr:spPr>
    </xdr:pic>
    <xdr:clientData/>
  </xdr:twoCellAnchor>
  <xdr:twoCellAnchor editAs="oneCell">
    <xdr:from>
      <xdr:col>0</xdr:col>
      <xdr:colOff>55880</xdr:colOff>
      <xdr:row>537</xdr:row>
      <xdr:rowOff>25400</xdr:rowOff>
    </xdr:from>
    <xdr:to>
      <xdr:col>0</xdr:col>
      <xdr:colOff>1816100</xdr:colOff>
      <xdr:row>537</xdr:row>
      <xdr:rowOff>1492250</xdr:rowOff>
    </xdr:to>
    <xdr:pic>
      <xdr:nvPicPr>
        <xdr:cNvPr id="306" name="图片 305">
          <a:extLst>
            <a:ext uri="{FF2B5EF4-FFF2-40B4-BE49-F238E27FC236}">
              <a16:creationId xmlns:a16="http://schemas.microsoft.com/office/drawing/2014/main" id="{00000000-0008-0000-2500-000032010000}"/>
            </a:ext>
          </a:extLst>
        </xdr:cNvPr>
        <xdr:cNvPicPr>
          <a:picLocks noChangeAspect="1"/>
        </xdr:cNvPicPr>
      </xdr:nvPicPr>
      <xdr:blipFill>
        <a:blip xmlns:r="http://schemas.openxmlformats.org/officeDocument/2006/relationships" r:embed="rId129"/>
        <a:stretch>
          <a:fillRect/>
        </a:stretch>
      </xdr:blipFill>
      <xdr:spPr>
        <a:xfrm>
          <a:off x="55880" y="822237370"/>
          <a:ext cx="1760220" cy="1466850"/>
        </a:xfrm>
        <a:prstGeom prst="rect">
          <a:avLst/>
        </a:prstGeom>
        <a:noFill/>
        <a:ln w="9525">
          <a:noFill/>
        </a:ln>
      </xdr:spPr>
    </xdr:pic>
    <xdr:clientData/>
  </xdr:twoCellAnchor>
  <xdr:twoCellAnchor editAs="oneCell">
    <xdr:from>
      <xdr:col>0</xdr:col>
      <xdr:colOff>135255</xdr:colOff>
      <xdr:row>540</xdr:row>
      <xdr:rowOff>64135</xdr:rowOff>
    </xdr:from>
    <xdr:to>
      <xdr:col>0</xdr:col>
      <xdr:colOff>1694180</xdr:colOff>
      <xdr:row>540</xdr:row>
      <xdr:rowOff>1466850</xdr:rowOff>
    </xdr:to>
    <xdr:pic>
      <xdr:nvPicPr>
        <xdr:cNvPr id="307" name="图片 306">
          <a:extLst>
            <a:ext uri="{FF2B5EF4-FFF2-40B4-BE49-F238E27FC236}">
              <a16:creationId xmlns:a16="http://schemas.microsoft.com/office/drawing/2014/main" id="{00000000-0008-0000-2500-000033010000}"/>
            </a:ext>
          </a:extLst>
        </xdr:cNvPr>
        <xdr:cNvPicPr>
          <a:picLocks noChangeAspect="1"/>
        </xdr:cNvPicPr>
      </xdr:nvPicPr>
      <xdr:blipFill>
        <a:blip xmlns:r="http://schemas.openxmlformats.org/officeDocument/2006/relationships" r:embed="rId130"/>
        <a:stretch>
          <a:fillRect/>
        </a:stretch>
      </xdr:blipFill>
      <xdr:spPr>
        <a:xfrm>
          <a:off x="135255" y="826848105"/>
          <a:ext cx="1558925" cy="1402715"/>
        </a:xfrm>
        <a:prstGeom prst="rect">
          <a:avLst/>
        </a:prstGeom>
        <a:noFill/>
        <a:ln w="9525">
          <a:noFill/>
        </a:ln>
      </xdr:spPr>
    </xdr:pic>
    <xdr:clientData/>
  </xdr:twoCellAnchor>
  <xdr:twoCellAnchor editAs="oneCell">
    <xdr:from>
      <xdr:col>0</xdr:col>
      <xdr:colOff>140335</xdr:colOff>
      <xdr:row>541</xdr:row>
      <xdr:rowOff>61595</xdr:rowOff>
    </xdr:from>
    <xdr:to>
      <xdr:col>0</xdr:col>
      <xdr:colOff>1683385</xdr:colOff>
      <xdr:row>541</xdr:row>
      <xdr:rowOff>1479550</xdr:rowOff>
    </xdr:to>
    <xdr:pic>
      <xdr:nvPicPr>
        <xdr:cNvPr id="308" name="图片 307">
          <a:extLst>
            <a:ext uri="{FF2B5EF4-FFF2-40B4-BE49-F238E27FC236}">
              <a16:creationId xmlns:a16="http://schemas.microsoft.com/office/drawing/2014/main" id="{00000000-0008-0000-2500-000034010000}"/>
            </a:ext>
          </a:extLst>
        </xdr:cNvPr>
        <xdr:cNvPicPr>
          <a:picLocks noChangeAspect="1"/>
        </xdr:cNvPicPr>
      </xdr:nvPicPr>
      <xdr:blipFill>
        <a:blip xmlns:r="http://schemas.openxmlformats.org/officeDocument/2006/relationships" r:embed="rId131"/>
        <a:stretch>
          <a:fillRect/>
        </a:stretch>
      </xdr:blipFill>
      <xdr:spPr>
        <a:xfrm>
          <a:off x="140335" y="828369565"/>
          <a:ext cx="1543050" cy="1417955"/>
        </a:xfrm>
        <a:prstGeom prst="rect">
          <a:avLst/>
        </a:prstGeom>
        <a:noFill/>
        <a:ln w="9525">
          <a:noFill/>
        </a:ln>
      </xdr:spPr>
    </xdr:pic>
    <xdr:clientData/>
  </xdr:twoCellAnchor>
  <xdr:twoCellAnchor editAs="oneCell">
    <xdr:from>
      <xdr:col>0</xdr:col>
      <xdr:colOff>101600</xdr:colOff>
      <xdr:row>542</xdr:row>
      <xdr:rowOff>53975</xdr:rowOff>
    </xdr:from>
    <xdr:to>
      <xdr:col>0</xdr:col>
      <xdr:colOff>1687195</xdr:colOff>
      <xdr:row>542</xdr:row>
      <xdr:rowOff>1502410</xdr:rowOff>
    </xdr:to>
    <xdr:pic>
      <xdr:nvPicPr>
        <xdr:cNvPr id="309" name="图片 308">
          <a:extLst>
            <a:ext uri="{FF2B5EF4-FFF2-40B4-BE49-F238E27FC236}">
              <a16:creationId xmlns:a16="http://schemas.microsoft.com/office/drawing/2014/main" id="{00000000-0008-0000-2500-000035010000}"/>
            </a:ext>
          </a:extLst>
        </xdr:cNvPr>
        <xdr:cNvPicPr>
          <a:picLocks noChangeAspect="1"/>
        </xdr:cNvPicPr>
      </xdr:nvPicPr>
      <xdr:blipFill>
        <a:blip xmlns:r="http://schemas.openxmlformats.org/officeDocument/2006/relationships" r:embed="rId132"/>
        <a:stretch>
          <a:fillRect/>
        </a:stretch>
      </xdr:blipFill>
      <xdr:spPr>
        <a:xfrm>
          <a:off x="101600" y="829885945"/>
          <a:ext cx="1585595" cy="1448435"/>
        </a:xfrm>
        <a:prstGeom prst="rect">
          <a:avLst/>
        </a:prstGeom>
        <a:noFill/>
        <a:ln w="9525">
          <a:noFill/>
        </a:ln>
      </xdr:spPr>
    </xdr:pic>
    <xdr:clientData/>
  </xdr:twoCellAnchor>
  <xdr:twoCellAnchor editAs="oneCell">
    <xdr:from>
      <xdr:col>0</xdr:col>
      <xdr:colOff>39370</xdr:colOff>
      <xdr:row>543</xdr:row>
      <xdr:rowOff>46355</xdr:rowOff>
    </xdr:from>
    <xdr:to>
      <xdr:col>0</xdr:col>
      <xdr:colOff>1824355</xdr:colOff>
      <xdr:row>543</xdr:row>
      <xdr:rowOff>1464310</xdr:rowOff>
    </xdr:to>
    <xdr:pic>
      <xdr:nvPicPr>
        <xdr:cNvPr id="310" name="图片 309">
          <a:extLst>
            <a:ext uri="{FF2B5EF4-FFF2-40B4-BE49-F238E27FC236}">
              <a16:creationId xmlns:a16="http://schemas.microsoft.com/office/drawing/2014/main" id="{00000000-0008-0000-2500-000036010000}"/>
            </a:ext>
          </a:extLst>
        </xdr:cNvPr>
        <xdr:cNvPicPr>
          <a:picLocks noChangeAspect="1"/>
        </xdr:cNvPicPr>
      </xdr:nvPicPr>
      <xdr:blipFill>
        <a:blip xmlns:r="http://schemas.openxmlformats.org/officeDocument/2006/relationships" r:embed="rId133"/>
        <a:stretch>
          <a:fillRect/>
        </a:stretch>
      </xdr:blipFill>
      <xdr:spPr>
        <a:xfrm>
          <a:off x="39370" y="831402325"/>
          <a:ext cx="1784985" cy="1417955"/>
        </a:xfrm>
        <a:prstGeom prst="rect">
          <a:avLst/>
        </a:prstGeom>
        <a:noFill/>
        <a:ln w="9525">
          <a:noFill/>
        </a:ln>
      </xdr:spPr>
    </xdr:pic>
    <xdr:clientData/>
  </xdr:twoCellAnchor>
  <xdr:twoCellAnchor editAs="oneCell">
    <xdr:from>
      <xdr:col>0</xdr:col>
      <xdr:colOff>162560</xdr:colOff>
      <xdr:row>544</xdr:row>
      <xdr:rowOff>46990</xdr:rowOff>
    </xdr:from>
    <xdr:to>
      <xdr:col>0</xdr:col>
      <xdr:colOff>1703070</xdr:colOff>
      <xdr:row>544</xdr:row>
      <xdr:rowOff>1470025</xdr:rowOff>
    </xdr:to>
    <xdr:pic>
      <xdr:nvPicPr>
        <xdr:cNvPr id="311" name="图片 310">
          <a:extLst>
            <a:ext uri="{FF2B5EF4-FFF2-40B4-BE49-F238E27FC236}">
              <a16:creationId xmlns:a16="http://schemas.microsoft.com/office/drawing/2014/main" id="{00000000-0008-0000-2500-000037010000}"/>
            </a:ext>
          </a:extLst>
        </xdr:cNvPr>
        <xdr:cNvPicPr>
          <a:picLocks noChangeAspect="1"/>
        </xdr:cNvPicPr>
      </xdr:nvPicPr>
      <xdr:blipFill>
        <a:blip xmlns:r="http://schemas.openxmlformats.org/officeDocument/2006/relationships" r:embed="rId134"/>
        <a:stretch>
          <a:fillRect/>
        </a:stretch>
      </xdr:blipFill>
      <xdr:spPr>
        <a:xfrm>
          <a:off x="162560" y="832926960"/>
          <a:ext cx="1540510" cy="1423035"/>
        </a:xfrm>
        <a:prstGeom prst="rect">
          <a:avLst/>
        </a:prstGeom>
        <a:noFill/>
        <a:ln w="9525">
          <a:noFill/>
        </a:ln>
      </xdr:spPr>
    </xdr:pic>
    <xdr:clientData/>
  </xdr:twoCellAnchor>
  <xdr:twoCellAnchor editAs="oneCell">
    <xdr:from>
      <xdr:col>0</xdr:col>
      <xdr:colOff>635</xdr:colOff>
      <xdr:row>545</xdr:row>
      <xdr:rowOff>162560</xdr:rowOff>
    </xdr:from>
    <xdr:to>
      <xdr:col>0</xdr:col>
      <xdr:colOff>1836420</xdr:colOff>
      <xdr:row>545</xdr:row>
      <xdr:rowOff>1391285</xdr:rowOff>
    </xdr:to>
    <xdr:pic>
      <xdr:nvPicPr>
        <xdr:cNvPr id="326" name="图片 325">
          <a:extLst>
            <a:ext uri="{FF2B5EF4-FFF2-40B4-BE49-F238E27FC236}">
              <a16:creationId xmlns:a16="http://schemas.microsoft.com/office/drawing/2014/main" id="{00000000-0008-0000-2500-000046010000}"/>
            </a:ext>
          </a:extLst>
        </xdr:cNvPr>
        <xdr:cNvPicPr>
          <a:picLocks noChangeAspect="1"/>
        </xdr:cNvPicPr>
      </xdr:nvPicPr>
      <xdr:blipFill>
        <a:blip xmlns:r="http://schemas.openxmlformats.org/officeDocument/2006/relationships" r:embed="rId135"/>
        <a:stretch>
          <a:fillRect/>
        </a:stretch>
      </xdr:blipFill>
      <xdr:spPr>
        <a:xfrm>
          <a:off x="635" y="834566530"/>
          <a:ext cx="1835785" cy="1228725"/>
        </a:xfrm>
        <a:prstGeom prst="rect">
          <a:avLst/>
        </a:prstGeom>
        <a:noFill/>
        <a:ln w="9525">
          <a:noFill/>
        </a:ln>
      </xdr:spPr>
    </xdr:pic>
    <xdr:clientData/>
  </xdr:twoCellAnchor>
  <xdr:twoCellAnchor editAs="oneCell">
    <xdr:from>
      <xdr:col>0</xdr:col>
      <xdr:colOff>34290</xdr:colOff>
      <xdr:row>546</xdr:row>
      <xdr:rowOff>168910</xdr:rowOff>
    </xdr:from>
    <xdr:to>
      <xdr:col>0</xdr:col>
      <xdr:colOff>1835785</xdr:colOff>
      <xdr:row>546</xdr:row>
      <xdr:rowOff>1463675</xdr:rowOff>
    </xdr:to>
    <xdr:pic>
      <xdr:nvPicPr>
        <xdr:cNvPr id="327" name="图片 326">
          <a:extLst>
            <a:ext uri="{FF2B5EF4-FFF2-40B4-BE49-F238E27FC236}">
              <a16:creationId xmlns:a16="http://schemas.microsoft.com/office/drawing/2014/main" id="{00000000-0008-0000-2500-000047010000}"/>
            </a:ext>
          </a:extLst>
        </xdr:cNvPr>
        <xdr:cNvPicPr>
          <a:picLocks noChangeAspect="1"/>
        </xdr:cNvPicPr>
      </xdr:nvPicPr>
      <xdr:blipFill>
        <a:blip xmlns:r="http://schemas.openxmlformats.org/officeDocument/2006/relationships" r:embed="rId136"/>
        <a:stretch>
          <a:fillRect/>
        </a:stretch>
      </xdr:blipFill>
      <xdr:spPr>
        <a:xfrm>
          <a:off x="34290" y="836096880"/>
          <a:ext cx="1801495" cy="1294765"/>
        </a:xfrm>
        <a:prstGeom prst="rect">
          <a:avLst/>
        </a:prstGeom>
        <a:noFill/>
        <a:ln w="9525">
          <a:noFill/>
        </a:ln>
      </xdr:spPr>
    </xdr:pic>
    <xdr:clientData/>
  </xdr:twoCellAnchor>
  <xdr:twoCellAnchor editAs="oneCell">
    <xdr:from>
      <xdr:col>0</xdr:col>
      <xdr:colOff>635</xdr:colOff>
      <xdr:row>547</xdr:row>
      <xdr:rowOff>120015</xdr:rowOff>
    </xdr:from>
    <xdr:to>
      <xdr:col>0</xdr:col>
      <xdr:colOff>1806575</xdr:colOff>
      <xdr:row>547</xdr:row>
      <xdr:rowOff>1384935</xdr:rowOff>
    </xdr:to>
    <xdr:pic>
      <xdr:nvPicPr>
        <xdr:cNvPr id="328" name="图片 327">
          <a:extLst>
            <a:ext uri="{FF2B5EF4-FFF2-40B4-BE49-F238E27FC236}">
              <a16:creationId xmlns:a16="http://schemas.microsoft.com/office/drawing/2014/main" id="{00000000-0008-0000-2500-000048010000}"/>
            </a:ext>
          </a:extLst>
        </xdr:cNvPr>
        <xdr:cNvPicPr>
          <a:picLocks noChangeAspect="1"/>
        </xdr:cNvPicPr>
      </xdr:nvPicPr>
      <xdr:blipFill>
        <a:blip xmlns:r="http://schemas.openxmlformats.org/officeDocument/2006/relationships" r:embed="rId137"/>
        <a:stretch>
          <a:fillRect/>
        </a:stretch>
      </xdr:blipFill>
      <xdr:spPr>
        <a:xfrm>
          <a:off x="635" y="837571985"/>
          <a:ext cx="1805940" cy="1264920"/>
        </a:xfrm>
        <a:prstGeom prst="rect">
          <a:avLst/>
        </a:prstGeom>
        <a:noFill/>
        <a:ln w="9525">
          <a:noFill/>
        </a:ln>
      </xdr:spPr>
    </xdr:pic>
    <xdr:clientData/>
  </xdr:twoCellAnchor>
  <xdr:twoCellAnchor editAs="oneCell">
    <xdr:from>
      <xdr:col>0</xdr:col>
      <xdr:colOff>29210</xdr:colOff>
      <xdr:row>548</xdr:row>
      <xdr:rowOff>108585</xdr:rowOff>
    </xdr:from>
    <xdr:to>
      <xdr:col>0</xdr:col>
      <xdr:colOff>1809750</xdr:colOff>
      <xdr:row>548</xdr:row>
      <xdr:rowOff>1388110</xdr:rowOff>
    </xdr:to>
    <xdr:pic>
      <xdr:nvPicPr>
        <xdr:cNvPr id="329" name="图片 328">
          <a:extLst>
            <a:ext uri="{FF2B5EF4-FFF2-40B4-BE49-F238E27FC236}">
              <a16:creationId xmlns:a16="http://schemas.microsoft.com/office/drawing/2014/main" id="{00000000-0008-0000-2500-000049010000}"/>
            </a:ext>
          </a:extLst>
        </xdr:cNvPr>
        <xdr:cNvPicPr>
          <a:picLocks noChangeAspect="1"/>
        </xdr:cNvPicPr>
      </xdr:nvPicPr>
      <xdr:blipFill>
        <a:blip xmlns:r="http://schemas.openxmlformats.org/officeDocument/2006/relationships" r:embed="rId138"/>
        <a:stretch>
          <a:fillRect/>
        </a:stretch>
      </xdr:blipFill>
      <xdr:spPr>
        <a:xfrm>
          <a:off x="29210" y="839084555"/>
          <a:ext cx="1780540" cy="1279525"/>
        </a:xfrm>
        <a:prstGeom prst="rect">
          <a:avLst/>
        </a:prstGeom>
        <a:noFill/>
        <a:ln w="9525">
          <a:noFill/>
        </a:ln>
      </xdr:spPr>
    </xdr:pic>
    <xdr:clientData/>
  </xdr:twoCellAnchor>
  <xdr:twoCellAnchor editAs="oneCell">
    <xdr:from>
      <xdr:col>0</xdr:col>
      <xdr:colOff>9525</xdr:colOff>
      <xdr:row>549</xdr:row>
      <xdr:rowOff>118745</xdr:rowOff>
    </xdr:from>
    <xdr:to>
      <xdr:col>0</xdr:col>
      <xdr:colOff>1852930</xdr:colOff>
      <xdr:row>549</xdr:row>
      <xdr:rowOff>1437005</xdr:rowOff>
    </xdr:to>
    <xdr:pic>
      <xdr:nvPicPr>
        <xdr:cNvPr id="330" name="图片 329">
          <a:extLst>
            <a:ext uri="{FF2B5EF4-FFF2-40B4-BE49-F238E27FC236}">
              <a16:creationId xmlns:a16="http://schemas.microsoft.com/office/drawing/2014/main" id="{00000000-0008-0000-2500-00004A010000}"/>
            </a:ext>
          </a:extLst>
        </xdr:cNvPr>
        <xdr:cNvPicPr>
          <a:picLocks noChangeAspect="1"/>
        </xdr:cNvPicPr>
      </xdr:nvPicPr>
      <xdr:blipFill>
        <a:blip xmlns:r="http://schemas.openxmlformats.org/officeDocument/2006/relationships" r:embed="rId139"/>
        <a:stretch>
          <a:fillRect/>
        </a:stretch>
      </xdr:blipFill>
      <xdr:spPr>
        <a:xfrm>
          <a:off x="9525" y="840618715"/>
          <a:ext cx="1843405" cy="1318260"/>
        </a:xfrm>
        <a:prstGeom prst="rect">
          <a:avLst/>
        </a:prstGeom>
        <a:noFill/>
        <a:ln w="9525">
          <a:noFill/>
        </a:ln>
      </xdr:spPr>
    </xdr:pic>
    <xdr:clientData/>
  </xdr:twoCellAnchor>
  <xdr:twoCellAnchor editAs="oneCell">
    <xdr:from>
      <xdr:col>0</xdr:col>
      <xdr:colOff>43180</xdr:colOff>
      <xdr:row>551</xdr:row>
      <xdr:rowOff>66675</xdr:rowOff>
    </xdr:from>
    <xdr:to>
      <xdr:col>0</xdr:col>
      <xdr:colOff>1791970</xdr:colOff>
      <xdr:row>551</xdr:row>
      <xdr:rowOff>1478915</xdr:rowOff>
    </xdr:to>
    <xdr:pic>
      <xdr:nvPicPr>
        <xdr:cNvPr id="331" name="图片 330">
          <a:extLst>
            <a:ext uri="{FF2B5EF4-FFF2-40B4-BE49-F238E27FC236}">
              <a16:creationId xmlns:a16="http://schemas.microsoft.com/office/drawing/2014/main" id="{00000000-0008-0000-2500-00004B010000}"/>
            </a:ext>
          </a:extLst>
        </xdr:cNvPr>
        <xdr:cNvPicPr>
          <a:picLocks noChangeAspect="1"/>
        </xdr:cNvPicPr>
      </xdr:nvPicPr>
      <xdr:blipFill>
        <a:blip xmlns:r="http://schemas.openxmlformats.org/officeDocument/2006/relationships" r:embed="rId140"/>
        <a:stretch>
          <a:fillRect/>
        </a:stretch>
      </xdr:blipFill>
      <xdr:spPr>
        <a:xfrm>
          <a:off x="43180" y="843614645"/>
          <a:ext cx="1748790" cy="1412240"/>
        </a:xfrm>
        <a:prstGeom prst="rect">
          <a:avLst/>
        </a:prstGeom>
        <a:noFill/>
        <a:ln w="9525">
          <a:noFill/>
        </a:ln>
      </xdr:spPr>
    </xdr:pic>
    <xdr:clientData/>
  </xdr:twoCellAnchor>
  <xdr:twoCellAnchor editAs="oneCell">
    <xdr:from>
      <xdr:col>0</xdr:col>
      <xdr:colOff>36195</xdr:colOff>
      <xdr:row>550</xdr:row>
      <xdr:rowOff>46990</xdr:rowOff>
    </xdr:from>
    <xdr:to>
      <xdr:col>0</xdr:col>
      <xdr:colOff>1809750</xdr:colOff>
      <xdr:row>550</xdr:row>
      <xdr:rowOff>1470025</xdr:rowOff>
    </xdr:to>
    <xdr:pic>
      <xdr:nvPicPr>
        <xdr:cNvPr id="332" name="图片 331">
          <a:extLst>
            <a:ext uri="{FF2B5EF4-FFF2-40B4-BE49-F238E27FC236}">
              <a16:creationId xmlns:a16="http://schemas.microsoft.com/office/drawing/2014/main" id="{00000000-0008-0000-2500-00004C010000}"/>
            </a:ext>
          </a:extLst>
        </xdr:cNvPr>
        <xdr:cNvPicPr>
          <a:picLocks noChangeAspect="1"/>
        </xdr:cNvPicPr>
      </xdr:nvPicPr>
      <xdr:blipFill>
        <a:blip xmlns:r="http://schemas.openxmlformats.org/officeDocument/2006/relationships" r:embed="rId141"/>
        <a:stretch>
          <a:fillRect/>
        </a:stretch>
      </xdr:blipFill>
      <xdr:spPr>
        <a:xfrm>
          <a:off x="36195" y="842070960"/>
          <a:ext cx="1773555" cy="1423035"/>
        </a:xfrm>
        <a:prstGeom prst="rect">
          <a:avLst/>
        </a:prstGeom>
        <a:noFill/>
        <a:ln w="9525">
          <a:noFill/>
        </a:ln>
      </xdr:spPr>
    </xdr:pic>
    <xdr:clientData/>
  </xdr:twoCellAnchor>
  <xdr:twoCellAnchor editAs="oneCell">
    <xdr:from>
      <xdr:col>0</xdr:col>
      <xdr:colOff>52705</xdr:colOff>
      <xdr:row>552</xdr:row>
      <xdr:rowOff>88265</xdr:rowOff>
    </xdr:from>
    <xdr:to>
      <xdr:col>0</xdr:col>
      <xdr:colOff>1816100</xdr:colOff>
      <xdr:row>552</xdr:row>
      <xdr:rowOff>1493520</xdr:rowOff>
    </xdr:to>
    <xdr:pic>
      <xdr:nvPicPr>
        <xdr:cNvPr id="333" name="图片 332">
          <a:extLst>
            <a:ext uri="{FF2B5EF4-FFF2-40B4-BE49-F238E27FC236}">
              <a16:creationId xmlns:a16="http://schemas.microsoft.com/office/drawing/2014/main" id="{00000000-0008-0000-2500-00004D010000}"/>
            </a:ext>
          </a:extLst>
        </xdr:cNvPr>
        <xdr:cNvPicPr>
          <a:picLocks noChangeAspect="1"/>
        </xdr:cNvPicPr>
      </xdr:nvPicPr>
      <xdr:blipFill>
        <a:blip xmlns:r="http://schemas.openxmlformats.org/officeDocument/2006/relationships" r:embed="rId142"/>
        <a:stretch>
          <a:fillRect/>
        </a:stretch>
      </xdr:blipFill>
      <xdr:spPr>
        <a:xfrm>
          <a:off x="52705" y="845160235"/>
          <a:ext cx="1763395" cy="1405255"/>
        </a:xfrm>
        <a:prstGeom prst="rect">
          <a:avLst/>
        </a:prstGeom>
        <a:noFill/>
        <a:ln w="9525">
          <a:noFill/>
        </a:ln>
      </xdr:spPr>
    </xdr:pic>
    <xdr:clientData/>
  </xdr:twoCellAnchor>
  <xdr:twoCellAnchor editAs="oneCell">
    <xdr:from>
      <xdr:col>0</xdr:col>
      <xdr:colOff>37465</xdr:colOff>
      <xdr:row>553</xdr:row>
      <xdr:rowOff>70485</xdr:rowOff>
    </xdr:from>
    <xdr:to>
      <xdr:col>0</xdr:col>
      <xdr:colOff>1824990</xdr:colOff>
      <xdr:row>553</xdr:row>
      <xdr:rowOff>1418590</xdr:rowOff>
    </xdr:to>
    <xdr:pic>
      <xdr:nvPicPr>
        <xdr:cNvPr id="334" name="图片 333">
          <a:extLst>
            <a:ext uri="{FF2B5EF4-FFF2-40B4-BE49-F238E27FC236}">
              <a16:creationId xmlns:a16="http://schemas.microsoft.com/office/drawing/2014/main" id="{00000000-0008-0000-2500-00004E010000}"/>
            </a:ext>
          </a:extLst>
        </xdr:cNvPr>
        <xdr:cNvPicPr>
          <a:picLocks noChangeAspect="1"/>
        </xdr:cNvPicPr>
      </xdr:nvPicPr>
      <xdr:blipFill>
        <a:blip xmlns:r="http://schemas.openxmlformats.org/officeDocument/2006/relationships" r:embed="rId143"/>
        <a:stretch>
          <a:fillRect/>
        </a:stretch>
      </xdr:blipFill>
      <xdr:spPr>
        <a:xfrm>
          <a:off x="37465" y="846666455"/>
          <a:ext cx="1787525" cy="1348105"/>
        </a:xfrm>
        <a:prstGeom prst="rect">
          <a:avLst/>
        </a:prstGeom>
        <a:noFill/>
        <a:ln w="9525">
          <a:noFill/>
        </a:ln>
      </xdr:spPr>
    </xdr:pic>
    <xdr:clientData/>
  </xdr:twoCellAnchor>
  <xdr:twoCellAnchor editAs="oneCell">
    <xdr:from>
      <xdr:col>0</xdr:col>
      <xdr:colOff>635</xdr:colOff>
      <xdr:row>554</xdr:row>
      <xdr:rowOff>145415</xdr:rowOff>
    </xdr:from>
    <xdr:to>
      <xdr:col>0</xdr:col>
      <xdr:colOff>1825625</xdr:colOff>
      <xdr:row>554</xdr:row>
      <xdr:rowOff>1409065</xdr:rowOff>
    </xdr:to>
    <xdr:pic>
      <xdr:nvPicPr>
        <xdr:cNvPr id="335" name="图片 334">
          <a:extLst>
            <a:ext uri="{FF2B5EF4-FFF2-40B4-BE49-F238E27FC236}">
              <a16:creationId xmlns:a16="http://schemas.microsoft.com/office/drawing/2014/main" id="{00000000-0008-0000-2500-00004F010000}"/>
            </a:ext>
          </a:extLst>
        </xdr:cNvPr>
        <xdr:cNvPicPr>
          <a:picLocks noChangeAspect="1"/>
        </xdr:cNvPicPr>
      </xdr:nvPicPr>
      <xdr:blipFill>
        <a:blip xmlns:r="http://schemas.openxmlformats.org/officeDocument/2006/relationships" r:embed="rId144"/>
        <a:stretch>
          <a:fillRect/>
        </a:stretch>
      </xdr:blipFill>
      <xdr:spPr>
        <a:xfrm>
          <a:off x="635" y="848265385"/>
          <a:ext cx="1824990" cy="1263650"/>
        </a:xfrm>
        <a:prstGeom prst="rect">
          <a:avLst/>
        </a:prstGeom>
        <a:noFill/>
        <a:ln w="9525">
          <a:noFill/>
        </a:ln>
      </xdr:spPr>
    </xdr:pic>
    <xdr:clientData/>
  </xdr:twoCellAnchor>
  <xdr:twoCellAnchor editAs="oneCell">
    <xdr:from>
      <xdr:col>0</xdr:col>
      <xdr:colOff>64135</xdr:colOff>
      <xdr:row>556</xdr:row>
      <xdr:rowOff>106680</xdr:rowOff>
    </xdr:from>
    <xdr:to>
      <xdr:col>0</xdr:col>
      <xdr:colOff>1828165</xdr:colOff>
      <xdr:row>556</xdr:row>
      <xdr:rowOff>1419860</xdr:rowOff>
    </xdr:to>
    <xdr:pic>
      <xdr:nvPicPr>
        <xdr:cNvPr id="336" name="图片 335">
          <a:extLst>
            <a:ext uri="{FF2B5EF4-FFF2-40B4-BE49-F238E27FC236}">
              <a16:creationId xmlns:a16="http://schemas.microsoft.com/office/drawing/2014/main" id="{00000000-0008-0000-2500-000050010000}"/>
            </a:ext>
          </a:extLst>
        </xdr:cNvPr>
        <xdr:cNvPicPr>
          <a:picLocks noChangeAspect="1"/>
        </xdr:cNvPicPr>
      </xdr:nvPicPr>
      <xdr:blipFill>
        <a:blip xmlns:r="http://schemas.openxmlformats.org/officeDocument/2006/relationships" r:embed="rId145"/>
        <a:stretch>
          <a:fillRect/>
        </a:stretch>
      </xdr:blipFill>
      <xdr:spPr>
        <a:xfrm>
          <a:off x="64135" y="851274650"/>
          <a:ext cx="1764030" cy="1313180"/>
        </a:xfrm>
        <a:prstGeom prst="rect">
          <a:avLst/>
        </a:prstGeom>
        <a:noFill/>
        <a:ln w="9525">
          <a:noFill/>
        </a:ln>
      </xdr:spPr>
    </xdr:pic>
    <xdr:clientData/>
  </xdr:twoCellAnchor>
  <xdr:twoCellAnchor editAs="oneCell">
    <xdr:from>
      <xdr:col>0</xdr:col>
      <xdr:colOff>635</xdr:colOff>
      <xdr:row>555</xdr:row>
      <xdr:rowOff>292735</xdr:rowOff>
    </xdr:from>
    <xdr:to>
      <xdr:col>0</xdr:col>
      <xdr:colOff>1843405</xdr:colOff>
      <xdr:row>555</xdr:row>
      <xdr:rowOff>1246505</xdr:rowOff>
    </xdr:to>
    <xdr:pic>
      <xdr:nvPicPr>
        <xdr:cNvPr id="337" name="图片 336">
          <a:extLst>
            <a:ext uri="{FF2B5EF4-FFF2-40B4-BE49-F238E27FC236}">
              <a16:creationId xmlns:a16="http://schemas.microsoft.com/office/drawing/2014/main" id="{00000000-0008-0000-2500-000051010000}"/>
            </a:ext>
          </a:extLst>
        </xdr:cNvPr>
        <xdr:cNvPicPr>
          <a:picLocks noChangeAspect="1"/>
        </xdr:cNvPicPr>
      </xdr:nvPicPr>
      <xdr:blipFill>
        <a:blip xmlns:r="http://schemas.openxmlformats.org/officeDocument/2006/relationships" r:embed="rId146"/>
        <a:stretch>
          <a:fillRect/>
        </a:stretch>
      </xdr:blipFill>
      <xdr:spPr>
        <a:xfrm>
          <a:off x="635" y="849936705"/>
          <a:ext cx="1842770" cy="953770"/>
        </a:xfrm>
        <a:prstGeom prst="rect">
          <a:avLst/>
        </a:prstGeom>
        <a:noFill/>
        <a:ln w="9525">
          <a:noFill/>
        </a:ln>
      </xdr:spPr>
    </xdr:pic>
    <xdr:clientData/>
  </xdr:twoCellAnchor>
  <xdr:twoCellAnchor editAs="oneCell">
    <xdr:from>
      <xdr:col>0</xdr:col>
      <xdr:colOff>635</xdr:colOff>
      <xdr:row>557</xdr:row>
      <xdr:rowOff>220980</xdr:rowOff>
    </xdr:from>
    <xdr:to>
      <xdr:col>0</xdr:col>
      <xdr:colOff>1798320</xdr:colOff>
      <xdr:row>557</xdr:row>
      <xdr:rowOff>1308735</xdr:rowOff>
    </xdr:to>
    <xdr:pic>
      <xdr:nvPicPr>
        <xdr:cNvPr id="338" name="图片 337">
          <a:extLst>
            <a:ext uri="{FF2B5EF4-FFF2-40B4-BE49-F238E27FC236}">
              <a16:creationId xmlns:a16="http://schemas.microsoft.com/office/drawing/2014/main" id="{00000000-0008-0000-2500-000052010000}"/>
            </a:ext>
          </a:extLst>
        </xdr:cNvPr>
        <xdr:cNvPicPr>
          <a:picLocks noChangeAspect="1"/>
        </xdr:cNvPicPr>
      </xdr:nvPicPr>
      <xdr:blipFill>
        <a:blip xmlns:r="http://schemas.openxmlformats.org/officeDocument/2006/relationships" r:embed="rId147"/>
        <a:stretch>
          <a:fillRect/>
        </a:stretch>
      </xdr:blipFill>
      <xdr:spPr>
        <a:xfrm>
          <a:off x="635" y="852912950"/>
          <a:ext cx="1797685" cy="1087755"/>
        </a:xfrm>
        <a:prstGeom prst="rect">
          <a:avLst/>
        </a:prstGeom>
        <a:noFill/>
        <a:ln w="9525">
          <a:noFill/>
        </a:ln>
      </xdr:spPr>
    </xdr:pic>
    <xdr:clientData/>
  </xdr:twoCellAnchor>
  <xdr:twoCellAnchor editAs="oneCell">
    <xdr:from>
      <xdr:col>0</xdr:col>
      <xdr:colOff>9525</xdr:colOff>
      <xdr:row>558</xdr:row>
      <xdr:rowOff>86995</xdr:rowOff>
    </xdr:from>
    <xdr:to>
      <xdr:col>0</xdr:col>
      <xdr:colOff>1835150</xdr:colOff>
      <xdr:row>558</xdr:row>
      <xdr:rowOff>1475105</xdr:rowOff>
    </xdr:to>
    <xdr:pic>
      <xdr:nvPicPr>
        <xdr:cNvPr id="339" name="图片 338">
          <a:extLst>
            <a:ext uri="{FF2B5EF4-FFF2-40B4-BE49-F238E27FC236}">
              <a16:creationId xmlns:a16="http://schemas.microsoft.com/office/drawing/2014/main" id="{00000000-0008-0000-2500-000053010000}"/>
            </a:ext>
          </a:extLst>
        </xdr:cNvPr>
        <xdr:cNvPicPr>
          <a:picLocks noChangeAspect="1"/>
        </xdr:cNvPicPr>
      </xdr:nvPicPr>
      <xdr:blipFill>
        <a:blip xmlns:r="http://schemas.openxmlformats.org/officeDocument/2006/relationships" r:embed="rId148"/>
        <a:stretch>
          <a:fillRect/>
        </a:stretch>
      </xdr:blipFill>
      <xdr:spPr>
        <a:xfrm>
          <a:off x="9525" y="854302965"/>
          <a:ext cx="1825625" cy="1388110"/>
        </a:xfrm>
        <a:prstGeom prst="rect">
          <a:avLst/>
        </a:prstGeom>
        <a:noFill/>
        <a:ln w="9525">
          <a:noFill/>
        </a:ln>
      </xdr:spPr>
    </xdr:pic>
    <xdr:clientData/>
  </xdr:twoCellAnchor>
  <xdr:twoCellAnchor editAs="oneCell">
    <xdr:from>
      <xdr:col>0</xdr:col>
      <xdr:colOff>9525</xdr:colOff>
      <xdr:row>559</xdr:row>
      <xdr:rowOff>53975</xdr:rowOff>
    </xdr:from>
    <xdr:to>
      <xdr:col>0</xdr:col>
      <xdr:colOff>1811020</xdr:colOff>
      <xdr:row>559</xdr:row>
      <xdr:rowOff>1469390</xdr:rowOff>
    </xdr:to>
    <xdr:pic>
      <xdr:nvPicPr>
        <xdr:cNvPr id="340" name="图片 339">
          <a:extLst>
            <a:ext uri="{FF2B5EF4-FFF2-40B4-BE49-F238E27FC236}">
              <a16:creationId xmlns:a16="http://schemas.microsoft.com/office/drawing/2014/main" id="{00000000-0008-0000-2500-000054010000}"/>
            </a:ext>
          </a:extLst>
        </xdr:cNvPr>
        <xdr:cNvPicPr>
          <a:picLocks noChangeAspect="1"/>
        </xdr:cNvPicPr>
      </xdr:nvPicPr>
      <xdr:blipFill>
        <a:blip xmlns:r="http://schemas.openxmlformats.org/officeDocument/2006/relationships" r:embed="rId149"/>
        <a:stretch>
          <a:fillRect/>
        </a:stretch>
      </xdr:blipFill>
      <xdr:spPr>
        <a:xfrm>
          <a:off x="9525" y="855793945"/>
          <a:ext cx="1801495" cy="1415415"/>
        </a:xfrm>
        <a:prstGeom prst="rect">
          <a:avLst/>
        </a:prstGeom>
        <a:noFill/>
        <a:ln w="9525">
          <a:noFill/>
        </a:ln>
      </xdr:spPr>
    </xdr:pic>
    <xdr:clientData/>
  </xdr:twoCellAnchor>
  <xdr:twoCellAnchor editAs="oneCell">
    <xdr:from>
      <xdr:col>0</xdr:col>
      <xdr:colOff>21590</xdr:colOff>
      <xdr:row>560</xdr:row>
      <xdr:rowOff>40005</xdr:rowOff>
    </xdr:from>
    <xdr:to>
      <xdr:col>0</xdr:col>
      <xdr:colOff>1765935</xdr:colOff>
      <xdr:row>560</xdr:row>
      <xdr:rowOff>1490980</xdr:rowOff>
    </xdr:to>
    <xdr:pic>
      <xdr:nvPicPr>
        <xdr:cNvPr id="341" name="图片 340">
          <a:extLst>
            <a:ext uri="{FF2B5EF4-FFF2-40B4-BE49-F238E27FC236}">
              <a16:creationId xmlns:a16="http://schemas.microsoft.com/office/drawing/2014/main" id="{00000000-0008-0000-2500-000055010000}"/>
            </a:ext>
          </a:extLst>
        </xdr:cNvPr>
        <xdr:cNvPicPr>
          <a:picLocks noChangeAspect="1"/>
        </xdr:cNvPicPr>
      </xdr:nvPicPr>
      <xdr:blipFill>
        <a:blip xmlns:r="http://schemas.openxmlformats.org/officeDocument/2006/relationships" r:embed="rId150"/>
        <a:stretch>
          <a:fillRect/>
        </a:stretch>
      </xdr:blipFill>
      <xdr:spPr>
        <a:xfrm>
          <a:off x="21590" y="857303975"/>
          <a:ext cx="1744345" cy="1450975"/>
        </a:xfrm>
        <a:prstGeom prst="rect">
          <a:avLst/>
        </a:prstGeom>
        <a:noFill/>
        <a:ln w="9525">
          <a:noFill/>
        </a:ln>
      </xdr:spPr>
    </xdr:pic>
    <xdr:clientData/>
  </xdr:twoCellAnchor>
  <xdr:twoCellAnchor editAs="oneCell">
    <xdr:from>
      <xdr:col>0</xdr:col>
      <xdr:colOff>165735</xdr:colOff>
      <xdr:row>561</xdr:row>
      <xdr:rowOff>53975</xdr:rowOff>
    </xdr:from>
    <xdr:to>
      <xdr:col>0</xdr:col>
      <xdr:colOff>1728470</xdr:colOff>
      <xdr:row>561</xdr:row>
      <xdr:rowOff>1483995</xdr:rowOff>
    </xdr:to>
    <xdr:pic>
      <xdr:nvPicPr>
        <xdr:cNvPr id="342" name="图片 341">
          <a:extLst>
            <a:ext uri="{FF2B5EF4-FFF2-40B4-BE49-F238E27FC236}">
              <a16:creationId xmlns:a16="http://schemas.microsoft.com/office/drawing/2014/main" id="{00000000-0008-0000-2500-000056010000}"/>
            </a:ext>
          </a:extLst>
        </xdr:cNvPr>
        <xdr:cNvPicPr>
          <a:picLocks noChangeAspect="1"/>
        </xdr:cNvPicPr>
      </xdr:nvPicPr>
      <xdr:blipFill>
        <a:blip xmlns:r="http://schemas.openxmlformats.org/officeDocument/2006/relationships" r:embed="rId151"/>
        <a:stretch>
          <a:fillRect/>
        </a:stretch>
      </xdr:blipFill>
      <xdr:spPr>
        <a:xfrm>
          <a:off x="165735" y="858841945"/>
          <a:ext cx="1562735" cy="1430020"/>
        </a:xfrm>
        <a:prstGeom prst="rect">
          <a:avLst/>
        </a:prstGeom>
        <a:noFill/>
        <a:ln w="9525">
          <a:noFill/>
        </a:ln>
      </xdr:spPr>
    </xdr:pic>
    <xdr:clientData/>
  </xdr:twoCellAnchor>
  <xdr:twoCellAnchor editAs="oneCell">
    <xdr:from>
      <xdr:col>0</xdr:col>
      <xdr:colOff>53340</xdr:colOff>
      <xdr:row>562</xdr:row>
      <xdr:rowOff>29845</xdr:rowOff>
    </xdr:from>
    <xdr:to>
      <xdr:col>0</xdr:col>
      <xdr:colOff>1814830</xdr:colOff>
      <xdr:row>562</xdr:row>
      <xdr:rowOff>1464310</xdr:rowOff>
    </xdr:to>
    <xdr:pic>
      <xdr:nvPicPr>
        <xdr:cNvPr id="343" name="图片 342">
          <a:extLst>
            <a:ext uri="{FF2B5EF4-FFF2-40B4-BE49-F238E27FC236}">
              <a16:creationId xmlns:a16="http://schemas.microsoft.com/office/drawing/2014/main" id="{00000000-0008-0000-2500-000057010000}"/>
            </a:ext>
          </a:extLst>
        </xdr:cNvPr>
        <xdr:cNvPicPr>
          <a:picLocks noChangeAspect="1"/>
        </xdr:cNvPicPr>
      </xdr:nvPicPr>
      <xdr:blipFill>
        <a:blip xmlns:r="http://schemas.openxmlformats.org/officeDocument/2006/relationships" r:embed="rId152"/>
        <a:stretch>
          <a:fillRect/>
        </a:stretch>
      </xdr:blipFill>
      <xdr:spPr>
        <a:xfrm>
          <a:off x="53340" y="860341815"/>
          <a:ext cx="1761490" cy="1434465"/>
        </a:xfrm>
        <a:prstGeom prst="rect">
          <a:avLst/>
        </a:prstGeom>
        <a:noFill/>
        <a:ln w="9525">
          <a:noFill/>
        </a:ln>
      </xdr:spPr>
    </xdr:pic>
    <xdr:clientData/>
  </xdr:twoCellAnchor>
  <xdr:twoCellAnchor editAs="oneCell">
    <xdr:from>
      <xdr:col>0</xdr:col>
      <xdr:colOff>28575</xdr:colOff>
      <xdr:row>563</xdr:row>
      <xdr:rowOff>47625</xdr:rowOff>
    </xdr:from>
    <xdr:to>
      <xdr:col>0</xdr:col>
      <xdr:colOff>1788160</xdr:colOff>
      <xdr:row>563</xdr:row>
      <xdr:rowOff>1466850</xdr:rowOff>
    </xdr:to>
    <xdr:pic>
      <xdr:nvPicPr>
        <xdr:cNvPr id="344" name="图片 343">
          <a:extLst>
            <a:ext uri="{FF2B5EF4-FFF2-40B4-BE49-F238E27FC236}">
              <a16:creationId xmlns:a16="http://schemas.microsoft.com/office/drawing/2014/main" id="{00000000-0008-0000-2500-000058010000}"/>
            </a:ext>
          </a:extLst>
        </xdr:cNvPr>
        <xdr:cNvPicPr>
          <a:picLocks noChangeAspect="1"/>
        </xdr:cNvPicPr>
      </xdr:nvPicPr>
      <xdr:blipFill>
        <a:blip xmlns:r="http://schemas.openxmlformats.org/officeDocument/2006/relationships" r:embed="rId153"/>
        <a:stretch>
          <a:fillRect/>
        </a:stretch>
      </xdr:blipFill>
      <xdr:spPr>
        <a:xfrm>
          <a:off x="28575" y="861883595"/>
          <a:ext cx="1759585" cy="1419225"/>
        </a:xfrm>
        <a:prstGeom prst="rect">
          <a:avLst/>
        </a:prstGeom>
        <a:noFill/>
        <a:ln w="9525">
          <a:noFill/>
        </a:ln>
      </xdr:spPr>
    </xdr:pic>
    <xdr:clientData/>
  </xdr:twoCellAnchor>
  <xdr:twoCellAnchor editAs="oneCell">
    <xdr:from>
      <xdr:col>0</xdr:col>
      <xdr:colOff>9525</xdr:colOff>
      <xdr:row>564</xdr:row>
      <xdr:rowOff>41910</xdr:rowOff>
    </xdr:from>
    <xdr:to>
      <xdr:col>0</xdr:col>
      <xdr:colOff>1808480</xdr:colOff>
      <xdr:row>564</xdr:row>
      <xdr:rowOff>1473200</xdr:rowOff>
    </xdr:to>
    <xdr:pic>
      <xdr:nvPicPr>
        <xdr:cNvPr id="345" name="图片 344">
          <a:extLst>
            <a:ext uri="{FF2B5EF4-FFF2-40B4-BE49-F238E27FC236}">
              <a16:creationId xmlns:a16="http://schemas.microsoft.com/office/drawing/2014/main" id="{00000000-0008-0000-2500-000059010000}"/>
            </a:ext>
          </a:extLst>
        </xdr:cNvPr>
        <xdr:cNvPicPr>
          <a:picLocks noChangeAspect="1"/>
        </xdr:cNvPicPr>
      </xdr:nvPicPr>
      <xdr:blipFill>
        <a:blip xmlns:r="http://schemas.openxmlformats.org/officeDocument/2006/relationships" r:embed="rId154"/>
        <a:stretch>
          <a:fillRect/>
        </a:stretch>
      </xdr:blipFill>
      <xdr:spPr>
        <a:xfrm>
          <a:off x="9525" y="863401880"/>
          <a:ext cx="1798955" cy="1431290"/>
        </a:xfrm>
        <a:prstGeom prst="rect">
          <a:avLst/>
        </a:prstGeom>
        <a:noFill/>
        <a:ln w="9525">
          <a:noFill/>
        </a:ln>
      </xdr:spPr>
    </xdr:pic>
    <xdr:clientData/>
  </xdr:twoCellAnchor>
  <xdr:twoCellAnchor editAs="oneCell">
    <xdr:from>
      <xdr:col>0</xdr:col>
      <xdr:colOff>73660</xdr:colOff>
      <xdr:row>565</xdr:row>
      <xdr:rowOff>39370</xdr:rowOff>
    </xdr:from>
    <xdr:to>
      <xdr:col>0</xdr:col>
      <xdr:colOff>1825625</xdr:colOff>
      <xdr:row>565</xdr:row>
      <xdr:rowOff>1488440</xdr:rowOff>
    </xdr:to>
    <xdr:pic>
      <xdr:nvPicPr>
        <xdr:cNvPr id="346" name="图片 345">
          <a:extLst>
            <a:ext uri="{FF2B5EF4-FFF2-40B4-BE49-F238E27FC236}">
              <a16:creationId xmlns:a16="http://schemas.microsoft.com/office/drawing/2014/main" id="{00000000-0008-0000-2500-00005A010000}"/>
            </a:ext>
          </a:extLst>
        </xdr:cNvPr>
        <xdr:cNvPicPr>
          <a:picLocks noChangeAspect="1"/>
        </xdr:cNvPicPr>
      </xdr:nvPicPr>
      <xdr:blipFill>
        <a:blip xmlns:r="http://schemas.openxmlformats.org/officeDocument/2006/relationships" r:embed="rId155"/>
        <a:stretch>
          <a:fillRect/>
        </a:stretch>
      </xdr:blipFill>
      <xdr:spPr>
        <a:xfrm>
          <a:off x="73660" y="864923340"/>
          <a:ext cx="1751965" cy="1449070"/>
        </a:xfrm>
        <a:prstGeom prst="rect">
          <a:avLst/>
        </a:prstGeom>
        <a:noFill/>
        <a:ln w="9525">
          <a:noFill/>
        </a:ln>
      </xdr:spPr>
    </xdr:pic>
    <xdr:clientData/>
  </xdr:twoCellAnchor>
  <xdr:twoCellAnchor editAs="oneCell">
    <xdr:from>
      <xdr:col>0</xdr:col>
      <xdr:colOff>153670</xdr:colOff>
      <xdr:row>567</xdr:row>
      <xdr:rowOff>41910</xdr:rowOff>
    </xdr:from>
    <xdr:to>
      <xdr:col>0</xdr:col>
      <xdr:colOff>1771015</xdr:colOff>
      <xdr:row>567</xdr:row>
      <xdr:rowOff>1464310</xdr:rowOff>
    </xdr:to>
    <xdr:pic>
      <xdr:nvPicPr>
        <xdr:cNvPr id="347" name="图片 346">
          <a:extLst>
            <a:ext uri="{FF2B5EF4-FFF2-40B4-BE49-F238E27FC236}">
              <a16:creationId xmlns:a16="http://schemas.microsoft.com/office/drawing/2014/main" id="{00000000-0008-0000-2500-00005B010000}"/>
            </a:ext>
          </a:extLst>
        </xdr:cNvPr>
        <xdr:cNvPicPr>
          <a:picLocks noChangeAspect="1"/>
        </xdr:cNvPicPr>
      </xdr:nvPicPr>
      <xdr:blipFill>
        <a:blip xmlns:r="http://schemas.openxmlformats.org/officeDocument/2006/relationships" r:embed="rId156"/>
        <a:stretch>
          <a:fillRect/>
        </a:stretch>
      </xdr:blipFill>
      <xdr:spPr>
        <a:xfrm>
          <a:off x="153670" y="867973880"/>
          <a:ext cx="1617345" cy="1422400"/>
        </a:xfrm>
        <a:prstGeom prst="rect">
          <a:avLst/>
        </a:prstGeom>
        <a:noFill/>
        <a:ln w="9525">
          <a:noFill/>
        </a:ln>
      </xdr:spPr>
    </xdr:pic>
    <xdr:clientData/>
  </xdr:twoCellAnchor>
  <xdr:twoCellAnchor editAs="oneCell">
    <xdr:from>
      <xdr:col>0</xdr:col>
      <xdr:colOff>39370</xdr:colOff>
      <xdr:row>566</xdr:row>
      <xdr:rowOff>67945</xdr:rowOff>
    </xdr:from>
    <xdr:to>
      <xdr:col>0</xdr:col>
      <xdr:colOff>1835785</xdr:colOff>
      <xdr:row>566</xdr:row>
      <xdr:rowOff>1487170</xdr:rowOff>
    </xdr:to>
    <xdr:pic>
      <xdr:nvPicPr>
        <xdr:cNvPr id="348" name="图片 347">
          <a:extLst>
            <a:ext uri="{FF2B5EF4-FFF2-40B4-BE49-F238E27FC236}">
              <a16:creationId xmlns:a16="http://schemas.microsoft.com/office/drawing/2014/main" id="{00000000-0008-0000-2500-00005C010000}"/>
            </a:ext>
          </a:extLst>
        </xdr:cNvPr>
        <xdr:cNvPicPr>
          <a:picLocks noChangeAspect="1"/>
        </xdr:cNvPicPr>
      </xdr:nvPicPr>
      <xdr:blipFill>
        <a:blip xmlns:r="http://schemas.openxmlformats.org/officeDocument/2006/relationships" r:embed="rId157"/>
        <a:stretch>
          <a:fillRect/>
        </a:stretch>
      </xdr:blipFill>
      <xdr:spPr>
        <a:xfrm>
          <a:off x="39370" y="866475915"/>
          <a:ext cx="1796415" cy="1419225"/>
        </a:xfrm>
        <a:prstGeom prst="rect">
          <a:avLst/>
        </a:prstGeom>
        <a:noFill/>
        <a:ln w="9525">
          <a:noFill/>
        </a:ln>
      </xdr:spPr>
    </xdr:pic>
    <xdr:clientData/>
  </xdr:twoCellAnchor>
  <xdr:twoCellAnchor editAs="oneCell">
    <xdr:from>
      <xdr:col>0</xdr:col>
      <xdr:colOff>635</xdr:colOff>
      <xdr:row>568</xdr:row>
      <xdr:rowOff>59690</xdr:rowOff>
    </xdr:from>
    <xdr:to>
      <xdr:col>0</xdr:col>
      <xdr:colOff>1823720</xdr:colOff>
      <xdr:row>568</xdr:row>
      <xdr:rowOff>1457325</xdr:rowOff>
    </xdr:to>
    <xdr:pic>
      <xdr:nvPicPr>
        <xdr:cNvPr id="349" name="图片 348">
          <a:extLst>
            <a:ext uri="{FF2B5EF4-FFF2-40B4-BE49-F238E27FC236}">
              <a16:creationId xmlns:a16="http://schemas.microsoft.com/office/drawing/2014/main" id="{00000000-0008-0000-2500-00005D010000}"/>
            </a:ext>
          </a:extLst>
        </xdr:cNvPr>
        <xdr:cNvPicPr>
          <a:picLocks noChangeAspect="1"/>
        </xdr:cNvPicPr>
      </xdr:nvPicPr>
      <xdr:blipFill>
        <a:blip xmlns:r="http://schemas.openxmlformats.org/officeDocument/2006/relationships" r:embed="rId158"/>
        <a:stretch>
          <a:fillRect/>
        </a:stretch>
      </xdr:blipFill>
      <xdr:spPr>
        <a:xfrm>
          <a:off x="635" y="869515660"/>
          <a:ext cx="1823085" cy="1397635"/>
        </a:xfrm>
        <a:prstGeom prst="rect">
          <a:avLst/>
        </a:prstGeom>
        <a:noFill/>
        <a:ln w="9525">
          <a:noFill/>
        </a:ln>
      </xdr:spPr>
    </xdr:pic>
    <xdr:clientData/>
  </xdr:twoCellAnchor>
  <xdr:twoCellAnchor editAs="oneCell">
    <xdr:from>
      <xdr:col>0</xdr:col>
      <xdr:colOff>9525</xdr:colOff>
      <xdr:row>569</xdr:row>
      <xdr:rowOff>111760</xdr:rowOff>
    </xdr:from>
    <xdr:to>
      <xdr:col>0</xdr:col>
      <xdr:colOff>1843405</xdr:colOff>
      <xdr:row>569</xdr:row>
      <xdr:rowOff>1397000</xdr:rowOff>
    </xdr:to>
    <xdr:pic>
      <xdr:nvPicPr>
        <xdr:cNvPr id="350" name="图片 349">
          <a:extLst>
            <a:ext uri="{FF2B5EF4-FFF2-40B4-BE49-F238E27FC236}">
              <a16:creationId xmlns:a16="http://schemas.microsoft.com/office/drawing/2014/main" id="{00000000-0008-0000-2500-00005E010000}"/>
            </a:ext>
          </a:extLst>
        </xdr:cNvPr>
        <xdr:cNvPicPr>
          <a:picLocks noChangeAspect="1"/>
        </xdr:cNvPicPr>
      </xdr:nvPicPr>
      <xdr:blipFill>
        <a:blip xmlns:r="http://schemas.openxmlformats.org/officeDocument/2006/relationships" r:embed="rId159"/>
        <a:stretch>
          <a:fillRect/>
        </a:stretch>
      </xdr:blipFill>
      <xdr:spPr>
        <a:xfrm>
          <a:off x="9525" y="871091730"/>
          <a:ext cx="1833880" cy="1285240"/>
        </a:xfrm>
        <a:prstGeom prst="rect">
          <a:avLst/>
        </a:prstGeom>
        <a:noFill/>
        <a:ln w="9525">
          <a:noFill/>
        </a:ln>
      </xdr:spPr>
    </xdr:pic>
    <xdr:clientData/>
  </xdr:twoCellAnchor>
  <xdr:twoCellAnchor editAs="oneCell">
    <xdr:from>
      <xdr:col>0</xdr:col>
      <xdr:colOff>73025</xdr:colOff>
      <xdr:row>571</xdr:row>
      <xdr:rowOff>86995</xdr:rowOff>
    </xdr:from>
    <xdr:to>
      <xdr:col>0</xdr:col>
      <xdr:colOff>1811020</xdr:colOff>
      <xdr:row>571</xdr:row>
      <xdr:rowOff>1448435</xdr:rowOff>
    </xdr:to>
    <xdr:pic>
      <xdr:nvPicPr>
        <xdr:cNvPr id="351" name="图片 350">
          <a:extLst>
            <a:ext uri="{FF2B5EF4-FFF2-40B4-BE49-F238E27FC236}">
              <a16:creationId xmlns:a16="http://schemas.microsoft.com/office/drawing/2014/main" id="{00000000-0008-0000-2500-00005F010000}"/>
            </a:ext>
          </a:extLst>
        </xdr:cNvPr>
        <xdr:cNvPicPr>
          <a:picLocks noChangeAspect="1"/>
        </xdr:cNvPicPr>
      </xdr:nvPicPr>
      <xdr:blipFill>
        <a:blip xmlns:r="http://schemas.openxmlformats.org/officeDocument/2006/relationships" r:embed="rId160"/>
        <a:stretch>
          <a:fillRect/>
        </a:stretch>
      </xdr:blipFill>
      <xdr:spPr>
        <a:xfrm>
          <a:off x="73025" y="874114965"/>
          <a:ext cx="1737995" cy="1361440"/>
        </a:xfrm>
        <a:prstGeom prst="rect">
          <a:avLst/>
        </a:prstGeom>
        <a:noFill/>
        <a:ln w="9525">
          <a:noFill/>
        </a:ln>
      </xdr:spPr>
    </xdr:pic>
    <xdr:clientData/>
  </xdr:twoCellAnchor>
  <xdr:twoCellAnchor editAs="oneCell">
    <xdr:from>
      <xdr:col>0</xdr:col>
      <xdr:colOff>9525</xdr:colOff>
      <xdr:row>570</xdr:row>
      <xdr:rowOff>62865</xdr:rowOff>
    </xdr:from>
    <xdr:to>
      <xdr:col>0</xdr:col>
      <xdr:colOff>1827530</xdr:colOff>
      <xdr:row>570</xdr:row>
      <xdr:rowOff>1475105</xdr:rowOff>
    </xdr:to>
    <xdr:pic>
      <xdr:nvPicPr>
        <xdr:cNvPr id="352" name="图片 351">
          <a:extLst>
            <a:ext uri="{FF2B5EF4-FFF2-40B4-BE49-F238E27FC236}">
              <a16:creationId xmlns:a16="http://schemas.microsoft.com/office/drawing/2014/main" id="{00000000-0008-0000-2500-000060010000}"/>
            </a:ext>
          </a:extLst>
        </xdr:cNvPr>
        <xdr:cNvPicPr>
          <a:picLocks noChangeAspect="1"/>
        </xdr:cNvPicPr>
      </xdr:nvPicPr>
      <xdr:blipFill>
        <a:blip xmlns:r="http://schemas.openxmlformats.org/officeDocument/2006/relationships" r:embed="rId161"/>
        <a:stretch>
          <a:fillRect/>
        </a:stretch>
      </xdr:blipFill>
      <xdr:spPr>
        <a:xfrm>
          <a:off x="9525" y="872566835"/>
          <a:ext cx="1818005" cy="1412240"/>
        </a:xfrm>
        <a:prstGeom prst="rect">
          <a:avLst/>
        </a:prstGeom>
        <a:noFill/>
        <a:ln w="9525">
          <a:noFill/>
        </a:ln>
      </xdr:spPr>
    </xdr:pic>
    <xdr:clientData/>
  </xdr:twoCellAnchor>
  <xdr:twoCellAnchor editAs="oneCell">
    <xdr:from>
      <xdr:col>0</xdr:col>
      <xdr:colOff>253365</xdr:colOff>
      <xdr:row>575</xdr:row>
      <xdr:rowOff>40640</xdr:rowOff>
    </xdr:from>
    <xdr:to>
      <xdr:col>0</xdr:col>
      <xdr:colOff>1656715</xdr:colOff>
      <xdr:row>575</xdr:row>
      <xdr:rowOff>1483360</xdr:rowOff>
    </xdr:to>
    <xdr:pic>
      <xdr:nvPicPr>
        <xdr:cNvPr id="359" name="图片 358">
          <a:extLst>
            <a:ext uri="{FF2B5EF4-FFF2-40B4-BE49-F238E27FC236}">
              <a16:creationId xmlns:a16="http://schemas.microsoft.com/office/drawing/2014/main" id="{00000000-0008-0000-2500-000067010000}"/>
            </a:ext>
          </a:extLst>
        </xdr:cNvPr>
        <xdr:cNvPicPr>
          <a:picLocks noChangeAspect="1"/>
        </xdr:cNvPicPr>
      </xdr:nvPicPr>
      <xdr:blipFill>
        <a:blip xmlns:r="http://schemas.openxmlformats.org/officeDocument/2006/relationships" r:embed="rId162"/>
        <a:stretch>
          <a:fillRect/>
        </a:stretch>
      </xdr:blipFill>
      <xdr:spPr>
        <a:xfrm>
          <a:off x="253365" y="880164610"/>
          <a:ext cx="1403350" cy="1442720"/>
        </a:xfrm>
        <a:prstGeom prst="rect">
          <a:avLst/>
        </a:prstGeom>
        <a:noFill/>
        <a:ln w="9525">
          <a:noFill/>
        </a:ln>
      </xdr:spPr>
    </xdr:pic>
    <xdr:clientData/>
  </xdr:twoCellAnchor>
  <xdr:twoCellAnchor editAs="oneCell">
    <xdr:from>
      <xdr:col>0</xdr:col>
      <xdr:colOff>9525</xdr:colOff>
      <xdr:row>576</xdr:row>
      <xdr:rowOff>130810</xdr:rowOff>
    </xdr:from>
    <xdr:to>
      <xdr:col>0</xdr:col>
      <xdr:colOff>1846580</xdr:colOff>
      <xdr:row>576</xdr:row>
      <xdr:rowOff>1367155</xdr:rowOff>
    </xdr:to>
    <xdr:pic>
      <xdr:nvPicPr>
        <xdr:cNvPr id="360" name="图片 359">
          <a:extLst>
            <a:ext uri="{FF2B5EF4-FFF2-40B4-BE49-F238E27FC236}">
              <a16:creationId xmlns:a16="http://schemas.microsoft.com/office/drawing/2014/main" id="{00000000-0008-0000-2500-000068010000}"/>
            </a:ext>
          </a:extLst>
        </xdr:cNvPr>
        <xdr:cNvPicPr>
          <a:picLocks noChangeAspect="1"/>
        </xdr:cNvPicPr>
      </xdr:nvPicPr>
      <xdr:blipFill>
        <a:blip xmlns:r="http://schemas.openxmlformats.org/officeDocument/2006/relationships" r:embed="rId163"/>
        <a:stretch>
          <a:fillRect/>
        </a:stretch>
      </xdr:blipFill>
      <xdr:spPr>
        <a:xfrm>
          <a:off x="9525" y="881778780"/>
          <a:ext cx="1837055" cy="1236345"/>
        </a:xfrm>
        <a:prstGeom prst="rect">
          <a:avLst/>
        </a:prstGeom>
        <a:noFill/>
        <a:ln w="9525">
          <a:noFill/>
        </a:ln>
      </xdr:spPr>
    </xdr:pic>
    <xdr:clientData/>
  </xdr:twoCellAnchor>
  <xdr:twoCellAnchor editAs="oneCell">
    <xdr:from>
      <xdr:col>0</xdr:col>
      <xdr:colOff>4445</xdr:colOff>
      <xdr:row>577</xdr:row>
      <xdr:rowOff>110490</xdr:rowOff>
    </xdr:from>
    <xdr:to>
      <xdr:col>0</xdr:col>
      <xdr:colOff>1814830</xdr:colOff>
      <xdr:row>577</xdr:row>
      <xdr:rowOff>1430655</xdr:rowOff>
    </xdr:to>
    <xdr:pic>
      <xdr:nvPicPr>
        <xdr:cNvPr id="361" name="图片 360">
          <a:extLst>
            <a:ext uri="{FF2B5EF4-FFF2-40B4-BE49-F238E27FC236}">
              <a16:creationId xmlns:a16="http://schemas.microsoft.com/office/drawing/2014/main" id="{00000000-0008-0000-2500-000069010000}"/>
            </a:ext>
          </a:extLst>
        </xdr:cNvPr>
        <xdr:cNvPicPr>
          <a:picLocks noChangeAspect="1"/>
        </xdr:cNvPicPr>
      </xdr:nvPicPr>
      <xdr:blipFill>
        <a:blip xmlns:r="http://schemas.openxmlformats.org/officeDocument/2006/relationships" r:embed="rId164"/>
        <a:stretch>
          <a:fillRect/>
        </a:stretch>
      </xdr:blipFill>
      <xdr:spPr>
        <a:xfrm>
          <a:off x="4445" y="883282460"/>
          <a:ext cx="1810385" cy="1320165"/>
        </a:xfrm>
        <a:prstGeom prst="rect">
          <a:avLst/>
        </a:prstGeom>
        <a:noFill/>
        <a:ln w="9525">
          <a:noFill/>
        </a:ln>
      </xdr:spPr>
    </xdr:pic>
    <xdr:clientData/>
  </xdr:twoCellAnchor>
  <xdr:twoCellAnchor editAs="oneCell">
    <xdr:from>
      <xdr:col>0</xdr:col>
      <xdr:colOff>30480</xdr:colOff>
      <xdr:row>578</xdr:row>
      <xdr:rowOff>104775</xdr:rowOff>
    </xdr:from>
    <xdr:to>
      <xdr:col>0</xdr:col>
      <xdr:colOff>1840230</xdr:colOff>
      <xdr:row>578</xdr:row>
      <xdr:rowOff>1394460</xdr:rowOff>
    </xdr:to>
    <xdr:pic>
      <xdr:nvPicPr>
        <xdr:cNvPr id="362" name="图片 361">
          <a:extLst>
            <a:ext uri="{FF2B5EF4-FFF2-40B4-BE49-F238E27FC236}">
              <a16:creationId xmlns:a16="http://schemas.microsoft.com/office/drawing/2014/main" id="{00000000-0008-0000-2500-00006A010000}"/>
            </a:ext>
          </a:extLst>
        </xdr:cNvPr>
        <xdr:cNvPicPr>
          <a:picLocks noChangeAspect="1"/>
        </xdr:cNvPicPr>
      </xdr:nvPicPr>
      <xdr:blipFill>
        <a:blip xmlns:r="http://schemas.openxmlformats.org/officeDocument/2006/relationships" r:embed="rId165"/>
        <a:stretch>
          <a:fillRect/>
        </a:stretch>
      </xdr:blipFill>
      <xdr:spPr>
        <a:xfrm>
          <a:off x="30480" y="884800745"/>
          <a:ext cx="1809750" cy="1289685"/>
        </a:xfrm>
        <a:prstGeom prst="rect">
          <a:avLst/>
        </a:prstGeom>
        <a:noFill/>
        <a:ln w="9525">
          <a:noFill/>
        </a:ln>
      </xdr:spPr>
    </xdr:pic>
    <xdr:clientData/>
  </xdr:twoCellAnchor>
  <xdr:twoCellAnchor editAs="oneCell">
    <xdr:from>
      <xdr:col>0</xdr:col>
      <xdr:colOff>20955</xdr:colOff>
      <xdr:row>579</xdr:row>
      <xdr:rowOff>90805</xdr:rowOff>
    </xdr:from>
    <xdr:to>
      <xdr:col>0</xdr:col>
      <xdr:colOff>1809750</xdr:colOff>
      <xdr:row>579</xdr:row>
      <xdr:rowOff>1372235</xdr:rowOff>
    </xdr:to>
    <xdr:pic>
      <xdr:nvPicPr>
        <xdr:cNvPr id="363" name="图片 362">
          <a:extLst>
            <a:ext uri="{FF2B5EF4-FFF2-40B4-BE49-F238E27FC236}">
              <a16:creationId xmlns:a16="http://schemas.microsoft.com/office/drawing/2014/main" id="{00000000-0008-0000-2500-00006B010000}"/>
            </a:ext>
          </a:extLst>
        </xdr:cNvPr>
        <xdr:cNvPicPr>
          <a:picLocks noChangeAspect="1"/>
        </xdr:cNvPicPr>
      </xdr:nvPicPr>
      <xdr:blipFill>
        <a:blip xmlns:r="http://schemas.openxmlformats.org/officeDocument/2006/relationships" r:embed="rId166"/>
        <a:stretch>
          <a:fillRect/>
        </a:stretch>
      </xdr:blipFill>
      <xdr:spPr>
        <a:xfrm>
          <a:off x="20955" y="886310775"/>
          <a:ext cx="1788795" cy="1281430"/>
        </a:xfrm>
        <a:prstGeom prst="rect">
          <a:avLst/>
        </a:prstGeom>
        <a:noFill/>
        <a:ln w="9525">
          <a:noFill/>
        </a:ln>
      </xdr:spPr>
    </xdr:pic>
    <xdr:clientData/>
  </xdr:twoCellAnchor>
  <xdr:twoCellAnchor editAs="oneCell">
    <xdr:from>
      <xdr:col>0</xdr:col>
      <xdr:colOff>635</xdr:colOff>
      <xdr:row>580</xdr:row>
      <xdr:rowOff>147955</xdr:rowOff>
    </xdr:from>
    <xdr:to>
      <xdr:col>0</xdr:col>
      <xdr:colOff>1824990</xdr:colOff>
      <xdr:row>580</xdr:row>
      <xdr:rowOff>1425575</xdr:rowOff>
    </xdr:to>
    <xdr:pic>
      <xdr:nvPicPr>
        <xdr:cNvPr id="364" name="图片 363">
          <a:extLst>
            <a:ext uri="{FF2B5EF4-FFF2-40B4-BE49-F238E27FC236}">
              <a16:creationId xmlns:a16="http://schemas.microsoft.com/office/drawing/2014/main" id="{00000000-0008-0000-2500-00006C010000}"/>
            </a:ext>
          </a:extLst>
        </xdr:cNvPr>
        <xdr:cNvPicPr>
          <a:picLocks noChangeAspect="1"/>
        </xdr:cNvPicPr>
      </xdr:nvPicPr>
      <xdr:blipFill>
        <a:blip xmlns:r="http://schemas.openxmlformats.org/officeDocument/2006/relationships" r:embed="rId167"/>
        <a:stretch>
          <a:fillRect/>
        </a:stretch>
      </xdr:blipFill>
      <xdr:spPr>
        <a:xfrm>
          <a:off x="635" y="887891925"/>
          <a:ext cx="1824355" cy="1277620"/>
        </a:xfrm>
        <a:prstGeom prst="rect">
          <a:avLst/>
        </a:prstGeom>
        <a:noFill/>
        <a:ln w="9525">
          <a:noFill/>
        </a:ln>
      </xdr:spPr>
    </xdr:pic>
    <xdr:clientData/>
  </xdr:twoCellAnchor>
  <xdr:twoCellAnchor editAs="oneCell">
    <xdr:from>
      <xdr:col>0</xdr:col>
      <xdr:colOff>635</xdr:colOff>
      <xdr:row>581</xdr:row>
      <xdr:rowOff>153670</xdr:rowOff>
    </xdr:from>
    <xdr:to>
      <xdr:col>0</xdr:col>
      <xdr:colOff>1824355</xdr:colOff>
      <xdr:row>581</xdr:row>
      <xdr:rowOff>1403985</xdr:rowOff>
    </xdr:to>
    <xdr:pic>
      <xdr:nvPicPr>
        <xdr:cNvPr id="365" name="图片 364">
          <a:extLst>
            <a:ext uri="{FF2B5EF4-FFF2-40B4-BE49-F238E27FC236}">
              <a16:creationId xmlns:a16="http://schemas.microsoft.com/office/drawing/2014/main" id="{00000000-0008-0000-2500-00006D010000}"/>
            </a:ext>
          </a:extLst>
        </xdr:cNvPr>
        <xdr:cNvPicPr>
          <a:picLocks noChangeAspect="1"/>
        </xdr:cNvPicPr>
      </xdr:nvPicPr>
      <xdr:blipFill>
        <a:blip xmlns:r="http://schemas.openxmlformats.org/officeDocument/2006/relationships" r:embed="rId168"/>
        <a:stretch>
          <a:fillRect/>
        </a:stretch>
      </xdr:blipFill>
      <xdr:spPr>
        <a:xfrm>
          <a:off x="635" y="889421640"/>
          <a:ext cx="1823720" cy="1250315"/>
        </a:xfrm>
        <a:prstGeom prst="rect">
          <a:avLst/>
        </a:prstGeom>
        <a:noFill/>
        <a:ln w="9525">
          <a:noFill/>
        </a:ln>
      </xdr:spPr>
    </xdr:pic>
    <xdr:clientData/>
  </xdr:twoCellAnchor>
  <xdr:twoCellAnchor editAs="oneCell">
    <xdr:from>
      <xdr:col>0</xdr:col>
      <xdr:colOff>635</xdr:colOff>
      <xdr:row>582</xdr:row>
      <xdr:rowOff>110490</xdr:rowOff>
    </xdr:from>
    <xdr:to>
      <xdr:col>0</xdr:col>
      <xdr:colOff>1820545</xdr:colOff>
      <xdr:row>582</xdr:row>
      <xdr:rowOff>1411605</xdr:rowOff>
    </xdr:to>
    <xdr:pic>
      <xdr:nvPicPr>
        <xdr:cNvPr id="366" name="图片 365">
          <a:extLst>
            <a:ext uri="{FF2B5EF4-FFF2-40B4-BE49-F238E27FC236}">
              <a16:creationId xmlns:a16="http://schemas.microsoft.com/office/drawing/2014/main" id="{00000000-0008-0000-2500-00006E010000}"/>
            </a:ext>
          </a:extLst>
        </xdr:cNvPr>
        <xdr:cNvPicPr>
          <a:picLocks noChangeAspect="1"/>
        </xdr:cNvPicPr>
      </xdr:nvPicPr>
      <xdr:blipFill>
        <a:blip xmlns:r="http://schemas.openxmlformats.org/officeDocument/2006/relationships" r:embed="rId169"/>
        <a:stretch>
          <a:fillRect/>
        </a:stretch>
      </xdr:blipFill>
      <xdr:spPr>
        <a:xfrm>
          <a:off x="635" y="890902460"/>
          <a:ext cx="1819910" cy="1301115"/>
        </a:xfrm>
        <a:prstGeom prst="rect">
          <a:avLst/>
        </a:prstGeom>
        <a:noFill/>
        <a:ln w="9525">
          <a:noFill/>
        </a:ln>
      </xdr:spPr>
    </xdr:pic>
    <xdr:clientData/>
  </xdr:twoCellAnchor>
  <xdr:twoCellAnchor editAs="oneCell">
    <xdr:from>
      <xdr:col>0</xdr:col>
      <xdr:colOff>19685</xdr:colOff>
      <xdr:row>584</xdr:row>
      <xdr:rowOff>83185</xdr:rowOff>
    </xdr:from>
    <xdr:to>
      <xdr:col>0</xdr:col>
      <xdr:colOff>1816735</xdr:colOff>
      <xdr:row>584</xdr:row>
      <xdr:rowOff>1438275</xdr:rowOff>
    </xdr:to>
    <xdr:pic>
      <xdr:nvPicPr>
        <xdr:cNvPr id="367" name="图片 366">
          <a:extLst>
            <a:ext uri="{FF2B5EF4-FFF2-40B4-BE49-F238E27FC236}">
              <a16:creationId xmlns:a16="http://schemas.microsoft.com/office/drawing/2014/main" id="{00000000-0008-0000-2500-00006F010000}"/>
            </a:ext>
          </a:extLst>
        </xdr:cNvPr>
        <xdr:cNvPicPr>
          <a:picLocks noChangeAspect="1"/>
        </xdr:cNvPicPr>
      </xdr:nvPicPr>
      <xdr:blipFill>
        <a:blip xmlns:r="http://schemas.openxmlformats.org/officeDocument/2006/relationships" r:embed="rId170"/>
        <a:stretch>
          <a:fillRect/>
        </a:stretch>
      </xdr:blipFill>
      <xdr:spPr>
        <a:xfrm>
          <a:off x="19685" y="893923155"/>
          <a:ext cx="1797050" cy="1355090"/>
        </a:xfrm>
        <a:prstGeom prst="rect">
          <a:avLst/>
        </a:prstGeom>
        <a:noFill/>
        <a:ln w="9525">
          <a:noFill/>
        </a:ln>
      </xdr:spPr>
    </xdr:pic>
    <xdr:clientData/>
  </xdr:twoCellAnchor>
  <xdr:twoCellAnchor editAs="oneCell">
    <xdr:from>
      <xdr:col>0</xdr:col>
      <xdr:colOff>9525</xdr:colOff>
      <xdr:row>583</xdr:row>
      <xdr:rowOff>134620</xdr:rowOff>
    </xdr:from>
    <xdr:to>
      <xdr:col>0</xdr:col>
      <xdr:colOff>1838960</xdr:colOff>
      <xdr:row>583</xdr:row>
      <xdr:rowOff>1421130</xdr:rowOff>
    </xdr:to>
    <xdr:pic>
      <xdr:nvPicPr>
        <xdr:cNvPr id="368" name="图片 367">
          <a:extLst>
            <a:ext uri="{FF2B5EF4-FFF2-40B4-BE49-F238E27FC236}">
              <a16:creationId xmlns:a16="http://schemas.microsoft.com/office/drawing/2014/main" id="{00000000-0008-0000-2500-000070010000}"/>
            </a:ext>
          </a:extLst>
        </xdr:cNvPr>
        <xdr:cNvPicPr>
          <a:picLocks noChangeAspect="1"/>
        </xdr:cNvPicPr>
      </xdr:nvPicPr>
      <xdr:blipFill>
        <a:blip xmlns:r="http://schemas.openxmlformats.org/officeDocument/2006/relationships" r:embed="rId171"/>
        <a:stretch>
          <a:fillRect/>
        </a:stretch>
      </xdr:blipFill>
      <xdr:spPr>
        <a:xfrm>
          <a:off x="9525" y="892450590"/>
          <a:ext cx="1829435" cy="1286510"/>
        </a:xfrm>
        <a:prstGeom prst="rect">
          <a:avLst/>
        </a:prstGeom>
        <a:noFill/>
        <a:ln w="9525">
          <a:noFill/>
        </a:ln>
      </xdr:spPr>
    </xdr:pic>
    <xdr:clientData/>
  </xdr:twoCellAnchor>
  <xdr:twoCellAnchor editAs="oneCell">
    <xdr:from>
      <xdr:col>0</xdr:col>
      <xdr:colOff>9525</xdr:colOff>
      <xdr:row>588</xdr:row>
      <xdr:rowOff>24765</xdr:rowOff>
    </xdr:from>
    <xdr:to>
      <xdr:col>0</xdr:col>
      <xdr:colOff>1806575</xdr:colOff>
      <xdr:row>588</xdr:row>
      <xdr:rowOff>1436370</xdr:rowOff>
    </xdr:to>
    <xdr:pic>
      <xdr:nvPicPr>
        <xdr:cNvPr id="375" name="图片 374">
          <a:extLst>
            <a:ext uri="{FF2B5EF4-FFF2-40B4-BE49-F238E27FC236}">
              <a16:creationId xmlns:a16="http://schemas.microsoft.com/office/drawing/2014/main" id="{00000000-0008-0000-2500-000077010000}"/>
            </a:ext>
          </a:extLst>
        </xdr:cNvPr>
        <xdr:cNvPicPr>
          <a:picLocks noChangeAspect="1"/>
        </xdr:cNvPicPr>
      </xdr:nvPicPr>
      <xdr:blipFill>
        <a:blip xmlns:r="http://schemas.openxmlformats.org/officeDocument/2006/relationships" r:embed="rId172"/>
        <a:stretch>
          <a:fillRect/>
        </a:stretch>
      </xdr:blipFill>
      <xdr:spPr>
        <a:xfrm>
          <a:off x="9525" y="899960735"/>
          <a:ext cx="1797050" cy="1411605"/>
        </a:xfrm>
        <a:prstGeom prst="rect">
          <a:avLst/>
        </a:prstGeom>
        <a:noFill/>
        <a:ln w="9525">
          <a:noFill/>
        </a:ln>
      </xdr:spPr>
    </xdr:pic>
    <xdr:clientData/>
  </xdr:twoCellAnchor>
  <xdr:twoCellAnchor editAs="oneCell">
    <xdr:from>
      <xdr:col>0</xdr:col>
      <xdr:colOff>12700</xdr:colOff>
      <xdr:row>587</xdr:row>
      <xdr:rowOff>56515</xdr:rowOff>
    </xdr:from>
    <xdr:to>
      <xdr:col>0</xdr:col>
      <xdr:colOff>1808480</xdr:colOff>
      <xdr:row>587</xdr:row>
      <xdr:rowOff>1490980</xdr:rowOff>
    </xdr:to>
    <xdr:pic>
      <xdr:nvPicPr>
        <xdr:cNvPr id="376" name="图片 375">
          <a:extLst>
            <a:ext uri="{FF2B5EF4-FFF2-40B4-BE49-F238E27FC236}">
              <a16:creationId xmlns:a16="http://schemas.microsoft.com/office/drawing/2014/main" id="{00000000-0008-0000-2500-000078010000}"/>
            </a:ext>
          </a:extLst>
        </xdr:cNvPr>
        <xdr:cNvPicPr>
          <a:picLocks noChangeAspect="1"/>
        </xdr:cNvPicPr>
      </xdr:nvPicPr>
      <xdr:blipFill>
        <a:blip xmlns:r="http://schemas.openxmlformats.org/officeDocument/2006/relationships" r:embed="rId173"/>
        <a:stretch>
          <a:fillRect/>
        </a:stretch>
      </xdr:blipFill>
      <xdr:spPr>
        <a:xfrm>
          <a:off x="12700" y="898468485"/>
          <a:ext cx="1795780" cy="1434465"/>
        </a:xfrm>
        <a:prstGeom prst="rect">
          <a:avLst/>
        </a:prstGeom>
        <a:noFill/>
        <a:ln w="9525">
          <a:noFill/>
        </a:ln>
      </xdr:spPr>
    </xdr:pic>
    <xdr:clientData/>
  </xdr:twoCellAnchor>
  <xdr:twoCellAnchor editAs="oneCell">
    <xdr:from>
      <xdr:col>0</xdr:col>
      <xdr:colOff>122555</xdr:colOff>
      <xdr:row>586</xdr:row>
      <xdr:rowOff>72390</xdr:rowOff>
    </xdr:from>
    <xdr:to>
      <xdr:col>0</xdr:col>
      <xdr:colOff>1743710</xdr:colOff>
      <xdr:row>586</xdr:row>
      <xdr:rowOff>1481455</xdr:rowOff>
    </xdr:to>
    <xdr:pic>
      <xdr:nvPicPr>
        <xdr:cNvPr id="377" name="图片 376">
          <a:extLst>
            <a:ext uri="{FF2B5EF4-FFF2-40B4-BE49-F238E27FC236}">
              <a16:creationId xmlns:a16="http://schemas.microsoft.com/office/drawing/2014/main" id="{00000000-0008-0000-2500-000079010000}"/>
            </a:ext>
          </a:extLst>
        </xdr:cNvPr>
        <xdr:cNvPicPr>
          <a:picLocks noChangeAspect="1"/>
        </xdr:cNvPicPr>
      </xdr:nvPicPr>
      <xdr:blipFill>
        <a:blip xmlns:r="http://schemas.openxmlformats.org/officeDocument/2006/relationships" r:embed="rId174"/>
        <a:stretch>
          <a:fillRect/>
        </a:stretch>
      </xdr:blipFill>
      <xdr:spPr>
        <a:xfrm>
          <a:off x="122555" y="896960360"/>
          <a:ext cx="1621155" cy="1409065"/>
        </a:xfrm>
        <a:prstGeom prst="rect">
          <a:avLst/>
        </a:prstGeom>
        <a:noFill/>
        <a:ln w="9525">
          <a:noFill/>
        </a:ln>
      </xdr:spPr>
    </xdr:pic>
    <xdr:clientData/>
  </xdr:twoCellAnchor>
  <xdr:twoCellAnchor editAs="oneCell">
    <xdr:from>
      <xdr:col>0</xdr:col>
      <xdr:colOff>116840</xdr:colOff>
      <xdr:row>585</xdr:row>
      <xdr:rowOff>50165</xdr:rowOff>
    </xdr:from>
    <xdr:to>
      <xdr:col>0</xdr:col>
      <xdr:colOff>1745615</xdr:colOff>
      <xdr:row>585</xdr:row>
      <xdr:rowOff>1430655</xdr:rowOff>
    </xdr:to>
    <xdr:pic>
      <xdr:nvPicPr>
        <xdr:cNvPr id="378" name="图片 377">
          <a:extLst>
            <a:ext uri="{FF2B5EF4-FFF2-40B4-BE49-F238E27FC236}">
              <a16:creationId xmlns:a16="http://schemas.microsoft.com/office/drawing/2014/main" id="{00000000-0008-0000-2500-00007A010000}"/>
            </a:ext>
          </a:extLst>
        </xdr:cNvPr>
        <xdr:cNvPicPr>
          <a:picLocks noChangeAspect="1"/>
        </xdr:cNvPicPr>
      </xdr:nvPicPr>
      <xdr:blipFill>
        <a:blip xmlns:r="http://schemas.openxmlformats.org/officeDocument/2006/relationships" r:embed="rId175"/>
        <a:stretch>
          <a:fillRect/>
        </a:stretch>
      </xdr:blipFill>
      <xdr:spPr>
        <a:xfrm>
          <a:off x="116840" y="895414135"/>
          <a:ext cx="1628775" cy="1380490"/>
        </a:xfrm>
        <a:prstGeom prst="rect">
          <a:avLst/>
        </a:prstGeom>
        <a:noFill/>
        <a:ln w="9525">
          <a:noFill/>
        </a:ln>
      </xdr:spPr>
    </xdr:pic>
    <xdr:clientData/>
  </xdr:twoCellAnchor>
  <xdr:twoCellAnchor editAs="oneCell">
    <xdr:from>
      <xdr:col>0</xdr:col>
      <xdr:colOff>99695</xdr:colOff>
      <xdr:row>589</xdr:row>
      <xdr:rowOff>63500</xdr:rowOff>
    </xdr:from>
    <xdr:to>
      <xdr:col>0</xdr:col>
      <xdr:colOff>1802765</xdr:colOff>
      <xdr:row>589</xdr:row>
      <xdr:rowOff>1470660</xdr:rowOff>
    </xdr:to>
    <xdr:pic>
      <xdr:nvPicPr>
        <xdr:cNvPr id="380" name="图片 379">
          <a:extLst>
            <a:ext uri="{FF2B5EF4-FFF2-40B4-BE49-F238E27FC236}">
              <a16:creationId xmlns:a16="http://schemas.microsoft.com/office/drawing/2014/main" id="{00000000-0008-0000-2500-00007C010000}"/>
            </a:ext>
          </a:extLst>
        </xdr:cNvPr>
        <xdr:cNvPicPr>
          <a:picLocks noChangeAspect="1"/>
        </xdr:cNvPicPr>
      </xdr:nvPicPr>
      <xdr:blipFill>
        <a:blip xmlns:r="http://schemas.openxmlformats.org/officeDocument/2006/relationships" r:embed="rId176"/>
        <a:stretch>
          <a:fillRect/>
        </a:stretch>
      </xdr:blipFill>
      <xdr:spPr>
        <a:xfrm>
          <a:off x="99695" y="901523470"/>
          <a:ext cx="1703070" cy="1407160"/>
        </a:xfrm>
        <a:prstGeom prst="rect">
          <a:avLst/>
        </a:prstGeom>
        <a:noFill/>
        <a:ln w="9525">
          <a:noFill/>
        </a:ln>
      </xdr:spPr>
    </xdr:pic>
    <xdr:clientData/>
  </xdr:twoCellAnchor>
  <xdr:twoCellAnchor editAs="oneCell">
    <xdr:from>
      <xdr:col>0</xdr:col>
      <xdr:colOff>65405</xdr:colOff>
      <xdr:row>592</xdr:row>
      <xdr:rowOff>48260</xdr:rowOff>
    </xdr:from>
    <xdr:to>
      <xdr:col>0</xdr:col>
      <xdr:colOff>1781810</xdr:colOff>
      <xdr:row>592</xdr:row>
      <xdr:rowOff>1478915</xdr:rowOff>
    </xdr:to>
    <xdr:pic>
      <xdr:nvPicPr>
        <xdr:cNvPr id="382" name="图片 381">
          <a:extLst>
            <a:ext uri="{FF2B5EF4-FFF2-40B4-BE49-F238E27FC236}">
              <a16:creationId xmlns:a16="http://schemas.microsoft.com/office/drawing/2014/main" id="{00000000-0008-0000-2500-00007E010000}"/>
            </a:ext>
          </a:extLst>
        </xdr:cNvPr>
        <xdr:cNvPicPr>
          <a:picLocks noChangeAspect="1"/>
        </xdr:cNvPicPr>
      </xdr:nvPicPr>
      <xdr:blipFill>
        <a:blip xmlns:r="http://schemas.openxmlformats.org/officeDocument/2006/relationships" r:embed="rId177"/>
        <a:stretch>
          <a:fillRect/>
        </a:stretch>
      </xdr:blipFill>
      <xdr:spPr>
        <a:xfrm>
          <a:off x="65405" y="906080230"/>
          <a:ext cx="1716405" cy="1430655"/>
        </a:xfrm>
        <a:prstGeom prst="rect">
          <a:avLst/>
        </a:prstGeom>
        <a:noFill/>
        <a:ln w="9525">
          <a:noFill/>
        </a:ln>
      </xdr:spPr>
    </xdr:pic>
    <xdr:clientData/>
  </xdr:twoCellAnchor>
  <xdr:twoCellAnchor editAs="oneCell">
    <xdr:from>
      <xdr:col>0</xdr:col>
      <xdr:colOff>9525</xdr:colOff>
      <xdr:row>595</xdr:row>
      <xdr:rowOff>29845</xdr:rowOff>
    </xdr:from>
    <xdr:to>
      <xdr:col>0</xdr:col>
      <xdr:colOff>1783080</xdr:colOff>
      <xdr:row>595</xdr:row>
      <xdr:rowOff>1460500</xdr:rowOff>
    </xdr:to>
    <xdr:pic>
      <xdr:nvPicPr>
        <xdr:cNvPr id="383" name="图片 382">
          <a:extLst>
            <a:ext uri="{FF2B5EF4-FFF2-40B4-BE49-F238E27FC236}">
              <a16:creationId xmlns:a16="http://schemas.microsoft.com/office/drawing/2014/main" id="{00000000-0008-0000-2500-00007F010000}"/>
            </a:ext>
          </a:extLst>
        </xdr:cNvPr>
        <xdr:cNvPicPr>
          <a:picLocks noChangeAspect="1"/>
        </xdr:cNvPicPr>
      </xdr:nvPicPr>
      <xdr:blipFill>
        <a:blip xmlns:r="http://schemas.openxmlformats.org/officeDocument/2006/relationships" r:embed="rId178"/>
        <a:stretch>
          <a:fillRect/>
        </a:stretch>
      </xdr:blipFill>
      <xdr:spPr>
        <a:xfrm>
          <a:off x="9525" y="910633815"/>
          <a:ext cx="1773555" cy="1430655"/>
        </a:xfrm>
        <a:prstGeom prst="rect">
          <a:avLst/>
        </a:prstGeom>
        <a:noFill/>
        <a:ln w="9525">
          <a:noFill/>
        </a:ln>
      </xdr:spPr>
    </xdr:pic>
    <xdr:clientData/>
  </xdr:twoCellAnchor>
  <xdr:twoCellAnchor editAs="oneCell">
    <xdr:from>
      <xdr:col>0</xdr:col>
      <xdr:colOff>151765</xdr:colOff>
      <xdr:row>594</xdr:row>
      <xdr:rowOff>46990</xdr:rowOff>
    </xdr:from>
    <xdr:to>
      <xdr:col>0</xdr:col>
      <xdr:colOff>1777365</xdr:colOff>
      <xdr:row>594</xdr:row>
      <xdr:rowOff>1463040</xdr:rowOff>
    </xdr:to>
    <xdr:pic>
      <xdr:nvPicPr>
        <xdr:cNvPr id="384" name="图片 383">
          <a:extLst>
            <a:ext uri="{FF2B5EF4-FFF2-40B4-BE49-F238E27FC236}">
              <a16:creationId xmlns:a16="http://schemas.microsoft.com/office/drawing/2014/main" id="{00000000-0008-0000-2500-000080010000}"/>
            </a:ext>
          </a:extLst>
        </xdr:cNvPr>
        <xdr:cNvPicPr>
          <a:picLocks noChangeAspect="1"/>
        </xdr:cNvPicPr>
      </xdr:nvPicPr>
      <xdr:blipFill>
        <a:blip xmlns:r="http://schemas.openxmlformats.org/officeDocument/2006/relationships" r:embed="rId179"/>
        <a:stretch>
          <a:fillRect/>
        </a:stretch>
      </xdr:blipFill>
      <xdr:spPr>
        <a:xfrm>
          <a:off x="151765" y="909126960"/>
          <a:ext cx="1625600" cy="1416050"/>
        </a:xfrm>
        <a:prstGeom prst="rect">
          <a:avLst/>
        </a:prstGeom>
        <a:noFill/>
        <a:ln w="9525">
          <a:noFill/>
        </a:ln>
      </xdr:spPr>
    </xdr:pic>
    <xdr:clientData/>
  </xdr:twoCellAnchor>
  <xdr:twoCellAnchor editAs="oneCell">
    <xdr:from>
      <xdr:col>0</xdr:col>
      <xdr:colOff>75565</xdr:colOff>
      <xdr:row>593</xdr:row>
      <xdr:rowOff>55245</xdr:rowOff>
    </xdr:from>
    <xdr:to>
      <xdr:col>0</xdr:col>
      <xdr:colOff>1798955</xdr:colOff>
      <xdr:row>593</xdr:row>
      <xdr:rowOff>1457325</xdr:rowOff>
    </xdr:to>
    <xdr:pic>
      <xdr:nvPicPr>
        <xdr:cNvPr id="385" name="图片 384">
          <a:extLst>
            <a:ext uri="{FF2B5EF4-FFF2-40B4-BE49-F238E27FC236}">
              <a16:creationId xmlns:a16="http://schemas.microsoft.com/office/drawing/2014/main" id="{00000000-0008-0000-2500-000081010000}"/>
            </a:ext>
          </a:extLst>
        </xdr:cNvPr>
        <xdr:cNvPicPr>
          <a:picLocks noChangeAspect="1"/>
        </xdr:cNvPicPr>
      </xdr:nvPicPr>
      <xdr:blipFill>
        <a:blip xmlns:r="http://schemas.openxmlformats.org/officeDocument/2006/relationships" r:embed="rId180"/>
        <a:stretch>
          <a:fillRect/>
        </a:stretch>
      </xdr:blipFill>
      <xdr:spPr>
        <a:xfrm>
          <a:off x="75565" y="907611215"/>
          <a:ext cx="1723390" cy="1402080"/>
        </a:xfrm>
        <a:prstGeom prst="rect">
          <a:avLst/>
        </a:prstGeom>
        <a:noFill/>
        <a:ln w="9525">
          <a:noFill/>
        </a:ln>
      </xdr:spPr>
    </xdr:pic>
    <xdr:clientData/>
  </xdr:twoCellAnchor>
  <xdr:twoCellAnchor editAs="oneCell">
    <xdr:from>
      <xdr:col>0</xdr:col>
      <xdr:colOff>97155</xdr:colOff>
      <xdr:row>596</xdr:row>
      <xdr:rowOff>50800</xdr:rowOff>
    </xdr:from>
    <xdr:to>
      <xdr:col>0</xdr:col>
      <xdr:colOff>1804670</xdr:colOff>
      <xdr:row>596</xdr:row>
      <xdr:rowOff>1495425</xdr:rowOff>
    </xdr:to>
    <xdr:pic>
      <xdr:nvPicPr>
        <xdr:cNvPr id="386" name="图片 385">
          <a:extLst>
            <a:ext uri="{FF2B5EF4-FFF2-40B4-BE49-F238E27FC236}">
              <a16:creationId xmlns:a16="http://schemas.microsoft.com/office/drawing/2014/main" id="{00000000-0008-0000-2500-000082010000}"/>
            </a:ext>
          </a:extLst>
        </xdr:cNvPr>
        <xdr:cNvPicPr>
          <a:picLocks noChangeAspect="1"/>
        </xdr:cNvPicPr>
      </xdr:nvPicPr>
      <xdr:blipFill>
        <a:blip xmlns:r="http://schemas.openxmlformats.org/officeDocument/2006/relationships" r:embed="rId181"/>
        <a:stretch>
          <a:fillRect/>
        </a:stretch>
      </xdr:blipFill>
      <xdr:spPr>
        <a:xfrm>
          <a:off x="97155" y="912178770"/>
          <a:ext cx="1707515" cy="1444625"/>
        </a:xfrm>
        <a:prstGeom prst="rect">
          <a:avLst/>
        </a:prstGeom>
        <a:noFill/>
        <a:ln w="9525">
          <a:noFill/>
        </a:ln>
      </xdr:spPr>
    </xdr:pic>
    <xdr:clientData/>
  </xdr:twoCellAnchor>
  <xdr:twoCellAnchor editAs="oneCell">
    <xdr:from>
      <xdr:col>0</xdr:col>
      <xdr:colOff>13335</xdr:colOff>
      <xdr:row>597</xdr:row>
      <xdr:rowOff>85725</xdr:rowOff>
    </xdr:from>
    <xdr:to>
      <xdr:col>0</xdr:col>
      <xdr:colOff>1842135</xdr:colOff>
      <xdr:row>597</xdr:row>
      <xdr:rowOff>1450975</xdr:rowOff>
    </xdr:to>
    <xdr:pic>
      <xdr:nvPicPr>
        <xdr:cNvPr id="387" name="图片 386">
          <a:extLst>
            <a:ext uri="{FF2B5EF4-FFF2-40B4-BE49-F238E27FC236}">
              <a16:creationId xmlns:a16="http://schemas.microsoft.com/office/drawing/2014/main" id="{00000000-0008-0000-2500-000083010000}"/>
            </a:ext>
          </a:extLst>
        </xdr:cNvPr>
        <xdr:cNvPicPr>
          <a:picLocks noChangeAspect="1"/>
        </xdr:cNvPicPr>
      </xdr:nvPicPr>
      <xdr:blipFill>
        <a:blip xmlns:r="http://schemas.openxmlformats.org/officeDocument/2006/relationships" r:embed="rId182"/>
        <a:stretch>
          <a:fillRect/>
        </a:stretch>
      </xdr:blipFill>
      <xdr:spPr>
        <a:xfrm>
          <a:off x="13335" y="913737695"/>
          <a:ext cx="1828800" cy="1365250"/>
        </a:xfrm>
        <a:prstGeom prst="rect">
          <a:avLst/>
        </a:prstGeom>
        <a:noFill/>
        <a:ln w="9525">
          <a:noFill/>
        </a:ln>
      </xdr:spPr>
    </xdr:pic>
    <xdr:clientData/>
  </xdr:twoCellAnchor>
  <xdr:twoCellAnchor editAs="oneCell">
    <xdr:from>
      <xdr:col>0</xdr:col>
      <xdr:colOff>38735</xdr:colOff>
      <xdr:row>598</xdr:row>
      <xdr:rowOff>61595</xdr:rowOff>
    </xdr:from>
    <xdr:to>
      <xdr:col>0</xdr:col>
      <xdr:colOff>1837055</xdr:colOff>
      <xdr:row>598</xdr:row>
      <xdr:rowOff>1484630</xdr:rowOff>
    </xdr:to>
    <xdr:pic>
      <xdr:nvPicPr>
        <xdr:cNvPr id="388" name="图片 387">
          <a:extLst>
            <a:ext uri="{FF2B5EF4-FFF2-40B4-BE49-F238E27FC236}">
              <a16:creationId xmlns:a16="http://schemas.microsoft.com/office/drawing/2014/main" id="{00000000-0008-0000-2500-000084010000}"/>
            </a:ext>
          </a:extLst>
        </xdr:cNvPr>
        <xdr:cNvPicPr>
          <a:picLocks noChangeAspect="1"/>
        </xdr:cNvPicPr>
      </xdr:nvPicPr>
      <xdr:blipFill>
        <a:blip xmlns:r="http://schemas.openxmlformats.org/officeDocument/2006/relationships" r:embed="rId183"/>
        <a:stretch>
          <a:fillRect/>
        </a:stretch>
      </xdr:blipFill>
      <xdr:spPr>
        <a:xfrm>
          <a:off x="38735" y="915237565"/>
          <a:ext cx="1798320" cy="1423035"/>
        </a:xfrm>
        <a:prstGeom prst="rect">
          <a:avLst/>
        </a:prstGeom>
        <a:noFill/>
        <a:ln w="9525">
          <a:noFill/>
        </a:ln>
      </xdr:spPr>
    </xdr:pic>
    <xdr:clientData/>
  </xdr:twoCellAnchor>
  <xdr:twoCellAnchor editAs="oneCell">
    <xdr:from>
      <xdr:col>0</xdr:col>
      <xdr:colOff>64770</xdr:colOff>
      <xdr:row>599</xdr:row>
      <xdr:rowOff>45085</xdr:rowOff>
    </xdr:from>
    <xdr:to>
      <xdr:col>0</xdr:col>
      <xdr:colOff>1842135</xdr:colOff>
      <xdr:row>599</xdr:row>
      <xdr:rowOff>1485265</xdr:rowOff>
    </xdr:to>
    <xdr:pic>
      <xdr:nvPicPr>
        <xdr:cNvPr id="389" name="图片 388">
          <a:extLst>
            <a:ext uri="{FF2B5EF4-FFF2-40B4-BE49-F238E27FC236}">
              <a16:creationId xmlns:a16="http://schemas.microsoft.com/office/drawing/2014/main" id="{00000000-0008-0000-2500-000085010000}"/>
            </a:ext>
          </a:extLst>
        </xdr:cNvPr>
        <xdr:cNvPicPr>
          <a:picLocks noChangeAspect="1"/>
        </xdr:cNvPicPr>
      </xdr:nvPicPr>
      <xdr:blipFill>
        <a:blip xmlns:r="http://schemas.openxmlformats.org/officeDocument/2006/relationships" r:embed="rId184"/>
        <a:stretch>
          <a:fillRect/>
        </a:stretch>
      </xdr:blipFill>
      <xdr:spPr>
        <a:xfrm>
          <a:off x="64770" y="916745055"/>
          <a:ext cx="1777365" cy="1440180"/>
        </a:xfrm>
        <a:prstGeom prst="rect">
          <a:avLst/>
        </a:prstGeom>
        <a:noFill/>
        <a:ln w="9525">
          <a:noFill/>
        </a:ln>
      </xdr:spPr>
    </xdr:pic>
    <xdr:clientData/>
  </xdr:twoCellAnchor>
  <xdr:twoCellAnchor editAs="oneCell">
    <xdr:from>
      <xdr:col>0</xdr:col>
      <xdr:colOff>11430</xdr:colOff>
      <xdr:row>600</xdr:row>
      <xdr:rowOff>104775</xdr:rowOff>
    </xdr:from>
    <xdr:to>
      <xdr:col>0</xdr:col>
      <xdr:colOff>1833880</xdr:colOff>
      <xdr:row>600</xdr:row>
      <xdr:rowOff>1480820</xdr:rowOff>
    </xdr:to>
    <xdr:pic>
      <xdr:nvPicPr>
        <xdr:cNvPr id="390" name="图片 389">
          <a:extLst>
            <a:ext uri="{FF2B5EF4-FFF2-40B4-BE49-F238E27FC236}">
              <a16:creationId xmlns:a16="http://schemas.microsoft.com/office/drawing/2014/main" id="{00000000-0008-0000-2500-000086010000}"/>
            </a:ext>
          </a:extLst>
        </xdr:cNvPr>
        <xdr:cNvPicPr>
          <a:picLocks noChangeAspect="1"/>
        </xdr:cNvPicPr>
      </xdr:nvPicPr>
      <xdr:blipFill>
        <a:blip xmlns:r="http://schemas.openxmlformats.org/officeDocument/2006/relationships" r:embed="rId185"/>
        <a:stretch>
          <a:fillRect/>
        </a:stretch>
      </xdr:blipFill>
      <xdr:spPr>
        <a:xfrm>
          <a:off x="11430" y="918328745"/>
          <a:ext cx="1822450" cy="1376045"/>
        </a:xfrm>
        <a:prstGeom prst="rect">
          <a:avLst/>
        </a:prstGeom>
        <a:noFill/>
        <a:ln w="9525">
          <a:noFill/>
        </a:ln>
      </xdr:spPr>
    </xdr:pic>
    <xdr:clientData/>
  </xdr:twoCellAnchor>
  <xdr:twoCellAnchor editAs="oneCell">
    <xdr:from>
      <xdr:col>0</xdr:col>
      <xdr:colOff>3810</xdr:colOff>
      <xdr:row>602</xdr:row>
      <xdr:rowOff>107315</xdr:rowOff>
    </xdr:from>
    <xdr:to>
      <xdr:col>0</xdr:col>
      <xdr:colOff>1827530</xdr:colOff>
      <xdr:row>602</xdr:row>
      <xdr:rowOff>1398905</xdr:rowOff>
    </xdr:to>
    <xdr:pic>
      <xdr:nvPicPr>
        <xdr:cNvPr id="391" name="图片 390">
          <a:extLst>
            <a:ext uri="{FF2B5EF4-FFF2-40B4-BE49-F238E27FC236}">
              <a16:creationId xmlns:a16="http://schemas.microsoft.com/office/drawing/2014/main" id="{00000000-0008-0000-2500-000087010000}"/>
            </a:ext>
          </a:extLst>
        </xdr:cNvPr>
        <xdr:cNvPicPr>
          <a:picLocks noChangeAspect="1"/>
        </xdr:cNvPicPr>
      </xdr:nvPicPr>
      <xdr:blipFill>
        <a:blip xmlns:r="http://schemas.openxmlformats.org/officeDocument/2006/relationships" r:embed="rId186"/>
        <a:stretch>
          <a:fillRect/>
        </a:stretch>
      </xdr:blipFill>
      <xdr:spPr>
        <a:xfrm>
          <a:off x="3810" y="921379285"/>
          <a:ext cx="1823720" cy="1291590"/>
        </a:xfrm>
        <a:prstGeom prst="rect">
          <a:avLst/>
        </a:prstGeom>
        <a:noFill/>
        <a:ln w="9525">
          <a:noFill/>
        </a:ln>
      </xdr:spPr>
    </xdr:pic>
    <xdr:clientData/>
  </xdr:twoCellAnchor>
  <xdr:twoCellAnchor editAs="oneCell">
    <xdr:from>
      <xdr:col>0</xdr:col>
      <xdr:colOff>104140</xdr:colOff>
      <xdr:row>601</xdr:row>
      <xdr:rowOff>48260</xdr:rowOff>
    </xdr:from>
    <xdr:to>
      <xdr:col>0</xdr:col>
      <xdr:colOff>1801495</xdr:colOff>
      <xdr:row>601</xdr:row>
      <xdr:rowOff>1475105</xdr:rowOff>
    </xdr:to>
    <xdr:pic>
      <xdr:nvPicPr>
        <xdr:cNvPr id="392" name="图片 391">
          <a:extLst>
            <a:ext uri="{FF2B5EF4-FFF2-40B4-BE49-F238E27FC236}">
              <a16:creationId xmlns:a16="http://schemas.microsoft.com/office/drawing/2014/main" id="{00000000-0008-0000-2500-000088010000}"/>
            </a:ext>
          </a:extLst>
        </xdr:cNvPr>
        <xdr:cNvPicPr>
          <a:picLocks noChangeAspect="1"/>
        </xdr:cNvPicPr>
      </xdr:nvPicPr>
      <xdr:blipFill>
        <a:blip xmlns:r="http://schemas.openxmlformats.org/officeDocument/2006/relationships" r:embed="rId187"/>
        <a:stretch>
          <a:fillRect/>
        </a:stretch>
      </xdr:blipFill>
      <xdr:spPr>
        <a:xfrm>
          <a:off x="104140" y="919796230"/>
          <a:ext cx="1697355" cy="1426845"/>
        </a:xfrm>
        <a:prstGeom prst="rect">
          <a:avLst/>
        </a:prstGeom>
        <a:noFill/>
        <a:ln w="9525">
          <a:noFill/>
        </a:ln>
      </xdr:spPr>
    </xdr:pic>
    <xdr:clientData/>
  </xdr:twoCellAnchor>
  <xdr:twoCellAnchor editAs="oneCell">
    <xdr:from>
      <xdr:col>0</xdr:col>
      <xdr:colOff>152400</xdr:colOff>
      <xdr:row>603</xdr:row>
      <xdr:rowOff>50165</xdr:rowOff>
    </xdr:from>
    <xdr:to>
      <xdr:col>0</xdr:col>
      <xdr:colOff>1741170</xdr:colOff>
      <xdr:row>603</xdr:row>
      <xdr:rowOff>1501140</xdr:rowOff>
    </xdr:to>
    <xdr:pic>
      <xdr:nvPicPr>
        <xdr:cNvPr id="393" name="图片 392">
          <a:extLst>
            <a:ext uri="{FF2B5EF4-FFF2-40B4-BE49-F238E27FC236}">
              <a16:creationId xmlns:a16="http://schemas.microsoft.com/office/drawing/2014/main" id="{00000000-0008-0000-2500-000089010000}"/>
            </a:ext>
          </a:extLst>
        </xdr:cNvPr>
        <xdr:cNvPicPr>
          <a:picLocks noChangeAspect="1"/>
        </xdr:cNvPicPr>
      </xdr:nvPicPr>
      <xdr:blipFill>
        <a:blip xmlns:r="http://schemas.openxmlformats.org/officeDocument/2006/relationships" r:embed="rId188"/>
        <a:stretch>
          <a:fillRect/>
        </a:stretch>
      </xdr:blipFill>
      <xdr:spPr>
        <a:xfrm>
          <a:off x="152400" y="922846135"/>
          <a:ext cx="1588770" cy="1450975"/>
        </a:xfrm>
        <a:prstGeom prst="rect">
          <a:avLst/>
        </a:prstGeom>
        <a:noFill/>
        <a:ln w="9525">
          <a:noFill/>
        </a:ln>
      </xdr:spPr>
    </xdr:pic>
    <xdr:clientData/>
  </xdr:twoCellAnchor>
  <xdr:twoCellAnchor editAs="oneCell">
    <xdr:from>
      <xdr:col>0</xdr:col>
      <xdr:colOff>9525</xdr:colOff>
      <xdr:row>604</xdr:row>
      <xdr:rowOff>48895</xdr:rowOff>
    </xdr:from>
    <xdr:to>
      <xdr:col>0</xdr:col>
      <xdr:colOff>1793240</xdr:colOff>
      <xdr:row>604</xdr:row>
      <xdr:rowOff>1464310</xdr:rowOff>
    </xdr:to>
    <xdr:pic>
      <xdr:nvPicPr>
        <xdr:cNvPr id="394" name="图片 393">
          <a:extLst>
            <a:ext uri="{FF2B5EF4-FFF2-40B4-BE49-F238E27FC236}">
              <a16:creationId xmlns:a16="http://schemas.microsoft.com/office/drawing/2014/main" id="{00000000-0008-0000-2500-00008A010000}"/>
            </a:ext>
          </a:extLst>
        </xdr:cNvPr>
        <xdr:cNvPicPr>
          <a:picLocks noChangeAspect="1"/>
        </xdr:cNvPicPr>
      </xdr:nvPicPr>
      <xdr:blipFill>
        <a:blip xmlns:r="http://schemas.openxmlformats.org/officeDocument/2006/relationships" r:embed="rId189"/>
        <a:stretch>
          <a:fillRect/>
        </a:stretch>
      </xdr:blipFill>
      <xdr:spPr>
        <a:xfrm>
          <a:off x="9525" y="924368865"/>
          <a:ext cx="1783715" cy="1415415"/>
        </a:xfrm>
        <a:prstGeom prst="rect">
          <a:avLst/>
        </a:prstGeom>
        <a:noFill/>
        <a:ln w="9525">
          <a:noFill/>
        </a:ln>
      </xdr:spPr>
    </xdr:pic>
    <xdr:clientData/>
  </xdr:twoCellAnchor>
  <xdr:twoCellAnchor editAs="oneCell">
    <xdr:from>
      <xdr:col>0</xdr:col>
      <xdr:colOff>12700</xdr:colOff>
      <xdr:row>605</xdr:row>
      <xdr:rowOff>80010</xdr:rowOff>
    </xdr:from>
    <xdr:to>
      <xdr:col>0</xdr:col>
      <xdr:colOff>1820545</xdr:colOff>
      <xdr:row>605</xdr:row>
      <xdr:rowOff>1484630</xdr:rowOff>
    </xdr:to>
    <xdr:pic>
      <xdr:nvPicPr>
        <xdr:cNvPr id="395" name="图片 394">
          <a:extLst>
            <a:ext uri="{FF2B5EF4-FFF2-40B4-BE49-F238E27FC236}">
              <a16:creationId xmlns:a16="http://schemas.microsoft.com/office/drawing/2014/main" id="{00000000-0008-0000-2500-00008B010000}"/>
            </a:ext>
          </a:extLst>
        </xdr:cNvPr>
        <xdr:cNvPicPr>
          <a:picLocks noChangeAspect="1"/>
        </xdr:cNvPicPr>
      </xdr:nvPicPr>
      <xdr:blipFill>
        <a:blip xmlns:r="http://schemas.openxmlformats.org/officeDocument/2006/relationships" r:embed="rId190"/>
        <a:stretch>
          <a:fillRect/>
        </a:stretch>
      </xdr:blipFill>
      <xdr:spPr>
        <a:xfrm>
          <a:off x="12700" y="925923980"/>
          <a:ext cx="1807845" cy="1404620"/>
        </a:xfrm>
        <a:prstGeom prst="rect">
          <a:avLst/>
        </a:prstGeom>
        <a:noFill/>
        <a:ln w="9525">
          <a:noFill/>
        </a:ln>
      </xdr:spPr>
    </xdr:pic>
    <xdr:clientData/>
  </xdr:twoCellAnchor>
  <xdr:twoCellAnchor editAs="oneCell">
    <xdr:from>
      <xdr:col>0</xdr:col>
      <xdr:colOff>635</xdr:colOff>
      <xdr:row>606</xdr:row>
      <xdr:rowOff>93345</xdr:rowOff>
    </xdr:from>
    <xdr:to>
      <xdr:col>0</xdr:col>
      <xdr:colOff>1849120</xdr:colOff>
      <xdr:row>606</xdr:row>
      <xdr:rowOff>1384300</xdr:rowOff>
    </xdr:to>
    <xdr:pic>
      <xdr:nvPicPr>
        <xdr:cNvPr id="396" name="图片 395">
          <a:extLst>
            <a:ext uri="{FF2B5EF4-FFF2-40B4-BE49-F238E27FC236}">
              <a16:creationId xmlns:a16="http://schemas.microsoft.com/office/drawing/2014/main" id="{00000000-0008-0000-2500-00008C010000}"/>
            </a:ext>
          </a:extLst>
        </xdr:cNvPr>
        <xdr:cNvPicPr>
          <a:picLocks noChangeAspect="1"/>
        </xdr:cNvPicPr>
      </xdr:nvPicPr>
      <xdr:blipFill>
        <a:blip xmlns:r="http://schemas.openxmlformats.org/officeDocument/2006/relationships" r:embed="rId191"/>
        <a:stretch>
          <a:fillRect/>
        </a:stretch>
      </xdr:blipFill>
      <xdr:spPr>
        <a:xfrm>
          <a:off x="635" y="927461315"/>
          <a:ext cx="1848485" cy="1290955"/>
        </a:xfrm>
        <a:prstGeom prst="rect">
          <a:avLst/>
        </a:prstGeom>
        <a:noFill/>
        <a:ln w="9525">
          <a:noFill/>
        </a:ln>
      </xdr:spPr>
    </xdr:pic>
    <xdr:clientData/>
  </xdr:twoCellAnchor>
  <xdr:twoCellAnchor editAs="oneCell">
    <xdr:from>
      <xdr:col>0</xdr:col>
      <xdr:colOff>171450</xdr:colOff>
      <xdr:row>607</xdr:row>
      <xdr:rowOff>36195</xdr:rowOff>
    </xdr:from>
    <xdr:to>
      <xdr:col>0</xdr:col>
      <xdr:colOff>1705610</xdr:colOff>
      <xdr:row>607</xdr:row>
      <xdr:rowOff>1492885</xdr:rowOff>
    </xdr:to>
    <xdr:pic>
      <xdr:nvPicPr>
        <xdr:cNvPr id="397" name="图片 396">
          <a:extLst>
            <a:ext uri="{FF2B5EF4-FFF2-40B4-BE49-F238E27FC236}">
              <a16:creationId xmlns:a16="http://schemas.microsoft.com/office/drawing/2014/main" id="{00000000-0008-0000-2500-00008D010000}"/>
            </a:ext>
          </a:extLst>
        </xdr:cNvPr>
        <xdr:cNvPicPr>
          <a:picLocks noChangeAspect="1"/>
        </xdr:cNvPicPr>
      </xdr:nvPicPr>
      <xdr:blipFill>
        <a:blip xmlns:r="http://schemas.openxmlformats.org/officeDocument/2006/relationships" r:embed="rId192"/>
        <a:stretch>
          <a:fillRect/>
        </a:stretch>
      </xdr:blipFill>
      <xdr:spPr>
        <a:xfrm>
          <a:off x="171450" y="928928165"/>
          <a:ext cx="1534160" cy="1456690"/>
        </a:xfrm>
        <a:prstGeom prst="rect">
          <a:avLst/>
        </a:prstGeom>
        <a:noFill/>
        <a:ln w="9525">
          <a:noFill/>
        </a:ln>
      </xdr:spPr>
    </xdr:pic>
    <xdr:clientData/>
  </xdr:twoCellAnchor>
  <xdr:twoCellAnchor editAs="oneCell">
    <xdr:from>
      <xdr:col>0</xdr:col>
      <xdr:colOff>161925</xdr:colOff>
      <xdr:row>608</xdr:row>
      <xdr:rowOff>34925</xdr:rowOff>
    </xdr:from>
    <xdr:to>
      <xdr:col>0</xdr:col>
      <xdr:colOff>1675765</xdr:colOff>
      <xdr:row>608</xdr:row>
      <xdr:rowOff>1468755</xdr:rowOff>
    </xdr:to>
    <xdr:pic>
      <xdr:nvPicPr>
        <xdr:cNvPr id="398" name="图片 397">
          <a:extLst>
            <a:ext uri="{FF2B5EF4-FFF2-40B4-BE49-F238E27FC236}">
              <a16:creationId xmlns:a16="http://schemas.microsoft.com/office/drawing/2014/main" id="{00000000-0008-0000-2500-00008E010000}"/>
            </a:ext>
          </a:extLst>
        </xdr:cNvPr>
        <xdr:cNvPicPr>
          <a:picLocks noChangeAspect="1"/>
        </xdr:cNvPicPr>
      </xdr:nvPicPr>
      <xdr:blipFill>
        <a:blip xmlns:r="http://schemas.openxmlformats.org/officeDocument/2006/relationships" r:embed="rId193"/>
        <a:stretch>
          <a:fillRect/>
        </a:stretch>
      </xdr:blipFill>
      <xdr:spPr>
        <a:xfrm>
          <a:off x="161925" y="930450895"/>
          <a:ext cx="1513840" cy="1433830"/>
        </a:xfrm>
        <a:prstGeom prst="rect">
          <a:avLst/>
        </a:prstGeom>
        <a:noFill/>
        <a:ln w="9525">
          <a:noFill/>
        </a:ln>
      </xdr:spPr>
    </xdr:pic>
    <xdr:clientData/>
  </xdr:twoCellAnchor>
  <xdr:twoCellAnchor editAs="oneCell">
    <xdr:from>
      <xdr:col>0</xdr:col>
      <xdr:colOff>219075</xdr:colOff>
      <xdr:row>609</xdr:row>
      <xdr:rowOff>65405</xdr:rowOff>
    </xdr:from>
    <xdr:to>
      <xdr:col>0</xdr:col>
      <xdr:colOff>1762125</xdr:colOff>
      <xdr:row>609</xdr:row>
      <xdr:rowOff>1495425</xdr:rowOff>
    </xdr:to>
    <xdr:pic>
      <xdr:nvPicPr>
        <xdr:cNvPr id="399" name="图片 398">
          <a:extLst>
            <a:ext uri="{FF2B5EF4-FFF2-40B4-BE49-F238E27FC236}">
              <a16:creationId xmlns:a16="http://schemas.microsoft.com/office/drawing/2014/main" id="{00000000-0008-0000-2500-00008F010000}"/>
            </a:ext>
          </a:extLst>
        </xdr:cNvPr>
        <xdr:cNvPicPr>
          <a:picLocks noChangeAspect="1"/>
        </xdr:cNvPicPr>
      </xdr:nvPicPr>
      <xdr:blipFill>
        <a:blip xmlns:r="http://schemas.openxmlformats.org/officeDocument/2006/relationships" r:embed="rId194"/>
        <a:stretch>
          <a:fillRect/>
        </a:stretch>
      </xdr:blipFill>
      <xdr:spPr>
        <a:xfrm>
          <a:off x="219075" y="932005375"/>
          <a:ext cx="1543050" cy="1430020"/>
        </a:xfrm>
        <a:prstGeom prst="rect">
          <a:avLst/>
        </a:prstGeom>
        <a:noFill/>
        <a:ln w="9525">
          <a:noFill/>
        </a:ln>
      </xdr:spPr>
    </xdr:pic>
    <xdr:clientData/>
  </xdr:twoCellAnchor>
  <xdr:twoCellAnchor editAs="oneCell">
    <xdr:from>
      <xdr:col>0</xdr:col>
      <xdr:colOff>9525</xdr:colOff>
      <xdr:row>610</xdr:row>
      <xdr:rowOff>105410</xdr:rowOff>
    </xdr:from>
    <xdr:to>
      <xdr:col>0</xdr:col>
      <xdr:colOff>1824355</xdr:colOff>
      <xdr:row>610</xdr:row>
      <xdr:rowOff>1454150</xdr:rowOff>
    </xdr:to>
    <xdr:pic>
      <xdr:nvPicPr>
        <xdr:cNvPr id="400" name="图片 399">
          <a:extLst>
            <a:ext uri="{FF2B5EF4-FFF2-40B4-BE49-F238E27FC236}">
              <a16:creationId xmlns:a16="http://schemas.microsoft.com/office/drawing/2014/main" id="{00000000-0008-0000-2500-000090010000}"/>
            </a:ext>
          </a:extLst>
        </xdr:cNvPr>
        <xdr:cNvPicPr>
          <a:picLocks noChangeAspect="1"/>
        </xdr:cNvPicPr>
      </xdr:nvPicPr>
      <xdr:blipFill>
        <a:blip xmlns:r="http://schemas.openxmlformats.org/officeDocument/2006/relationships" r:embed="rId195"/>
        <a:stretch>
          <a:fillRect/>
        </a:stretch>
      </xdr:blipFill>
      <xdr:spPr>
        <a:xfrm>
          <a:off x="9525" y="933569380"/>
          <a:ext cx="1814830" cy="1348740"/>
        </a:xfrm>
        <a:prstGeom prst="rect">
          <a:avLst/>
        </a:prstGeom>
        <a:noFill/>
        <a:ln w="9525">
          <a:noFill/>
        </a:ln>
      </xdr:spPr>
    </xdr:pic>
    <xdr:clientData/>
  </xdr:twoCellAnchor>
  <xdr:twoCellAnchor editAs="oneCell">
    <xdr:from>
      <xdr:col>0</xdr:col>
      <xdr:colOff>9525</xdr:colOff>
      <xdr:row>611</xdr:row>
      <xdr:rowOff>59690</xdr:rowOff>
    </xdr:from>
    <xdr:to>
      <xdr:col>0</xdr:col>
      <xdr:colOff>1804670</xdr:colOff>
      <xdr:row>611</xdr:row>
      <xdr:rowOff>1453515</xdr:rowOff>
    </xdr:to>
    <xdr:pic>
      <xdr:nvPicPr>
        <xdr:cNvPr id="401" name="图片 400">
          <a:extLst>
            <a:ext uri="{FF2B5EF4-FFF2-40B4-BE49-F238E27FC236}">
              <a16:creationId xmlns:a16="http://schemas.microsoft.com/office/drawing/2014/main" id="{00000000-0008-0000-2500-000091010000}"/>
            </a:ext>
          </a:extLst>
        </xdr:cNvPr>
        <xdr:cNvPicPr>
          <a:picLocks noChangeAspect="1"/>
        </xdr:cNvPicPr>
      </xdr:nvPicPr>
      <xdr:blipFill>
        <a:blip xmlns:r="http://schemas.openxmlformats.org/officeDocument/2006/relationships" r:embed="rId196"/>
        <a:stretch>
          <a:fillRect/>
        </a:stretch>
      </xdr:blipFill>
      <xdr:spPr>
        <a:xfrm>
          <a:off x="9525" y="935047660"/>
          <a:ext cx="1795145" cy="1393825"/>
        </a:xfrm>
        <a:prstGeom prst="rect">
          <a:avLst/>
        </a:prstGeom>
        <a:noFill/>
        <a:ln w="9525">
          <a:noFill/>
        </a:ln>
      </xdr:spPr>
    </xdr:pic>
    <xdr:clientData/>
  </xdr:twoCellAnchor>
  <xdr:twoCellAnchor editAs="oneCell">
    <xdr:from>
      <xdr:col>0</xdr:col>
      <xdr:colOff>124460</xdr:colOff>
      <xdr:row>613</xdr:row>
      <xdr:rowOff>48260</xdr:rowOff>
    </xdr:from>
    <xdr:to>
      <xdr:col>0</xdr:col>
      <xdr:colOff>1803400</xdr:colOff>
      <xdr:row>613</xdr:row>
      <xdr:rowOff>1464310</xdr:rowOff>
    </xdr:to>
    <xdr:pic>
      <xdr:nvPicPr>
        <xdr:cNvPr id="402" name="图片 401">
          <a:extLst>
            <a:ext uri="{FF2B5EF4-FFF2-40B4-BE49-F238E27FC236}">
              <a16:creationId xmlns:a16="http://schemas.microsoft.com/office/drawing/2014/main" id="{00000000-0008-0000-2500-000092010000}"/>
            </a:ext>
          </a:extLst>
        </xdr:cNvPr>
        <xdr:cNvPicPr>
          <a:picLocks noChangeAspect="1"/>
        </xdr:cNvPicPr>
      </xdr:nvPicPr>
      <xdr:blipFill>
        <a:blip xmlns:r="http://schemas.openxmlformats.org/officeDocument/2006/relationships" r:embed="rId197"/>
        <a:stretch>
          <a:fillRect/>
        </a:stretch>
      </xdr:blipFill>
      <xdr:spPr>
        <a:xfrm>
          <a:off x="124460" y="938084230"/>
          <a:ext cx="1678940" cy="1416050"/>
        </a:xfrm>
        <a:prstGeom prst="rect">
          <a:avLst/>
        </a:prstGeom>
        <a:noFill/>
        <a:ln w="9525">
          <a:noFill/>
        </a:ln>
      </xdr:spPr>
    </xdr:pic>
    <xdr:clientData/>
  </xdr:twoCellAnchor>
  <xdr:twoCellAnchor editAs="oneCell">
    <xdr:from>
      <xdr:col>0</xdr:col>
      <xdr:colOff>635</xdr:colOff>
      <xdr:row>612</xdr:row>
      <xdr:rowOff>55245</xdr:rowOff>
    </xdr:from>
    <xdr:to>
      <xdr:col>0</xdr:col>
      <xdr:colOff>1831975</xdr:colOff>
      <xdr:row>612</xdr:row>
      <xdr:rowOff>1475740</xdr:rowOff>
    </xdr:to>
    <xdr:pic>
      <xdr:nvPicPr>
        <xdr:cNvPr id="403" name="图片 402">
          <a:extLst>
            <a:ext uri="{FF2B5EF4-FFF2-40B4-BE49-F238E27FC236}">
              <a16:creationId xmlns:a16="http://schemas.microsoft.com/office/drawing/2014/main" id="{00000000-0008-0000-2500-000093010000}"/>
            </a:ext>
          </a:extLst>
        </xdr:cNvPr>
        <xdr:cNvPicPr>
          <a:picLocks noChangeAspect="1"/>
        </xdr:cNvPicPr>
      </xdr:nvPicPr>
      <xdr:blipFill>
        <a:blip xmlns:r="http://schemas.openxmlformats.org/officeDocument/2006/relationships" r:embed="rId198"/>
        <a:stretch>
          <a:fillRect/>
        </a:stretch>
      </xdr:blipFill>
      <xdr:spPr>
        <a:xfrm>
          <a:off x="635" y="936567215"/>
          <a:ext cx="1831340" cy="1420495"/>
        </a:xfrm>
        <a:prstGeom prst="rect">
          <a:avLst/>
        </a:prstGeom>
        <a:noFill/>
        <a:ln w="9525">
          <a:noFill/>
        </a:ln>
      </xdr:spPr>
    </xdr:pic>
    <xdr:clientData/>
  </xdr:twoCellAnchor>
  <xdr:twoCellAnchor editAs="oneCell">
    <xdr:from>
      <xdr:col>0</xdr:col>
      <xdr:colOff>635</xdr:colOff>
      <xdr:row>614</xdr:row>
      <xdr:rowOff>100965</xdr:rowOff>
    </xdr:from>
    <xdr:to>
      <xdr:col>0</xdr:col>
      <xdr:colOff>1835150</xdr:colOff>
      <xdr:row>614</xdr:row>
      <xdr:rowOff>1404620</xdr:rowOff>
    </xdr:to>
    <xdr:pic>
      <xdr:nvPicPr>
        <xdr:cNvPr id="404" name="图片 403">
          <a:extLst>
            <a:ext uri="{FF2B5EF4-FFF2-40B4-BE49-F238E27FC236}">
              <a16:creationId xmlns:a16="http://schemas.microsoft.com/office/drawing/2014/main" id="{00000000-0008-0000-2500-000094010000}"/>
            </a:ext>
          </a:extLst>
        </xdr:cNvPr>
        <xdr:cNvPicPr>
          <a:picLocks noChangeAspect="1"/>
        </xdr:cNvPicPr>
      </xdr:nvPicPr>
      <xdr:blipFill>
        <a:blip xmlns:r="http://schemas.openxmlformats.org/officeDocument/2006/relationships" r:embed="rId199"/>
        <a:stretch>
          <a:fillRect/>
        </a:stretch>
      </xdr:blipFill>
      <xdr:spPr>
        <a:xfrm>
          <a:off x="635" y="939660935"/>
          <a:ext cx="1834515" cy="1303655"/>
        </a:xfrm>
        <a:prstGeom prst="rect">
          <a:avLst/>
        </a:prstGeom>
        <a:noFill/>
        <a:ln w="9525">
          <a:noFill/>
        </a:ln>
      </xdr:spPr>
    </xdr:pic>
    <xdr:clientData/>
  </xdr:twoCellAnchor>
  <xdr:twoCellAnchor editAs="oneCell">
    <xdr:from>
      <xdr:col>0</xdr:col>
      <xdr:colOff>635</xdr:colOff>
      <xdr:row>615</xdr:row>
      <xdr:rowOff>118745</xdr:rowOff>
    </xdr:from>
    <xdr:to>
      <xdr:col>0</xdr:col>
      <xdr:colOff>1822450</xdr:colOff>
      <xdr:row>615</xdr:row>
      <xdr:rowOff>1427480</xdr:rowOff>
    </xdr:to>
    <xdr:pic>
      <xdr:nvPicPr>
        <xdr:cNvPr id="405" name="图片 404">
          <a:extLst>
            <a:ext uri="{FF2B5EF4-FFF2-40B4-BE49-F238E27FC236}">
              <a16:creationId xmlns:a16="http://schemas.microsoft.com/office/drawing/2014/main" id="{00000000-0008-0000-2500-000095010000}"/>
            </a:ext>
          </a:extLst>
        </xdr:cNvPr>
        <xdr:cNvPicPr>
          <a:picLocks noChangeAspect="1"/>
        </xdr:cNvPicPr>
      </xdr:nvPicPr>
      <xdr:blipFill>
        <a:blip xmlns:r="http://schemas.openxmlformats.org/officeDocument/2006/relationships" r:embed="rId200"/>
        <a:stretch>
          <a:fillRect/>
        </a:stretch>
      </xdr:blipFill>
      <xdr:spPr>
        <a:xfrm>
          <a:off x="635" y="941202715"/>
          <a:ext cx="1821815" cy="1308735"/>
        </a:xfrm>
        <a:prstGeom prst="rect">
          <a:avLst/>
        </a:prstGeom>
        <a:noFill/>
        <a:ln w="9525">
          <a:noFill/>
        </a:ln>
      </xdr:spPr>
    </xdr:pic>
    <xdr:clientData/>
  </xdr:twoCellAnchor>
  <xdr:twoCellAnchor editAs="oneCell">
    <xdr:from>
      <xdr:col>0</xdr:col>
      <xdr:colOff>9525</xdr:colOff>
      <xdr:row>616</xdr:row>
      <xdr:rowOff>40640</xdr:rowOff>
    </xdr:from>
    <xdr:to>
      <xdr:col>0</xdr:col>
      <xdr:colOff>1849120</xdr:colOff>
      <xdr:row>616</xdr:row>
      <xdr:rowOff>1448435</xdr:rowOff>
    </xdr:to>
    <xdr:pic>
      <xdr:nvPicPr>
        <xdr:cNvPr id="406" name="图片 405">
          <a:extLst>
            <a:ext uri="{FF2B5EF4-FFF2-40B4-BE49-F238E27FC236}">
              <a16:creationId xmlns:a16="http://schemas.microsoft.com/office/drawing/2014/main" id="{00000000-0008-0000-2500-000096010000}"/>
            </a:ext>
          </a:extLst>
        </xdr:cNvPr>
        <xdr:cNvPicPr>
          <a:picLocks noChangeAspect="1"/>
        </xdr:cNvPicPr>
      </xdr:nvPicPr>
      <xdr:blipFill>
        <a:blip xmlns:r="http://schemas.openxmlformats.org/officeDocument/2006/relationships" r:embed="rId201"/>
        <a:stretch>
          <a:fillRect/>
        </a:stretch>
      </xdr:blipFill>
      <xdr:spPr>
        <a:xfrm>
          <a:off x="9525" y="942648610"/>
          <a:ext cx="1839595" cy="1407795"/>
        </a:xfrm>
        <a:prstGeom prst="rect">
          <a:avLst/>
        </a:prstGeom>
        <a:noFill/>
        <a:ln w="9525">
          <a:noFill/>
        </a:ln>
      </xdr:spPr>
    </xdr:pic>
    <xdr:clientData/>
  </xdr:twoCellAnchor>
  <xdr:twoCellAnchor editAs="oneCell">
    <xdr:from>
      <xdr:col>0</xdr:col>
      <xdr:colOff>12700</xdr:colOff>
      <xdr:row>617</xdr:row>
      <xdr:rowOff>97790</xdr:rowOff>
    </xdr:from>
    <xdr:to>
      <xdr:col>0</xdr:col>
      <xdr:colOff>1849755</xdr:colOff>
      <xdr:row>617</xdr:row>
      <xdr:rowOff>1451610</xdr:rowOff>
    </xdr:to>
    <xdr:pic>
      <xdr:nvPicPr>
        <xdr:cNvPr id="407" name="图片 406">
          <a:extLst>
            <a:ext uri="{FF2B5EF4-FFF2-40B4-BE49-F238E27FC236}">
              <a16:creationId xmlns:a16="http://schemas.microsoft.com/office/drawing/2014/main" id="{00000000-0008-0000-2500-000097010000}"/>
            </a:ext>
          </a:extLst>
        </xdr:cNvPr>
        <xdr:cNvPicPr>
          <a:picLocks noChangeAspect="1"/>
        </xdr:cNvPicPr>
      </xdr:nvPicPr>
      <xdr:blipFill>
        <a:blip xmlns:r="http://schemas.openxmlformats.org/officeDocument/2006/relationships" r:embed="rId202"/>
        <a:stretch>
          <a:fillRect/>
        </a:stretch>
      </xdr:blipFill>
      <xdr:spPr>
        <a:xfrm>
          <a:off x="12700" y="944229760"/>
          <a:ext cx="1837055" cy="1353820"/>
        </a:xfrm>
        <a:prstGeom prst="rect">
          <a:avLst/>
        </a:prstGeom>
        <a:noFill/>
        <a:ln w="9525">
          <a:noFill/>
        </a:ln>
      </xdr:spPr>
    </xdr:pic>
    <xdr:clientData/>
  </xdr:twoCellAnchor>
  <xdr:twoCellAnchor editAs="oneCell">
    <xdr:from>
      <xdr:col>0</xdr:col>
      <xdr:colOff>38100</xdr:colOff>
      <xdr:row>619</xdr:row>
      <xdr:rowOff>75565</xdr:rowOff>
    </xdr:from>
    <xdr:to>
      <xdr:col>0</xdr:col>
      <xdr:colOff>1843405</xdr:colOff>
      <xdr:row>619</xdr:row>
      <xdr:rowOff>1488440</xdr:rowOff>
    </xdr:to>
    <xdr:pic>
      <xdr:nvPicPr>
        <xdr:cNvPr id="408" name="图片 407">
          <a:extLst>
            <a:ext uri="{FF2B5EF4-FFF2-40B4-BE49-F238E27FC236}">
              <a16:creationId xmlns:a16="http://schemas.microsoft.com/office/drawing/2014/main" id="{00000000-0008-0000-2500-000098010000}"/>
            </a:ext>
          </a:extLst>
        </xdr:cNvPr>
        <xdr:cNvPicPr>
          <a:picLocks noChangeAspect="1"/>
        </xdr:cNvPicPr>
      </xdr:nvPicPr>
      <xdr:blipFill>
        <a:blip xmlns:r="http://schemas.openxmlformats.org/officeDocument/2006/relationships" r:embed="rId203"/>
        <a:stretch>
          <a:fillRect/>
        </a:stretch>
      </xdr:blipFill>
      <xdr:spPr>
        <a:xfrm>
          <a:off x="38100" y="947255535"/>
          <a:ext cx="1805305" cy="1412875"/>
        </a:xfrm>
        <a:prstGeom prst="rect">
          <a:avLst/>
        </a:prstGeom>
        <a:noFill/>
        <a:ln w="9525">
          <a:noFill/>
        </a:ln>
      </xdr:spPr>
    </xdr:pic>
    <xdr:clientData/>
  </xdr:twoCellAnchor>
  <xdr:twoCellAnchor editAs="oneCell">
    <xdr:from>
      <xdr:col>0</xdr:col>
      <xdr:colOff>39370</xdr:colOff>
      <xdr:row>618</xdr:row>
      <xdr:rowOff>41910</xdr:rowOff>
    </xdr:from>
    <xdr:to>
      <xdr:col>0</xdr:col>
      <xdr:colOff>1821180</xdr:colOff>
      <xdr:row>618</xdr:row>
      <xdr:rowOff>1446530</xdr:rowOff>
    </xdr:to>
    <xdr:pic>
      <xdr:nvPicPr>
        <xdr:cNvPr id="409" name="图片 408">
          <a:extLst>
            <a:ext uri="{FF2B5EF4-FFF2-40B4-BE49-F238E27FC236}">
              <a16:creationId xmlns:a16="http://schemas.microsoft.com/office/drawing/2014/main" id="{00000000-0008-0000-2500-000099010000}"/>
            </a:ext>
          </a:extLst>
        </xdr:cNvPr>
        <xdr:cNvPicPr>
          <a:picLocks noChangeAspect="1"/>
        </xdr:cNvPicPr>
      </xdr:nvPicPr>
      <xdr:blipFill>
        <a:blip xmlns:r="http://schemas.openxmlformats.org/officeDocument/2006/relationships" r:embed="rId204"/>
        <a:stretch>
          <a:fillRect/>
        </a:stretch>
      </xdr:blipFill>
      <xdr:spPr>
        <a:xfrm>
          <a:off x="39370" y="945697880"/>
          <a:ext cx="1781810" cy="1404620"/>
        </a:xfrm>
        <a:prstGeom prst="rect">
          <a:avLst/>
        </a:prstGeom>
        <a:noFill/>
        <a:ln w="9525">
          <a:noFill/>
        </a:ln>
      </xdr:spPr>
    </xdr:pic>
    <xdr:clientData/>
  </xdr:twoCellAnchor>
  <xdr:twoCellAnchor editAs="oneCell">
    <xdr:from>
      <xdr:col>0</xdr:col>
      <xdr:colOff>38100</xdr:colOff>
      <xdr:row>620</xdr:row>
      <xdr:rowOff>51435</xdr:rowOff>
    </xdr:from>
    <xdr:to>
      <xdr:col>0</xdr:col>
      <xdr:colOff>1808480</xdr:colOff>
      <xdr:row>620</xdr:row>
      <xdr:rowOff>1429385</xdr:rowOff>
    </xdr:to>
    <xdr:pic>
      <xdr:nvPicPr>
        <xdr:cNvPr id="410" name="图片 409">
          <a:extLst>
            <a:ext uri="{FF2B5EF4-FFF2-40B4-BE49-F238E27FC236}">
              <a16:creationId xmlns:a16="http://schemas.microsoft.com/office/drawing/2014/main" id="{00000000-0008-0000-2500-00009A010000}"/>
            </a:ext>
          </a:extLst>
        </xdr:cNvPr>
        <xdr:cNvPicPr>
          <a:picLocks noChangeAspect="1"/>
        </xdr:cNvPicPr>
      </xdr:nvPicPr>
      <xdr:blipFill>
        <a:blip xmlns:r="http://schemas.openxmlformats.org/officeDocument/2006/relationships" r:embed="rId205"/>
        <a:stretch>
          <a:fillRect/>
        </a:stretch>
      </xdr:blipFill>
      <xdr:spPr>
        <a:xfrm>
          <a:off x="38100" y="948755405"/>
          <a:ext cx="1770380" cy="1377950"/>
        </a:xfrm>
        <a:prstGeom prst="rect">
          <a:avLst/>
        </a:prstGeom>
        <a:noFill/>
        <a:ln w="9525">
          <a:noFill/>
        </a:ln>
      </xdr:spPr>
    </xdr:pic>
    <xdr:clientData/>
  </xdr:twoCellAnchor>
  <xdr:twoCellAnchor editAs="oneCell">
    <xdr:from>
      <xdr:col>0</xdr:col>
      <xdr:colOff>29210</xdr:colOff>
      <xdr:row>621</xdr:row>
      <xdr:rowOff>74930</xdr:rowOff>
    </xdr:from>
    <xdr:to>
      <xdr:col>0</xdr:col>
      <xdr:colOff>1838325</xdr:colOff>
      <xdr:row>621</xdr:row>
      <xdr:rowOff>1428750</xdr:rowOff>
    </xdr:to>
    <xdr:pic>
      <xdr:nvPicPr>
        <xdr:cNvPr id="411" name="图片 410">
          <a:extLst>
            <a:ext uri="{FF2B5EF4-FFF2-40B4-BE49-F238E27FC236}">
              <a16:creationId xmlns:a16="http://schemas.microsoft.com/office/drawing/2014/main" id="{00000000-0008-0000-2500-00009B010000}"/>
            </a:ext>
          </a:extLst>
        </xdr:cNvPr>
        <xdr:cNvPicPr>
          <a:picLocks noChangeAspect="1"/>
        </xdr:cNvPicPr>
      </xdr:nvPicPr>
      <xdr:blipFill>
        <a:blip xmlns:r="http://schemas.openxmlformats.org/officeDocument/2006/relationships" r:embed="rId206"/>
        <a:stretch>
          <a:fillRect/>
        </a:stretch>
      </xdr:blipFill>
      <xdr:spPr>
        <a:xfrm>
          <a:off x="29210" y="950302900"/>
          <a:ext cx="1809115" cy="1353820"/>
        </a:xfrm>
        <a:prstGeom prst="rect">
          <a:avLst/>
        </a:prstGeom>
        <a:noFill/>
        <a:ln w="9525">
          <a:noFill/>
        </a:ln>
      </xdr:spPr>
    </xdr:pic>
    <xdr:clientData/>
  </xdr:twoCellAnchor>
  <xdr:twoCellAnchor editAs="oneCell">
    <xdr:from>
      <xdr:col>0</xdr:col>
      <xdr:colOff>99695</xdr:colOff>
      <xdr:row>622</xdr:row>
      <xdr:rowOff>49530</xdr:rowOff>
    </xdr:from>
    <xdr:to>
      <xdr:col>0</xdr:col>
      <xdr:colOff>1817370</xdr:colOff>
      <xdr:row>622</xdr:row>
      <xdr:rowOff>1463675</xdr:rowOff>
    </xdr:to>
    <xdr:pic>
      <xdr:nvPicPr>
        <xdr:cNvPr id="412" name="图片 411">
          <a:extLst>
            <a:ext uri="{FF2B5EF4-FFF2-40B4-BE49-F238E27FC236}">
              <a16:creationId xmlns:a16="http://schemas.microsoft.com/office/drawing/2014/main" id="{00000000-0008-0000-2500-00009C010000}"/>
            </a:ext>
          </a:extLst>
        </xdr:cNvPr>
        <xdr:cNvPicPr>
          <a:picLocks noChangeAspect="1"/>
        </xdr:cNvPicPr>
      </xdr:nvPicPr>
      <xdr:blipFill>
        <a:blip xmlns:r="http://schemas.openxmlformats.org/officeDocument/2006/relationships" r:embed="rId207"/>
        <a:stretch>
          <a:fillRect/>
        </a:stretch>
      </xdr:blipFill>
      <xdr:spPr>
        <a:xfrm>
          <a:off x="99695" y="951801500"/>
          <a:ext cx="1717675" cy="1414145"/>
        </a:xfrm>
        <a:prstGeom prst="rect">
          <a:avLst/>
        </a:prstGeom>
        <a:noFill/>
        <a:ln w="9525">
          <a:noFill/>
        </a:ln>
      </xdr:spPr>
    </xdr:pic>
    <xdr:clientData/>
  </xdr:twoCellAnchor>
  <xdr:twoCellAnchor editAs="oneCell">
    <xdr:from>
      <xdr:col>0</xdr:col>
      <xdr:colOff>55245</xdr:colOff>
      <xdr:row>623</xdr:row>
      <xdr:rowOff>64135</xdr:rowOff>
    </xdr:from>
    <xdr:to>
      <xdr:col>0</xdr:col>
      <xdr:colOff>1819275</xdr:colOff>
      <xdr:row>623</xdr:row>
      <xdr:rowOff>1394460</xdr:rowOff>
    </xdr:to>
    <xdr:pic>
      <xdr:nvPicPr>
        <xdr:cNvPr id="413" name="图片 412">
          <a:extLst>
            <a:ext uri="{FF2B5EF4-FFF2-40B4-BE49-F238E27FC236}">
              <a16:creationId xmlns:a16="http://schemas.microsoft.com/office/drawing/2014/main" id="{00000000-0008-0000-2500-00009D010000}"/>
            </a:ext>
          </a:extLst>
        </xdr:cNvPr>
        <xdr:cNvPicPr>
          <a:picLocks noChangeAspect="1"/>
        </xdr:cNvPicPr>
      </xdr:nvPicPr>
      <xdr:blipFill>
        <a:blip xmlns:r="http://schemas.openxmlformats.org/officeDocument/2006/relationships" r:embed="rId208"/>
        <a:stretch>
          <a:fillRect/>
        </a:stretch>
      </xdr:blipFill>
      <xdr:spPr>
        <a:xfrm>
          <a:off x="55245" y="953340105"/>
          <a:ext cx="1764030" cy="1330325"/>
        </a:xfrm>
        <a:prstGeom prst="rect">
          <a:avLst/>
        </a:prstGeom>
        <a:noFill/>
        <a:ln w="9525">
          <a:noFill/>
        </a:ln>
      </xdr:spPr>
    </xdr:pic>
    <xdr:clientData/>
  </xdr:twoCellAnchor>
  <xdr:twoCellAnchor editAs="oneCell">
    <xdr:from>
      <xdr:col>0</xdr:col>
      <xdr:colOff>46990</xdr:colOff>
      <xdr:row>624</xdr:row>
      <xdr:rowOff>87630</xdr:rowOff>
    </xdr:from>
    <xdr:to>
      <xdr:col>0</xdr:col>
      <xdr:colOff>1851660</xdr:colOff>
      <xdr:row>624</xdr:row>
      <xdr:rowOff>1430655</xdr:rowOff>
    </xdr:to>
    <xdr:pic>
      <xdr:nvPicPr>
        <xdr:cNvPr id="414" name="图片 413">
          <a:extLst>
            <a:ext uri="{FF2B5EF4-FFF2-40B4-BE49-F238E27FC236}">
              <a16:creationId xmlns:a16="http://schemas.microsoft.com/office/drawing/2014/main" id="{00000000-0008-0000-2500-00009E010000}"/>
            </a:ext>
          </a:extLst>
        </xdr:cNvPr>
        <xdr:cNvPicPr>
          <a:picLocks noChangeAspect="1"/>
        </xdr:cNvPicPr>
      </xdr:nvPicPr>
      <xdr:blipFill>
        <a:blip xmlns:r="http://schemas.openxmlformats.org/officeDocument/2006/relationships" r:embed="rId209"/>
        <a:stretch>
          <a:fillRect/>
        </a:stretch>
      </xdr:blipFill>
      <xdr:spPr>
        <a:xfrm>
          <a:off x="46990" y="954887600"/>
          <a:ext cx="1804670" cy="1343025"/>
        </a:xfrm>
        <a:prstGeom prst="rect">
          <a:avLst/>
        </a:prstGeom>
        <a:noFill/>
        <a:ln w="9525">
          <a:noFill/>
        </a:ln>
      </xdr:spPr>
    </xdr:pic>
    <xdr:clientData/>
  </xdr:twoCellAnchor>
  <xdr:twoCellAnchor editAs="oneCell">
    <xdr:from>
      <xdr:col>0</xdr:col>
      <xdr:colOff>186055</xdr:colOff>
      <xdr:row>625</xdr:row>
      <xdr:rowOff>25400</xdr:rowOff>
    </xdr:from>
    <xdr:to>
      <xdr:col>0</xdr:col>
      <xdr:colOff>1706880</xdr:colOff>
      <xdr:row>625</xdr:row>
      <xdr:rowOff>1468120</xdr:rowOff>
    </xdr:to>
    <xdr:pic>
      <xdr:nvPicPr>
        <xdr:cNvPr id="421" name="图片 420">
          <a:extLst>
            <a:ext uri="{FF2B5EF4-FFF2-40B4-BE49-F238E27FC236}">
              <a16:creationId xmlns:a16="http://schemas.microsoft.com/office/drawing/2014/main" id="{00000000-0008-0000-2500-0000A5010000}"/>
            </a:ext>
          </a:extLst>
        </xdr:cNvPr>
        <xdr:cNvPicPr>
          <a:picLocks noChangeAspect="1"/>
        </xdr:cNvPicPr>
      </xdr:nvPicPr>
      <xdr:blipFill>
        <a:blip xmlns:r="http://schemas.openxmlformats.org/officeDocument/2006/relationships" r:embed="rId210"/>
        <a:stretch>
          <a:fillRect/>
        </a:stretch>
      </xdr:blipFill>
      <xdr:spPr>
        <a:xfrm>
          <a:off x="186055" y="956349370"/>
          <a:ext cx="1520825" cy="1442720"/>
        </a:xfrm>
        <a:prstGeom prst="rect">
          <a:avLst/>
        </a:prstGeom>
        <a:noFill/>
        <a:ln w="9525">
          <a:noFill/>
        </a:ln>
      </xdr:spPr>
    </xdr:pic>
    <xdr:clientData/>
  </xdr:twoCellAnchor>
  <xdr:twoCellAnchor editAs="oneCell">
    <xdr:from>
      <xdr:col>0</xdr:col>
      <xdr:colOff>200025</xdr:colOff>
      <xdr:row>626</xdr:row>
      <xdr:rowOff>41910</xdr:rowOff>
    </xdr:from>
    <xdr:to>
      <xdr:col>0</xdr:col>
      <xdr:colOff>1723390</xdr:colOff>
      <xdr:row>626</xdr:row>
      <xdr:rowOff>1460500</xdr:rowOff>
    </xdr:to>
    <xdr:pic>
      <xdr:nvPicPr>
        <xdr:cNvPr id="422" name="图片 421">
          <a:extLst>
            <a:ext uri="{FF2B5EF4-FFF2-40B4-BE49-F238E27FC236}">
              <a16:creationId xmlns:a16="http://schemas.microsoft.com/office/drawing/2014/main" id="{00000000-0008-0000-2500-0000A6010000}"/>
            </a:ext>
          </a:extLst>
        </xdr:cNvPr>
        <xdr:cNvPicPr>
          <a:picLocks noChangeAspect="1"/>
        </xdr:cNvPicPr>
      </xdr:nvPicPr>
      <xdr:blipFill>
        <a:blip xmlns:r="http://schemas.openxmlformats.org/officeDocument/2006/relationships" r:embed="rId211"/>
        <a:stretch>
          <a:fillRect/>
        </a:stretch>
      </xdr:blipFill>
      <xdr:spPr>
        <a:xfrm>
          <a:off x="200025" y="957889880"/>
          <a:ext cx="1523365" cy="1418590"/>
        </a:xfrm>
        <a:prstGeom prst="rect">
          <a:avLst/>
        </a:prstGeom>
        <a:noFill/>
        <a:ln w="9525">
          <a:noFill/>
        </a:ln>
      </xdr:spPr>
    </xdr:pic>
    <xdr:clientData/>
  </xdr:twoCellAnchor>
  <xdr:twoCellAnchor editAs="oneCell">
    <xdr:from>
      <xdr:col>0</xdr:col>
      <xdr:colOff>90170</xdr:colOff>
      <xdr:row>627</xdr:row>
      <xdr:rowOff>36830</xdr:rowOff>
    </xdr:from>
    <xdr:to>
      <xdr:col>0</xdr:col>
      <xdr:colOff>1729740</xdr:colOff>
      <xdr:row>627</xdr:row>
      <xdr:rowOff>1484630</xdr:rowOff>
    </xdr:to>
    <xdr:pic>
      <xdr:nvPicPr>
        <xdr:cNvPr id="423" name="图片 422">
          <a:extLst>
            <a:ext uri="{FF2B5EF4-FFF2-40B4-BE49-F238E27FC236}">
              <a16:creationId xmlns:a16="http://schemas.microsoft.com/office/drawing/2014/main" id="{00000000-0008-0000-2500-0000A7010000}"/>
            </a:ext>
          </a:extLst>
        </xdr:cNvPr>
        <xdr:cNvPicPr>
          <a:picLocks noChangeAspect="1"/>
        </xdr:cNvPicPr>
      </xdr:nvPicPr>
      <xdr:blipFill>
        <a:blip xmlns:r="http://schemas.openxmlformats.org/officeDocument/2006/relationships" r:embed="rId212"/>
        <a:stretch>
          <a:fillRect/>
        </a:stretch>
      </xdr:blipFill>
      <xdr:spPr>
        <a:xfrm>
          <a:off x="90170" y="959408800"/>
          <a:ext cx="1639570" cy="1447800"/>
        </a:xfrm>
        <a:prstGeom prst="rect">
          <a:avLst/>
        </a:prstGeom>
        <a:noFill/>
        <a:ln w="9525">
          <a:noFill/>
        </a:ln>
      </xdr:spPr>
    </xdr:pic>
    <xdr:clientData/>
  </xdr:twoCellAnchor>
  <xdr:twoCellAnchor editAs="oneCell">
    <xdr:from>
      <xdr:col>0</xdr:col>
      <xdr:colOff>9525</xdr:colOff>
      <xdr:row>629</xdr:row>
      <xdr:rowOff>66675</xdr:rowOff>
    </xdr:from>
    <xdr:to>
      <xdr:col>0</xdr:col>
      <xdr:colOff>1841500</xdr:colOff>
      <xdr:row>629</xdr:row>
      <xdr:rowOff>1451610</xdr:rowOff>
    </xdr:to>
    <xdr:pic>
      <xdr:nvPicPr>
        <xdr:cNvPr id="433" name="图片 432">
          <a:extLst>
            <a:ext uri="{FF2B5EF4-FFF2-40B4-BE49-F238E27FC236}">
              <a16:creationId xmlns:a16="http://schemas.microsoft.com/office/drawing/2014/main" id="{00000000-0008-0000-2500-0000B1010000}"/>
            </a:ext>
          </a:extLst>
        </xdr:cNvPr>
        <xdr:cNvPicPr>
          <a:picLocks noChangeAspect="1"/>
        </xdr:cNvPicPr>
      </xdr:nvPicPr>
      <xdr:blipFill>
        <a:blip xmlns:r="http://schemas.openxmlformats.org/officeDocument/2006/relationships" r:embed="rId213"/>
        <a:stretch>
          <a:fillRect/>
        </a:stretch>
      </xdr:blipFill>
      <xdr:spPr>
        <a:xfrm>
          <a:off x="9525" y="962486645"/>
          <a:ext cx="1831975" cy="1384935"/>
        </a:xfrm>
        <a:prstGeom prst="rect">
          <a:avLst/>
        </a:prstGeom>
        <a:noFill/>
        <a:ln w="9525">
          <a:noFill/>
        </a:ln>
      </xdr:spPr>
    </xdr:pic>
    <xdr:clientData/>
  </xdr:twoCellAnchor>
  <xdr:twoCellAnchor editAs="oneCell">
    <xdr:from>
      <xdr:col>0</xdr:col>
      <xdr:colOff>9525</xdr:colOff>
      <xdr:row>628</xdr:row>
      <xdr:rowOff>80010</xdr:rowOff>
    </xdr:from>
    <xdr:to>
      <xdr:col>0</xdr:col>
      <xdr:colOff>1857375</xdr:colOff>
      <xdr:row>628</xdr:row>
      <xdr:rowOff>1479550</xdr:rowOff>
    </xdr:to>
    <xdr:pic>
      <xdr:nvPicPr>
        <xdr:cNvPr id="434" name="图片 433">
          <a:extLst>
            <a:ext uri="{FF2B5EF4-FFF2-40B4-BE49-F238E27FC236}">
              <a16:creationId xmlns:a16="http://schemas.microsoft.com/office/drawing/2014/main" id="{00000000-0008-0000-2500-0000B2010000}"/>
            </a:ext>
          </a:extLst>
        </xdr:cNvPr>
        <xdr:cNvPicPr>
          <a:picLocks noChangeAspect="1"/>
        </xdr:cNvPicPr>
      </xdr:nvPicPr>
      <xdr:blipFill>
        <a:blip xmlns:r="http://schemas.openxmlformats.org/officeDocument/2006/relationships" r:embed="rId214"/>
        <a:stretch>
          <a:fillRect/>
        </a:stretch>
      </xdr:blipFill>
      <xdr:spPr>
        <a:xfrm>
          <a:off x="9525" y="960975980"/>
          <a:ext cx="1847850" cy="1399540"/>
        </a:xfrm>
        <a:prstGeom prst="rect">
          <a:avLst/>
        </a:prstGeom>
        <a:noFill/>
        <a:ln w="9525">
          <a:noFill/>
        </a:ln>
      </xdr:spPr>
    </xdr:pic>
    <xdr:clientData/>
  </xdr:twoCellAnchor>
  <xdr:twoCellAnchor editAs="oneCell">
    <xdr:from>
      <xdr:col>0</xdr:col>
      <xdr:colOff>21590</xdr:colOff>
      <xdr:row>632</xdr:row>
      <xdr:rowOff>88900</xdr:rowOff>
    </xdr:from>
    <xdr:to>
      <xdr:col>0</xdr:col>
      <xdr:colOff>1841500</xdr:colOff>
      <xdr:row>632</xdr:row>
      <xdr:rowOff>1471295</xdr:rowOff>
    </xdr:to>
    <xdr:pic>
      <xdr:nvPicPr>
        <xdr:cNvPr id="435" name="图片 434">
          <a:extLst>
            <a:ext uri="{FF2B5EF4-FFF2-40B4-BE49-F238E27FC236}">
              <a16:creationId xmlns:a16="http://schemas.microsoft.com/office/drawing/2014/main" id="{00000000-0008-0000-2500-0000B3010000}"/>
            </a:ext>
          </a:extLst>
        </xdr:cNvPr>
        <xdr:cNvPicPr>
          <a:picLocks noChangeAspect="1"/>
        </xdr:cNvPicPr>
      </xdr:nvPicPr>
      <xdr:blipFill>
        <a:blip xmlns:r="http://schemas.openxmlformats.org/officeDocument/2006/relationships" r:embed="rId215"/>
        <a:stretch>
          <a:fillRect/>
        </a:stretch>
      </xdr:blipFill>
      <xdr:spPr>
        <a:xfrm>
          <a:off x="21590" y="967080870"/>
          <a:ext cx="1819910" cy="1382395"/>
        </a:xfrm>
        <a:prstGeom prst="rect">
          <a:avLst/>
        </a:prstGeom>
        <a:noFill/>
        <a:ln w="9525">
          <a:noFill/>
        </a:ln>
      </xdr:spPr>
    </xdr:pic>
    <xdr:clientData/>
  </xdr:twoCellAnchor>
  <xdr:twoCellAnchor editAs="oneCell">
    <xdr:from>
      <xdr:col>0</xdr:col>
      <xdr:colOff>635</xdr:colOff>
      <xdr:row>633</xdr:row>
      <xdr:rowOff>175895</xdr:rowOff>
    </xdr:from>
    <xdr:to>
      <xdr:col>0</xdr:col>
      <xdr:colOff>1807210</xdr:colOff>
      <xdr:row>633</xdr:row>
      <xdr:rowOff>1424305</xdr:rowOff>
    </xdr:to>
    <xdr:pic>
      <xdr:nvPicPr>
        <xdr:cNvPr id="436" name="图片 435">
          <a:extLst>
            <a:ext uri="{FF2B5EF4-FFF2-40B4-BE49-F238E27FC236}">
              <a16:creationId xmlns:a16="http://schemas.microsoft.com/office/drawing/2014/main" id="{00000000-0008-0000-2500-0000B4010000}"/>
            </a:ext>
          </a:extLst>
        </xdr:cNvPr>
        <xdr:cNvPicPr>
          <a:picLocks noChangeAspect="1"/>
        </xdr:cNvPicPr>
      </xdr:nvPicPr>
      <xdr:blipFill>
        <a:blip xmlns:r="http://schemas.openxmlformats.org/officeDocument/2006/relationships" r:embed="rId216"/>
        <a:stretch>
          <a:fillRect/>
        </a:stretch>
      </xdr:blipFill>
      <xdr:spPr>
        <a:xfrm>
          <a:off x="635" y="968691865"/>
          <a:ext cx="1806575" cy="1248410"/>
        </a:xfrm>
        <a:prstGeom prst="rect">
          <a:avLst/>
        </a:prstGeom>
        <a:noFill/>
        <a:ln w="9525">
          <a:noFill/>
        </a:ln>
      </xdr:spPr>
    </xdr:pic>
    <xdr:clientData/>
  </xdr:twoCellAnchor>
  <xdr:twoCellAnchor editAs="oneCell">
    <xdr:from>
      <xdr:col>0</xdr:col>
      <xdr:colOff>635</xdr:colOff>
      <xdr:row>631</xdr:row>
      <xdr:rowOff>93980</xdr:rowOff>
    </xdr:from>
    <xdr:to>
      <xdr:col>0</xdr:col>
      <xdr:colOff>1833880</xdr:colOff>
      <xdr:row>631</xdr:row>
      <xdr:rowOff>1470025</xdr:rowOff>
    </xdr:to>
    <xdr:pic>
      <xdr:nvPicPr>
        <xdr:cNvPr id="437" name="图片 436">
          <a:extLst>
            <a:ext uri="{FF2B5EF4-FFF2-40B4-BE49-F238E27FC236}">
              <a16:creationId xmlns:a16="http://schemas.microsoft.com/office/drawing/2014/main" id="{00000000-0008-0000-2500-0000B5010000}"/>
            </a:ext>
          </a:extLst>
        </xdr:cNvPr>
        <xdr:cNvPicPr>
          <a:picLocks noChangeAspect="1"/>
        </xdr:cNvPicPr>
      </xdr:nvPicPr>
      <xdr:blipFill>
        <a:blip xmlns:r="http://schemas.openxmlformats.org/officeDocument/2006/relationships" r:embed="rId217"/>
        <a:stretch>
          <a:fillRect/>
        </a:stretch>
      </xdr:blipFill>
      <xdr:spPr>
        <a:xfrm>
          <a:off x="635" y="965561950"/>
          <a:ext cx="1833245" cy="1376045"/>
        </a:xfrm>
        <a:prstGeom prst="rect">
          <a:avLst/>
        </a:prstGeom>
        <a:noFill/>
        <a:ln w="9525">
          <a:noFill/>
        </a:ln>
      </xdr:spPr>
    </xdr:pic>
    <xdr:clientData/>
  </xdr:twoCellAnchor>
  <xdr:twoCellAnchor editAs="oneCell">
    <xdr:from>
      <xdr:col>0</xdr:col>
      <xdr:colOff>12065</xdr:colOff>
      <xdr:row>630</xdr:row>
      <xdr:rowOff>78740</xdr:rowOff>
    </xdr:from>
    <xdr:to>
      <xdr:col>0</xdr:col>
      <xdr:colOff>1819910</xdr:colOff>
      <xdr:row>630</xdr:row>
      <xdr:rowOff>1434465</xdr:rowOff>
    </xdr:to>
    <xdr:pic>
      <xdr:nvPicPr>
        <xdr:cNvPr id="438" name="图片 437">
          <a:extLst>
            <a:ext uri="{FF2B5EF4-FFF2-40B4-BE49-F238E27FC236}">
              <a16:creationId xmlns:a16="http://schemas.microsoft.com/office/drawing/2014/main" id="{00000000-0008-0000-2500-0000B6010000}"/>
            </a:ext>
          </a:extLst>
        </xdr:cNvPr>
        <xdr:cNvPicPr>
          <a:picLocks noChangeAspect="1"/>
        </xdr:cNvPicPr>
      </xdr:nvPicPr>
      <xdr:blipFill>
        <a:blip xmlns:r="http://schemas.openxmlformats.org/officeDocument/2006/relationships" r:embed="rId218"/>
        <a:stretch>
          <a:fillRect/>
        </a:stretch>
      </xdr:blipFill>
      <xdr:spPr>
        <a:xfrm>
          <a:off x="12065" y="964022710"/>
          <a:ext cx="1807845" cy="1355725"/>
        </a:xfrm>
        <a:prstGeom prst="rect">
          <a:avLst/>
        </a:prstGeom>
        <a:noFill/>
        <a:ln w="9525">
          <a:noFill/>
        </a:ln>
      </xdr:spPr>
    </xdr:pic>
    <xdr:clientData/>
  </xdr:twoCellAnchor>
  <xdr:twoCellAnchor editAs="oneCell">
    <xdr:from>
      <xdr:col>0</xdr:col>
      <xdr:colOff>29210</xdr:colOff>
      <xdr:row>634</xdr:row>
      <xdr:rowOff>32385</xdr:rowOff>
    </xdr:from>
    <xdr:to>
      <xdr:col>0</xdr:col>
      <xdr:colOff>1788160</xdr:colOff>
      <xdr:row>634</xdr:row>
      <xdr:rowOff>1471295</xdr:rowOff>
    </xdr:to>
    <xdr:pic>
      <xdr:nvPicPr>
        <xdr:cNvPr id="439" name="图片 438">
          <a:extLst>
            <a:ext uri="{FF2B5EF4-FFF2-40B4-BE49-F238E27FC236}">
              <a16:creationId xmlns:a16="http://schemas.microsoft.com/office/drawing/2014/main" id="{00000000-0008-0000-2500-0000B7010000}"/>
            </a:ext>
          </a:extLst>
        </xdr:cNvPr>
        <xdr:cNvPicPr>
          <a:picLocks noChangeAspect="1"/>
        </xdr:cNvPicPr>
      </xdr:nvPicPr>
      <xdr:blipFill>
        <a:blip xmlns:r="http://schemas.openxmlformats.org/officeDocument/2006/relationships" r:embed="rId219"/>
        <a:stretch>
          <a:fillRect/>
        </a:stretch>
      </xdr:blipFill>
      <xdr:spPr>
        <a:xfrm>
          <a:off x="29210" y="970072355"/>
          <a:ext cx="1758950" cy="1438910"/>
        </a:xfrm>
        <a:prstGeom prst="rect">
          <a:avLst/>
        </a:prstGeom>
        <a:noFill/>
        <a:ln w="9525">
          <a:noFill/>
        </a:ln>
      </xdr:spPr>
    </xdr:pic>
    <xdr:clientData/>
  </xdr:twoCellAnchor>
  <xdr:twoCellAnchor editAs="oneCell">
    <xdr:from>
      <xdr:col>0</xdr:col>
      <xdr:colOff>115570</xdr:colOff>
      <xdr:row>635</xdr:row>
      <xdr:rowOff>46990</xdr:rowOff>
    </xdr:from>
    <xdr:to>
      <xdr:col>0</xdr:col>
      <xdr:colOff>1740535</xdr:colOff>
      <xdr:row>635</xdr:row>
      <xdr:rowOff>1475740</xdr:rowOff>
    </xdr:to>
    <xdr:pic>
      <xdr:nvPicPr>
        <xdr:cNvPr id="440" name="图片 439">
          <a:extLst>
            <a:ext uri="{FF2B5EF4-FFF2-40B4-BE49-F238E27FC236}">
              <a16:creationId xmlns:a16="http://schemas.microsoft.com/office/drawing/2014/main" id="{00000000-0008-0000-2500-0000B8010000}"/>
            </a:ext>
          </a:extLst>
        </xdr:cNvPr>
        <xdr:cNvPicPr>
          <a:picLocks noChangeAspect="1"/>
        </xdr:cNvPicPr>
      </xdr:nvPicPr>
      <xdr:blipFill>
        <a:blip xmlns:r="http://schemas.openxmlformats.org/officeDocument/2006/relationships" r:embed="rId220"/>
        <a:stretch>
          <a:fillRect/>
        </a:stretch>
      </xdr:blipFill>
      <xdr:spPr>
        <a:xfrm>
          <a:off x="115570" y="971610960"/>
          <a:ext cx="1624965" cy="1428750"/>
        </a:xfrm>
        <a:prstGeom prst="rect">
          <a:avLst/>
        </a:prstGeom>
        <a:noFill/>
        <a:ln w="9525">
          <a:noFill/>
        </a:ln>
      </xdr:spPr>
    </xdr:pic>
    <xdr:clientData/>
  </xdr:twoCellAnchor>
  <xdr:twoCellAnchor editAs="oneCell">
    <xdr:from>
      <xdr:col>0</xdr:col>
      <xdr:colOff>88900</xdr:colOff>
      <xdr:row>636</xdr:row>
      <xdr:rowOff>31750</xdr:rowOff>
    </xdr:from>
    <xdr:to>
      <xdr:col>0</xdr:col>
      <xdr:colOff>1851025</xdr:colOff>
      <xdr:row>636</xdr:row>
      <xdr:rowOff>1487805</xdr:rowOff>
    </xdr:to>
    <xdr:pic>
      <xdr:nvPicPr>
        <xdr:cNvPr id="441" name="图片 440">
          <a:extLst>
            <a:ext uri="{FF2B5EF4-FFF2-40B4-BE49-F238E27FC236}">
              <a16:creationId xmlns:a16="http://schemas.microsoft.com/office/drawing/2014/main" id="{00000000-0008-0000-2500-0000B9010000}"/>
            </a:ext>
          </a:extLst>
        </xdr:cNvPr>
        <xdr:cNvPicPr>
          <a:picLocks noChangeAspect="1"/>
        </xdr:cNvPicPr>
      </xdr:nvPicPr>
      <xdr:blipFill>
        <a:blip xmlns:r="http://schemas.openxmlformats.org/officeDocument/2006/relationships" r:embed="rId221"/>
        <a:stretch>
          <a:fillRect/>
        </a:stretch>
      </xdr:blipFill>
      <xdr:spPr>
        <a:xfrm>
          <a:off x="88900" y="973119720"/>
          <a:ext cx="1762125" cy="1456055"/>
        </a:xfrm>
        <a:prstGeom prst="rect">
          <a:avLst/>
        </a:prstGeom>
        <a:noFill/>
        <a:ln w="9525">
          <a:noFill/>
        </a:ln>
      </xdr:spPr>
    </xdr:pic>
    <xdr:clientData/>
  </xdr:twoCellAnchor>
  <xdr:twoCellAnchor editAs="oneCell">
    <xdr:from>
      <xdr:col>0</xdr:col>
      <xdr:colOff>1270</xdr:colOff>
      <xdr:row>639</xdr:row>
      <xdr:rowOff>125730</xdr:rowOff>
    </xdr:from>
    <xdr:to>
      <xdr:col>0</xdr:col>
      <xdr:colOff>1831975</xdr:colOff>
      <xdr:row>639</xdr:row>
      <xdr:rowOff>1363980</xdr:rowOff>
    </xdr:to>
    <xdr:pic>
      <xdr:nvPicPr>
        <xdr:cNvPr id="442" name="图片 441">
          <a:extLst>
            <a:ext uri="{FF2B5EF4-FFF2-40B4-BE49-F238E27FC236}">
              <a16:creationId xmlns:a16="http://schemas.microsoft.com/office/drawing/2014/main" id="{00000000-0008-0000-2500-0000BA010000}"/>
            </a:ext>
          </a:extLst>
        </xdr:cNvPr>
        <xdr:cNvPicPr>
          <a:picLocks noChangeAspect="1"/>
        </xdr:cNvPicPr>
      </xdr:nvPicPr>
      <xdr:blipFill>
        <a:blip xmlns:r="http://schemas.openxmlformats.org/officeDocument/2006/relationships" r:embed="rId222"/>
        <a:stretch>
          <a:fillRect/>
        </a:stretch>
      </xdr:blipFill>
      <xdr:spPr>
        <a:xfrm>
          <a:off x="1270" y="977785700"/>
          <a:ext cx="1830705" cy="1238250"/>
        </a:xfrm>
        <a:prstGeom prst="rect">
          <a:avLst/>
        </a:prstGeom>
        <a:noFill/>
        <a:ln w="9525">
          <a:noFill/>
        </a:ln>
      </xdr:spPr>
    </xdr:pic>
    <xdr:clientData/>
  </xdr:twoCellAnchor>
  <xdr:twoCellAnchor editAs="oneCell">
    <xdr:from>
      <xdr:col>0</xdr:col>
      <xdr:colOff>9525</xdr:colOff>
      <xdr:row>638</xdr:row>
      <xdr:rowOff>186690</xdr:rowOff>
    </xdr:from>
    <xdr:to>
      <xdr:col>0</xdr:col>
      <xdr:colOff>1825625</xdr:colOff>
      <xdr:row>638</xdr:row>
      <xdr:rowOff>1411605</xdr:rowOff>
    </xdr:to>
    <xdr:pic>
      <xdr:nvPicPr>
        <xdr:cNvPr id="443" name="图片 442">
          <a:extLst>
            <a:ext uri="{FF2B5EF4-FFF2-40B4-BE49-F238E27FC236}">
              <a16:creationId xmlns:a16="http://schemas.microsoft.com/office/drawing/2014/main" id="{00000000-0008-0000-2500-0000BB010000}"/>
            </a:ext>
          </a:extLst>
        </xdr:cNvPr>
        <xdr:cNvPicPr>
          <a:picLocks noChangeAspect="1"/>
        </xdr:cNvPicPr>
      </xdr:nvPicPr>
      <xdr:blipFill>
        <a:blip xmlns:r="http://schemas.openxmlformats.org/officeDocument/2006/relationships" r:embed="rId223"/>
        <a:stretch>
          <a:fillRect/>
        </a:stretch>
      </xdr:blipFill>
      <xdr:spPr>
        <a:xfrm>
          <a:off x="9525" y="976322660"/>
          <a:ext cx="1816100" cy="1224915"/>
        </a:xfrm>
        <a:prstGeom prst="rect">
          <a:avLst/>
        </a:prstGeom>
        <a:noFill/>
        <a:ln w="9525">
          <a:noFill/>
        </a:ln>
      </xdr:spPr>
    </xdr:pic>
    <xdr:clientData/>
  </xdr:twoCellAnchor>
  <xdr:twoCellAnchor editAs="oneCell">
    <xdr:from>
      <xdr:col>0</xdr:col>
      <xdr:colOff>54610</xdr:colOff>
      <xdr:row>637</xdr:row>
      <xdr:rowOff>115570</xdr:rowOff>
    </xdr:from>
    <xdr:to>
      <xdr:col>0</xdr:col>
      <xdr:colOff>1818640</xdr:colOff>
      <xdr:row>637</xdr:row>
      <xdr:rowOff>1410335</xdr:rowOff>
    </xdr:to>
    <xdr:pic>
      <xdr:nvPicPr>
        <xdr:cNvPr id="444" name="图片 443">
          <a:extLst>
            <a:ext uri="{FF2B5EF4-FFF2-40B4-BE49-F238E27FC236}">
              <a16:creationId xmlns:a16="http://schemas.microsoft.com/office/drawing/2014/main" id="{00000000-0008-0000-2500-0000BC010000}"/>
            </a:ext>
          </a:extLst>
        </xdr:cNvPr>
        <xdr:cNvPicPr>
          <a:picLocks noChangeAspect="1"/>
        </xdr:cNvPicPr>
      </xdr:nvPicPr>
      <xdr:blipFill>
        <a:blip xmlns:r="http://schemas.openxmlformats.org/officeDocument/2006/relationships" r:embed="rId224"/>
        <a:stretch>
          <a:fillRect/>
        </a:stretch>
      </xdr:blipFill>
      <xdr:spPr>
        <a:xfrm>
          <a:off x="54610" y="974727540"/>
          <a:ext cx="1764030" cy="1294765"/>
        </a:xfrm>
        <a:prstGeom prst="rect">
          <a:avLst/>
        </a:prstGeom>
        <a:noFill/>
        <a:ln w="9525">
          <a:noFill/>
        </a:ln>
      </xdr:spPr>
    </xdr:pic>
    <xdr:clientData/>
  </xdr:twoCellAnchor>
  <xdr:twoCellAnchor editAs="oneCell">
    <xdr:from>
      <xdr:col>0</xdr:col>
      <xdr:colOff>635</xdr:colOff>
      <xdr:row>640</xdr:row>
      <xdr:rowOff>158115</xdr:rowOff>
    </xdr:from>
    <xdr:to>
      <xdr:col>0</xdr:col>
      <xdr:colOff>1814830</xdr:colOff>
      <xdr:row>640</xdr:row>
      <xdr:rowOff>1348105</xdr:rowOff>
    </xdr:to>
    <xdr:pic>
      <xdr:nvPicPr>
        <xdr:cNvPr id="445" name="图片 444">
          <a:extLst>
            <a:ext uri="{FF2B5EF4-FFF2-40B4-BE49-F238E27FC236}">
              <a16:creationId xmlns:a16="http://schemas.microsoft.com/office/drawing/2014/main" id="{00000000-0008-0000-2500-0000BD010000}"/>
            </a:ext>
          </a:extLst>
        </xdr:cNvPr>
        <xdr:cNvPicPr>
          <a:picLocks noChangeAspect="1"/>
        </xdr:cNvPicPr>
      </xdr:nvPicPr>
      <xdr:blipFill>
        <a:blip xmlns:r="http://schemas.openxmlformats.org/officeDocument/2006/relationships" r:embed="rId225"/>
        <a:stretch>
          <a:fillRect/>
        </a:stretch>
      </xdr:blipFill>
      <xdr:spPr>
        <a:xfrm>
          <a:off x="635" y="979342085"/>
          <a:ext cx="1814195" cy="1189990"/>
        </a:xfrm>
        <a:prstGeom prst="rect">
          <a:avLst/>
        </a:prstGeom>
        <a:noFill/>
        <a:ln w="9525">
          <a:noFill/>
        </a:ln>
      </xdr:spPr>
    </xdr:pic>
    <xdr:clientData/>
  </xdr:twoCellAnchor>
  <xdr:twoCellAnchor editAs="oneCell">
    <xdr:from>
      <xdr:col>0</xdr:col>
      <xdr:colOff>20955</xdr:colOff>
      <xdr:row>641</xdr:row>
      <xdr:rowOff>121285</xdr:rowOff>
    </xdr:from>
    <xdr:to>
      <xdr:col>0</xdr:col>
      <xdr:colOff>1819910</xdr:colOff>
      <xdr:row>641</xdr:row>
      <xdr:rowOff>1367155</xdr:rowOff>
    </xdr:to>
    <xdr:pic>
      <xdr:nvPicPr>
        <xdr:cNvPr id="446" name="图片 445">
          <a:extLst>
            <a:ext uri="{FF2B5EF4-FFF2-40B4-BE49-F238E27FC236}">
              <a16:creationId xmlns:a16="http://schemas.microsoft.com/office/drawing/2014/main" id="{00000000-0008-0000-2500-0000BE010000}"/>
            </a:ext>
          </a:extLst>
        </xdr:cNvPr>
        <xdr:cNvPicPr>
          <a:picLocks noChangeAspect="1"/>
        </xdr:cNvPicPr>
      </xdr:nvPicPr>
      <xdr:blipFill>
        <a:blip xmlns:r="http://schemas.openxmlformats.org/officeDocument/2006/relationships" r:embed="rId226"/>
        <a:stretch>
          <a:fillRect/>
        </a:stretch>
      </xdr:blipFill>
      <xdr:spPr>
        <a:xfrm>
          <a:off x="20955" y="980829255"/>
          <a:ext cx="1798955" cy="1245870"/>
        </a:xfrm>
        <a:prstGeom prst="rect">
          <a:avLst/>
        </a:prstGeom>
        <a:noFill/>
        <a:ln w="9525">
          <a:noFill/>
        </a:ln>
      </xdr:spPr>
    </xdr:pic>
    <xdr:clientData/>
  </xdr:twoCellAnchor>
  <xdr:twoCellAnchor editAs="oneCell">
    <xdr:from>
      <xdr:col>0</xdr:col>
      <xdr:colOff>635</xdr:colOff>
      <xdr:row>644</xdr:row>
      <xdr:rowOff>143510</xdr:rowOff>
    </xdr:from>
    <xdr:to>
      <xdr:col>0</xdr:col>
      <xdr:colOff>1816735</xdr:colOff>
      <xdr:row>644</xdr:row>
      <xdr:rowOff>1372235</xdr:rowOff>
    </xdr:to>
    <xdr:pic>
      <xdr:nvPicPr>
        <xdr:cNvPr id="447" name="图片 446">
          <a:extLst>
            <a:ext uri="{FF2B5EF4-FFF2-40B4-BE49-F238E27FC236}">
              <a16:creationId xmlns:a16="http://schemas.microsoft.com/office/drawing/2014/main" id="{00000000-0008-0000-2500-0000BF010000}"/>
            </a:ext>
          </a:extLst>
        </xdr:cNvPr>
        <xdr:cNvPicPr>
          <a:picLocks noChangeAspect="1"/>
        </xdr:cNvPicPr>
      </xdr:nvPicPr>
      <xdr:blipFill>
        <a:blip xmlns:r="http://schemas.openxmlformats.org/officeDocument/2006/relationships" r:embed="rId222"/>
        <a:stretch>
          <a:fillRect/>
        </a:stretch>
      </xdr:blipFill>
      <xdr:spPr>
        <a:xfrm>
          <a:off x="635" y="985423480"/>
          <a:ext cx="1816100" cy="1228725"/>
        </a:xfrm>
        <a:prstGeom prst="rect">
          <a:avLst/>
        </a:prstGeom>
        <a:noFill/>
        <a:ln w="9525">
          <a:noFill/>
        </a:ln>
      </xdr:spPr>
    </xdr:pic>
    <xdr:clientData/>
  </xdr:twoCellAnchor>
  <xdr:twoCellAnchor editAs="oneCell">
    <xdr:from>
      <xdr:col>0</xdr:col>
      <xdr:colOff>9525</xdr:colOff>
      <xdr:row>643</xdr:row>
      <xdr:rowOff>151765</xdr:rowOff>
    </xdr:from>
    <xdr:to>
      <xdr:col>0</xdr:col>
      <xdr:colOff>1849755</xdr:colOff>
      <xdr:row>643</xdr:row>
      <xdr:rowOff>1395730</xdr:rowOff>
    </xdr:to>
    <xdr:pic>
      <xdr:nvPicPr>
        <xdr:cNvPr id="448" name="图片 447">
          <a:extLst>
            <a:ext uri="{FF2B5EF4-FFF2-40B4-BE49-F238E27FC236}">
              <a16:creationId xmlns:a16="http://schemas.microsoft.com/office/drawing/2014/main" id="{00000000-0008-0000-2500-0000C0010000}"/>
            </a:ext>
          </a:extLst>
        </xdr:cNvPr>
        <xdr:cNvPicPr>
          <a:picLocks noChangeAspect="1"/>
        </xdr:cNvPicPr>
      </xdr:nvPicPr>
      <xdr:blipFill>
        <a:blip xmlns:r="http://schemas.openxmlformats.org/officeDocument/2006/relationships" r:embed="rId223"/>
        <a:stretch>
          <a:fillRect/>
        </a:stretch>
      </xdr:blipFill>
      <xdr:spPr>
        <a:xfrm>
          <a:off x="9525" y="983907735"/>
          <a:ext cx="1840230" cy="1243965"/>
        </a:xfrm>
        <a:prstGeom prst="rect">
          <a:avLst/>
        </a:prstGeom>
        <a:noFill/>
        <a:ln w="9525">
          <a:noFill/>
        </a:ln>
      </xdr:spPr>
    </xdr:pic>
    <xdr:clientData/>
  </xdr:twoCellAnchor>
  <xdr:twoCellAnchor editAs="oneCell">
    <xdr:from>
      <xdr:col>0</xdr:col>
      <xdr:colOff>635</xdr:colOff>
      <xdr:row>642</xdr:row>
      <xdr:rowOff>80645</xdr:rowOff>
    </xdr:from>
    <xdr:to>
      <xdr:col>0</xdr:col>
      <xdr:colOff>1847215</xdr:colOff>
      <xdr:row>642</xdr:row>
      <xdr:rowOff>1436370</xdr:rowOff>
    </xdr:to>
    <xdr:pic>
      <xdr:nvPicPr>
        <xdr:cNvPr id="449" name="图片 448">
          <a:extLst>
            <a:ext uri="{FF2B5EF4-FFF2-40B4-BE49-F238E27FC236}">
              <a16:creationId xmlns:a16="http://schemas.microsoft.com/office/drawing/2014/main" id="{00000000-0008-0000-2500-0000C1010000}"/>
            </a:ext>
          </a:extLst>
        </xdr:cNvPr>
        <xdr:cNvPicPr>
          <a:picLocks noChangeAspect="1"/>
        </xdr:cNvPicPr>
      </xdr:nvPicPr>
      <xdr:blipFill>
        <a:blip xmlns:r="http://schemas.openxmlformats.org/officeDocument/2006/relationships" r:embed="rId224"/>
        <a:stretch>
          <a:fillRect/>
        </a:stretch>
      </xdr:blipFill>
      <xdr:spPr>
        <a:xfrm>
          <a:off x="635" y="982312615"/>
          <a:ext cx="1846580" cy="1355725"/>
        </a:xfrm>
        <a:prstGeom prst="rect">
          <a:avLst/>
        </a:prstGeom>
        <a:noFill/>
        <a:ln w="9525">
          <a:noFill/>
        </a:ln>
      </xdr:spPr>
    </xdr:pic>
    <xdr:clientData/>
  </xdr:twoCellAnchor>
  <xdr:twoCellAnchor editAs="oneCell">
    <xdr:from>
      <xdr:col>0</xdr:col>
      <xdr:colOff>4445</xdr:colOff>
      <xdr:row>645</xdr:row>
      <xdr:rowOff>192405</xdr:rowOff>
    </xdr:from>
    <xdr:to>
      <xdr:col>0</xdr:col>
      <xdr:colOff>1804670</xdr:colOff>
      <xdr:row>645</xdr:row>
      <xdr:rowOff>1373505</xdr:rowOff>
    </xdr:to>
    <xdr:pic>
      <xdr:nvPicPr>
        <xdr:cNvPr id="450" name="图片 449">
          <a:extLst>
            <a:ext uri="{FF2B5EF4-FFF2-40B4-BE49-F238E27FC236}">
              <a16:creationId xmlns:a16="http://schemas.microsoft.com/office/drawing/2014/main" id="{00000000-0008-0000-2500-0000C2010000}"/>
            </a:ext>
          </a:extLst>
        </xdr:cNvPr>
        <xdr:cNvPicPr>
          <a:picLocks noChangeAspect="1"/>
        </xdr:cNvPicPr>
      </xdr:nvPicPr>
      <xdr:blipFill>
        <a:blip xmlns:r="http://schemas.openxmlformats.org/officeDocument/2006/relationships" r:embed="rId225"/>
        <a:stretch>
          <a:fillRect/>
        </a:stretch>
      </xdr:blipFill>
      <xdr:spPr>
        <a:xfrm>
          <a:off x="4445" y="986996375"/>
          <a:ext cx="1800225" cy="1181100"/>
        </a:xfrm>
        <a:prstGeom prst="rect">
          <a:avLst/>
        </a:prstGeom>
        <a:noFill/>
        <a:ln w="9525">
          <a:noFill/>
        </a:ln>
      </xdr:spPr>
    </xdr:pic>
    <xdr:clientData/>
  </xdr:twoCellAnchor>
  <xdr:twoCellAnchor editAs="oneCell">
    <xdr:from>
      <xdr:col>0</xdr:col>
      <xdr:colOff>38100</xdr:colOff>
      <xdr:row>646</xdr:row>
      <xdr:rowOff>173990</xdr:rowOff>
    </xdr:from>
    <xdr:to>
      <xdr:col>0</xdr:col>
      <xdr:colOff>1812290</xdr:colOff>
      <xdr:row>646</xdr:row>
      <xdr:rowOff>1402715</xdr:rowOff>
    </xdr:to>
    <xdr:pic>
      <xdr:nvPicPr>
        <xdr:cNvPr id="451" name="图片 450">
          <a:extLst>
            <a:ext uri="{FF2B5EF4-FFF2-40B4-BE49-F238E27FC236}">
              <a16:creationId xmlns:a16="http://schemas.microsoft.com/office/drawing/2014/main" id="{00000000-0008-0000-2500-0000C3010000}"/>
            </a:ext>
          </a:extLst>
        </xdr:cNvPr>
        <xdr:cNvPicPr>
          <a:picLocks noChangeAspect="1"/>
        </xdr:cNvPicPr>
      </xdr:nvPicPr>
      <xdr:blipFill>
        <a:blip xmlns:r="http://schemas.openxmlformats.org/officeDocument/2006/relationships" r:embed="rId226"/>
        <a:stretch>
          <a:fillRect/>
        </a:stretch>
      </xdr:blipFill>
      <xdr:spPr>
        <a:xfrm>
          <a:off x="38100" y="988501960"/>
          <a:ext cx="1774190" cy="1228725"/>
        </a:xfrm>
        <a:prstGeom prst="rect">
          <a:avLst/>
        </a:prstGeom>
        <a:noFill/>
        <a:ln w="9525">
          <a:noFill/>
        </a:ln>
      </xdr:spPr>
    </xdr:pic>
    <xdr:clientData/>
  </xdr:twoCellAnchor>
  <xdr:twoCellAnchor editAs="oneCell">
    <xdr:from>
      <xdr:col>0</xdr:col>
      <xdr:colOff>81280</xdr:colOff>
      <xdr:row>650</xdr:row>
      <xdr:rowOff>43815</xdr:rowOff>
    </xdr:from>
    <xdr:to>
      <xdr:col>0</xdr:col>
      <xdr:colOff>1838325</xdr:colOff>
      <xdr:row>650</xdr:row>
      <xdr:rowOff>1483360</xdr:rowOff>
    </xdr:to>
    <xdr:pic>
      <xdr:nvPicPr>
        <xdr:cNvPr id="452" name="图片 451">
          <a:extLst>
            <a:ext uri="{FF2B5EF4-FFF2-40B4-BE49-F238E27FC236}">
              <a16:creationId xmlns:a16="http://schemas.microsoft.com/office/drawing/2014/main" id="{00000000-0008-0000-2500-0000C4010000}"/>
            </a:ext>
          </a:extLst>
        </xdr:cNvPr>
        <xdr:cNvPicPr>
          <a:picLocks noChangeAspect="1"/>
        </xdr:cNvPicPr>
      </xdr:nvPicPr>
      <xdr:blipFill>
        <a:blip xmlns:r="http://schemas.openxmlformats.org/officeDocument/2006/relationships" r:embed="rId227"/>
        <a:stretch>
          <a:fillRect/>
        </a:stretch>
      </xdr:blipFill>
      <xdr:spPr>
        <a:xfrm>
          <a:off x="81280" y="994467785"/>
          <a:ext cx="1757045" cy="1439545"/>
        </a:xfrm>
        <a:prstGeom prst="rect">
          <a:avLst/>
        </a:prstGeom>
        <a:noFill/>
        <a:ln w="9525">
          <a:noFill/>
        </a:ln>
      </xdr:spPr>
    </xdr:pic>
    <xdr:clientData/>
  </xdr:twoCellAnchor>
  <xdr:twoCellAnchor editAs="oneCell">
    <xdr:from>
      <xdr:col>0</xdr:col>
      <xdr:colOff>9525</xdr:colOff>
      <xdr:row>649</xdr:row>
      <xdr:rowOff>94615</xdr:rowOff>
    </xdr:from>
    <xdr:to>
      <xdr:col>0</xdr:col>
      <xdr:colOff>1815465</xdr:colOff>
      <xdr:row>649</xdr:row>
      <xdr:rowOff>1451610</xdr:rowOff>
    </xdr:to>
    <xdr:pic>
      <xdr:nvPicPr>
        <xdr:cNvPr id="453" name="图片 452">
          <a:extLst>
            <a:ext uri="{FF2B5EF4-FFF2-40B4-BE49-F238E27FC236}">
              <a16:creationId xmlns:a16="http://schemas.microsoft.com/office/drawing/2014/main" id="{00000000-0008-0000-2500-0000C5010000}"/>
            </a:ext>
          </a:extLst>
        </xdr:cNvPr>
        <xdr:cNvPicPr>
          <a:picLocks noChangeAspect="1"/>
        </xdr:cNvPicPr>
      </xdr:nvPicPr>
      <xdr:blipFill>
        <a:blip xmlns:r="http://schemas.openxmlformats.org/officeDocument/2006/relationships" r:embed="rId228"/>
        <a:stretch>
          <a:fillRect/>
        </a:stretch>
      </xdr:blipFill>
      <xdr:spPr>
        <a:xfrm>
          <a:off x="9525" y="992994585"/>
          <a:ext cx="1805940" cy="1356995"/>
        </a:xfrm>
        <a:prstGeom prst="rect">
          <a:avLst/>
        </a:prstGeom>
        <a:noFill/>
        <a:ln w="9525">
          <a:noFill/>
        </a:ln>
      </xdr:spPr>
    </xdr:pic>
    <xdr:clientData/>
  </xdr:twoCellAnchor>
  <xdr:twoCellAnchor editAs="oneCell">
    <xdr:from>
      <xdr:col>0</xdr:col>
      <xdr:colOff>64135</xdr:colOff>
      <xdr:row>648</xdr:row>
      <xdr:rowOff>52705</xdr:rowOff>
    </xdr:from>
    <xdr:to>
      <xdr:col>0</xdr:col>
      <xdr:colOff>1824355</xdr:colOff>
      <xdr:row>648</xdr:row>
      <xdr:rowOff>1423035</xdr:rowOff>
    </xdr:to>
    <xdr:pic>
      <xdr:nvPicPr>
        <xdr:cNvPr id="454" name="图片 453">
          <a:extLst>
            <a:ext uri="{FF2B5EF4-FFF2-40B4-BE49-F238E27FC236}">
              <a16:creationId xmlns:a16="http://schemas.microsoft.com/office/drawing/2014/main" id="{00000000-0008-0000-2500-0000C6010000}"/>
            </a:ext>
          </a:extLst>
        </xdr:cNvPr>
        <xdr:cNvPicPr>
          <a:picLocks noChangeAspect="1"/>
        </xdr:cNvPicPr>
      </xdr:nvPicPr>
      <xdr:blipFill>
        <a:blip xmlns:r="http://schemas.openxmlformats.org/officeDocument/2006/relationships" r:embed="rId229"/>
        <a:stretch>
          <a:fillRect/>
        </a:stretch>
      </xdr:blipFill>
      <xdr:spPr>
        <a:xfrm>
          <a:off x="64135" y="991428675"/>
          <a:ext cx="1760220" cy="1370330"/>
        </a:xfrm>
        <a:prstGeom prst="rect">
          <a:avLst/>
        </a:prstGeom>
        <a:noFill/>
        <a:ln w="9525">
          <a:noFill/>
        </a:ln>
      </xdr:spPr>
    </xdr:pic>
    <xdr:clientData/>
  </xdr:twoCellAnchor>
  <xdr:twoCellAnchor editAs="oneCell">
    <xdr:from>
      <xdr:col>0</xdr:col>
      <xdr:colOff>100330</xdr:colOff>
      <xdr:row>647</xdr:row>
      <xdr:rowOff>57785</xdr:rowOff>
    </xdr:from>
    <xdr:to>
      <xdr:col>0</xdr:col>
      <xdr:colOff>1765300</xdr:colOff>
      <xdr:row>647</xdr:row>
      <xdr:rowOff>1464310</xdr:rowOff>
    </xdr:to>
    <xdr:pic>
      <xdr:nvPicPr>
        <xdr:cNvPr id="455" name="图片 454">
          <a:extLst>
            <a:ext uri="{FF2B5EF4-FFF2-40B4-BE49-F238E27FC236}">
              <a16:creationId xmlns:a16="http://schemas.microsoft.com/office/drawing/2014/main" id="{00000000-0008-0000-2500-0000C7010000}"/>
            </a:ext>
          </a:extLst>
        </xdr:cNvPr>
        <xdr:cNvPicPr>
          <a:picLocks noChangeAspect="1"/>
        </xdr:cNvPicPr>
      </xdr:nvPicPr>
      <xdr:blipFill>
        <a:blip xmlns:r="http://schemas.openxmlformats.org/officeDocument/2006/relationships" r:embed="rId230"/>
        <a:stretch>
          <a:fillRect/>
        </a:stretch>
      </xdr:blipFill>
      <xdr:spPr>
        <a:xfrm>
          <a:off x="100330" y="989909755"/>
          <a:ext cx="1664970" cy="1406525"/>
        </a:xfrm>
        <a:prstGeom prst="rect">
          <a:avLst/>
        </a:prstGeom>
        <a:noFill/>
        <a:ln w="9525">
          <a:noFill/>
        </a:ln>
      </xdr:spPr>
    </xdr:pic>
    <xdr:clientData/>
  </xdr:twoCellAnchor>
  <xdr:twoCellAnchor editAs="oneCell">
    <xdr:from>
      <xdr:col>0</xdr:col>
      <xdr:colOff>9525</xdr:colOff>
      <xdr:row>657</xdr:row>
      <xdr:rowOff>80010</xdr:rowOff>
    </xdr:from>
    <xdr:to>
      <xdr:col>0</xdr:col>
      <xdr:colOff>1840230</xdr:colOff>
      <xdr:row>657</xdr:row>
      <xdr:rowOff>1457325</xdr:rowOff>
    </xdr:to>
    <xdr:pic>
      <xdr:nvPicPr>
        <xdr:cNvPr id="456" name="图片 455">
          <a:extLst>
            <a:ext uri="{FF2B5EF4-FFF2-40B4-BE49-F238E27FC236}">
              <a16:creationId xmlns:a16="http://schemas.microsoft.com/office/drawing/2014/main" id="{00000000-0008-0000-2500-0000C8010000}"/>
            </a:ext>
          </a:extLst>
        </xdr:cNvPr>
        <xdr:cNvPicPr>
          <a:picLocks noChangeAspect="1"/>
        </xdr:cNvPicPr>
      </xdr:nvPicPr>
      <xdr:blipFill>
        <a:blip xmlns:r="http://schemas.openxmlformats.org/officeDocument/2006/relationships" r:embed="rId231"/>
        <a:stretch>
          <a:fillRect/>
        </a:stretch>
      </xdr:blipFill>
      <xdr:spPr>
        <a:xfrm>
          <a:off x="9525" y="1005171980"/>
          <a:ext cx="1830705" cy="1377315"/>
        </a:xfrm>
        <a:prstGeom prst="rect">
          <a:avLst/>
        </a:prstGeom>
        <a:noFill/>
        <a:ln w="9525">
          <a:noFill/>
        </a:ln>
      </xdr:spPr>
    </xdr:pic>
    <xdr:clientData/>
  </xdr:twoCellAnchor>
  <xdr:twoCellAnchor editAs="oneCell">
    <xdr:from>
      <xdr:col>0</xdr:col>
      <xdr:colOff>45720</xdr:colOff>
      <xdr:row>656</xdr:row>
      <xdr:rowOff>40640</xdr:rowOff>
    </xdr:from>
    <xdr:to>
      <xdr:col>0</xdr:col>
      <xdr:colOff>1769745</xdr:colOff>
      <xdr:row>656</xdr:row>
      <xdr:rowOff>1471295</xdr:rowOff>
    </xdr:to>
    <xdr:pic>
      <xdr:nvPicPr>
        <xdr:cNvPr id="457" name="图片 456">
          <a:extLst>
            <a:ext uri="{FF2B5EF4-FFF2-40B4-BE49-F238E27FC236}">
              <a16:creationId xmlns:a16="http://schemas.microsoft.com/office/drawing/2014/main" id="{00000000-0008-0000-2500-0000C9010000}"/>
            </a:ext>
          </a:extLst>
        </xdr:cNvPr>
        <xdr:cNvPicPr>
          <a:picLocks noChangeAspect="1"/>
        </xdr:cNvPicPr>
      </xdr:nvPicPr>
      <xdr:blipFill>
        <a:blip xmlns:r="http://schemas.openxmlformats.org/officeDocument/2006/relationships" r:embed="rId232"/>
        <a:stretch>
          <a:fillRect/>
        </a:stretch>
      </xdr:blipFill>
      <xdr:spPr>
        <a:xfrm>
          <a:off x="45720" y="1003608610"/>
          <a:ext cx="1724025" cy="1430655"/>
        </a:xfrm>
        <a:prstGeom prst="rect">
          <a:avLst/>
        </a:prstGeom>
        <a:noFill/>
        <a:ln w="9525">
          <a:noFill/>
        </a:ln>
      </xdr:spPr>
    </xdr:pic>
    <xdr:clientData/>
  </xdr:twoCellAnchor>
  <xdr:twoCellAnchor editAs="oneCell">
    <xdr:from>
      <xdr:col>0</xdr:col>
      <xdr:colOff>29210</xdr:colOff>
      <xdr:row>660</xdr:row>
      <xdr:rowOff>78740</xdr:rowOff>
    </xdr:from>
    <xdr:to>
      <xdr:col>0</xdr:col>
      <xdr:colOff>1800860</xdr:colOff>
      <xdr:row>660</xdr:row>
      <xdr:rowOff>1491615</xdr:rowOff>
    </xdr:to>
    <xdr:pic>
      <xdr:nvPicPr>
        <xdr:cNvPr id="458" name="图片 457">
          <a:extLst>
            <a:ext uri="{FF2B5EF4-FFF2-40B4-BE49-F238E27FC236}">
              <a16:creationId xmlns:a16="http://schemas.microsoft.com/office/drawing/2014/main" id="{00000000-0008-0000-2500-0000CA010000}"/>
            </a:ext>
          </a:extLst>
        </xdr:cNvPr>
        <xdr:cNvPicPr>
          <a:picLocks noChangeAspect="1"/>
        </xdr:cNvPicPr>
      </xdr:nvPicPr>
      <xdr:blipFill>
        <a:blip xmlns:r="http://schemas.openxmlformats.org/officeDocument/2006/relationships" r:embed="rId233"/>
        <a:stretch>
          <a:fillRect/>
        </a:stretch>
      </xdr:blipFill>
      <xdr:spPr>
        <a:xfrm>
          <a:off x="29210" y="1009742710"/>
          <a:ext cx="1771650" cy="1412875"/>
        </a:xfrm>
        <a:prstGeom prst="rect">
          <a:avLst/>
        </a:prstGeom>
        <a:noFill/>
        <a:ln w="9525">
          <a:noFill/>
        </a:ln>
      </xdr:spPr>
    </xdr:pic>
    <xdr:clientData/>
  </xdr:twoCellAnchor>
  <xdr:twoCellAnchor editAs="oneCell">
    <xdr:from>
      <xdr:col>0</xdr:col>
      <xdr:colOff>72390</xdr:colOff>
      <xdr:row>658</xdr:row>
      <xdr:rowOff>47625</xdr:rowOff>
    </xdr:from>
    <xdr:to>
      <xdr:col>0</xdr:col>
      <xdr:colOff>1819910</xdr:colOff>
      <xdr:row>658</xdr:row>
      <xdr:rowOff>1483360</xdr:rowOff>
    </xdr:to>
    <xdr:pic>
      <xdr:nvPicPr>
        <xdr:cNvPr id="459" name="图片 458">
          <a:extLst>
            <a:ext uri="{FF2B5EF4-FFF2-40B4-BE49-F238E27FC236}">
              <a16:creationId xmlns:a16="http://schemas.microsoft.com/office/drawing/2014/main" id="{00000000-0008-0000-2500-0000CB010000}"/>
            </a:ext>
          </a:extLst>
        </xdr:cNvPr>
        <xdr:cNvPicPr>
          <a:picLocks noChangeAspect="1"/>
        </xdr:cNvPicPr>
      </xdr:nvPicPr>
      <xdr:blipFill>
        <a:blip xmlns:r="http://schemas.openxmlformats.org/officeDocument/2006/relationships" r:embed="rId234"/>
        <a:stretch>
          <a:fillRect/>
        </a:stretch>
      </xdr:blipFill>
      <xdr:spPr>
        <a:xfrm>
          <a:off x="72390" y="1006663595"/>
          <a:ext cx="1747520" cy="1435735"/>
        </a:xfrm>
        <a:prstGeom prst="rect">
          <a:avLst/>
        </a:prstGeom>
        <a:noFill/>
        <a:ln w="9525">
          <a:noFill/>
        </a:ln>
      </xdr:spPr>
    </xdr:pic>
    <xdr:clientData/>
  </xdr:twoCellAnchor>
  <xdr:twoCellAnchor editAs="oneCell">
    <xdr:from>
      <xdr:col>0</xdr:col>
      <xdr:colOff>35560</xdr:colOff>
      <xdr:row>659</xdr:row>
      <xdr:rowOff>53340</xdr:rowOff>
    </xdr:from>
    <xdr:to>
      <xdr:col>0</xdr:col>
      <xdr:colOff>1817370</xdr:colOff>
      <xdr:row>659</xdr:row>
      <xdr:rowOff>1454150</xdr:rowOff>
    </xdr:to>
    <xdr:pic>
      <xdr:nvPicPr>
        <xdr:cNvPr id="460" name="图片 459">
          <a:extLst>
            <a:ext uri="{FF2B5EF4-FFF2-40B4-BE49-F238E27FC236}">
              <a16:creationId xmlns:a16="http://schemas.microsoft.com/office/drawing/2014/main" id="{00000000-0008-0000-2500-0000CC010000}"/>
            </a:ext>
          </a:extLst>
        </xdr:cNvPr>
        <xdr:cNvPicPr>
          <a:picLocks noChangeAspect="1"/>
        </xdr:cNvPicPr>
      </xdr:nvPicPr>
      <xdr:blipFill>
        <a:blip xmlns:r="http://schemas.openxmlformats.org/officeDocument/2006/relationships" r:embed="rId235"/>
        <a:stretch>
          <a:fillRect/>
        </a:stretch>
      </xdr:blipFill>
      <xdr:spPr>
        <a:xfrm>
          <a:off x="35560" y="1008193310"/>
          <a:ext cx="1781810" cy="1400810"/>
        </a:xfrm>
        <a:prstGeom prst="rect">
          <a:avLst/>
        </a:prstGeom>
        <a:noFill/>
        <a:ln w="9525">
          <a:noFill/>
        </a:ln>
      </xdr:spPr>
    </xdr:pic>
    <xdr:clientData/>
  </xdr:twoCellAnchor>
  <xdr:twoCellAnchor editAs="oneCell">
    <xdr:from>
      <xdr:col>2</xdr:col>
      <xdr:colOff>0</xdr:colOff>
      <xdr:row>656</xdr:row>
      <xdr:rowOff>0</xdr:rowOff>
    </xdr:from>
    <xdr:to>
      <xdr:col>2</xdr:col>
      <xdr:colOff>0</xdr:colOff>
      <xdr:row>656</xdr:row>
      <xdr:rowOff>28575</xdr:rowOff>
    </xdr:to>
    <xdr:pic>
      <xdr:nvPicPr>
        <xdr:cNvPr id="461" name="Picture 15">
          <a:extLst>
            <a:ext uri="{FF2B5EF4-FFF2-40B4-BE49-F238E27FC236}">
              <a16:creationId xmlns:a16="http://schemas.microsoft.com/office/drawing/2014/main" id="{00000000-0008-0000-2500-0000CD010000}"/>
            </a:ext>
          </a:extLst>
        </xdr:cNvPr>
        <xdr:cNvPicPr>
          <a:picLocks noChangeAspect="1" noChangeArrowheads="1"/>
        </xdr:cNvPicPr>
      </xdr:nvPicPr>
      <xdr:blipFill>
        <a:blip xmlns:r="http://schemas.openxmlformats.org/officeDocument/2006/relationships" r:embed="rId3"/>
        <a:srcRect/>
        <a:stretch>
          <a:fillRect/>
        </a:stretch>
      </xdr:blipFill>
      <xdr:spPr>
        <a:xfrm>
          <a:off x="3867150" y="1003567970"/>
          <a:ext cx="0" cy="28575"/>
        </a:xfrm>
        <a:prstGeom prst="rect">
          <a:avLst/>
        </a:prstGeom>
        <a:noFill/>
        <a:ln w="1">
          <a:noFill/>
          <a:miter lim="800000"/>
          <a:headEnd/>
          <a:tailEnd/>
        </a:ln>
      </xdr:spPr>
    </xdr:pic>
    <xdr:clientData/>
  </xdr:twoCellAnchor>
  <xdr:twoCellAnchor editAs="oneCell">
    <xdr:from>
      <xdr:col>0</xdr:col>
      <xdr:colOff>71755</xdr:colOff>
      <xdr:row>651</xdr:row>
      <xdr:rowOff>40005</xdr:rowOff>
    </xdr:from>
    <xdr:to>
      <xdr:col>0</xdr:col>
      <xdr:colOff>1778635</xdr:colOff>
      <xdr:row>651</xdr:row>
      <xdr:rowOff>1445260</xdr:rowOff>
    </xdr:to>
    <xdr:pic>
      <xdr:nvPicPr>
        <xdr:cNvPr id="467" name="图片 466">
          <a:extLst>
            <a:ext uri="{FF2B5EF4-FFF2-40B4-BE49-F238E27FC236}">
              <a16:creationId xmlns:a16="http://schemas.microsoft.com/office/drawing/2014/main" id="{00000000-0008-0000-2500-0000D3010000}"/>
            </a:ext>
          </a:extLst>
        </xdr:cNvPr>
        <xdr:cNvPicPr>
          <a:picLocks noChangeAspect="1"/>
        </xdr:cNvPicPr>
      </xdr:nvPicPr>
      <xdr:blipFill>
        <a:blip xmlns:r="http://schemas.openxmlformats.org/officeDocument/2006/relationships" r:embed="rId236"/>
        <a:stretch>
          <a:fillRect/>
        </a:stretch>
      </xdr:blipFill>
      <xdr:spPr>
        <a:xfrm>
          <a:off x="71755" y="995987975"/>
          <a:ext cx="1706880" cy="1405255"/>
        </a:xfrm>
        <a:prstGeom prst="rect">
          <a:avLst/>
        </a:prstGeom>
        <a:noFill/>
        <a:ln w="9525">
          <a:noFill/>
        </a:ln>
      </xdr:spPr>
    </xdr:pic>
    <xdr:clientData/>
  </xdr:twoCellAnchor>
  <xdr:twoCellAnchor editAs="oneCell">
    <xdr:from>
      <xdr:col>0</xdr:col>
      <xdr:colOff>12065</xdr:colOff>
      <xdr:row>652</xdr:row>
      <xdr:rowOff>61595</xdr:rowOff>
    </xdr:from>
    <xdr:to>
      <xdr:col>0</xdr:col>
      <xdr:colOff>1856105</xdr:colOff>
      <xdr:row>652</xdr:row>
      <xdr:rowOff>1466850</xdr:rowOff>
    </xdr:to>
    <xdr:pic>
      <xdr:nvPicPr>
        <xdr:cNvPr id="468" name="图片 467">
          <a:extLst>
            <a:ext uri="{FF2B5EF4-FFF2-40B4-BE49-F238E27FC236}">
              <a16:creationId xmlns:a16="http://schemas.microsoft.com/office/drawing/2014/main" id="{00000000-0008-0000-2500-0000D4010000}"/>
            </a:ext>
          </a:extLst>
        </xdr:cNvPr>
        <xdr:cNvPicPr>
          <a:picLocks noChangeAspect="1"/>
        </xdr:cNvPicPr>
      </xdr:nvPicPr>
      <xdr:blipFill>
        <a:blip xmlns:r="http://schemas.openxmlformats.org/officeDocument/2006/relationships" r:embed="rId237"/>
        <a:stretch>
          <a:fillRect/>
        </a:stretch>
      </xdr:blipFill>
      <xdr:spPr>
        <a:xfrm>
          <a:off x="12065" y="997533565"/>
          <a:ext cx="1844040" cy="1405255"/>
        </a:xfrm>
        <a:prstGeom prst="rect">
          <a:avLst/>
        </a:prstGeom>
        <a:noFill/>
        <a:ln w="9525">
          <a:noFill/>
        </a:ln>
      </xdr:spPr>
    </xdr:pic>
    <xdr:clientData/>
  </xdr:twoCellAnchor>
  <xdr:twoCellAnchor editAs="oneCell">
    <xdr:from>
      <xdr:col>0</xdr:col>
      <xdr:colOff>19050</xdr:colOff>
      <xdr:row>653</xdr:row>
      <xdr:rowOff>60325</xdr:rowOff>
    </xdr:from>
    <xdr:to>
      <xdr:col>0</xdr:col>
      <xdr:colOff>1806575</xdr:colOff>
      <xdr:row>653</xdr:row>
      <xdr:rowOff>1463040</xdr:rowOff>
    </xdr:to>
    <xdr:pic>
      <xdr:nvPicPr>
        <xdr:cNvPr id="469" name="图片 468">
          <a:extLst>
            <a:ext uri="{FF2B5EF4-FFF2-40B4-BE49-F238E27FC236}">
              <a16:creationId xmlns:a16="http://schemas.microsoft.com/office/drawing/2014/main" id="{00000000-0008-0000-2500-0000D5010000}"/>
            </a:ext>
          </a:extLst>
        </xdr:cNvPr>
        <xdr:cNvPicPr>
          <a:picLocks noChangeAspect="1"/>
        </xdr:cNvPicPr>
      </xdr:nvPicPr>
      <xdr:blipFill>
        <a:blip xmlns:r="http://schemas.openxmlformats.org/officeDocument/2006/relationships" r:embed="rId238"/>
        <a:stretch>
          <a:fillRect/>
        </a:stretch>
      </xdr:blipFill>
      <xdr:spPr>
        <a:xfrm>
          <a:off x="19050" y="999056295"/>
          <a:ext cx="1787525" cy="1402715"/>
        </a:xfrm>
        <a:prstGeom prst="rect">
          <a:avLst/>
        </a:prstGeom>
        <a:noFill/>
        <a:ln w="9525">
          <a:noFill/>
        </a:ln>
      </xdr:spPr>
    </xdr:pic>
    <xdr:clientData/>
  </xdr:twoCellAnchor>
  <xdr:twoCellAnchor editAs="oneCell">
    <xdr:from>
      <xdr:col>0</xdr:col>
      <xdr:colOff>314325</xdr:colOff>
      <xdr:row>655</xdr:row>
      <xdr:rowOff>41910</xdr:rowOff>
    </xdr:from>
    <xdr:to>
      <xdr:col>0</xdr:col>
      <xdr:colOff>1633855</xdr:colOff>
      <xdr:row>655</xdr:row>
      <xdr:rowOff>1482725</xdr:rowOff>
    </xdr:to>
    <xdr:pic>
      <xdr:nvPicPr>
        <xdr:cNvPr id="470" name="图片 469">
          <a:extLst>
            <a:ext uri="{FF2B5EF4-FFF2-40B4-BE49-F238E27FC236}">
              <a16:creationId xmlns:a16="http://schemas.microsoft.com/office/drawing/2014/main" id="{00000000-0008-0000-2500-0000D6010000}"/>
            </a:ext>
          </a:extLst>
        </xdr:cNvPr>
        <xdr:cNvPicPr>
          <a:picLocks noChangeAspect="1"/>
        </xdr:cNvPicPr>
      </xdr:nvPicPr>
      <xdr:blipFill>
        <a:blip xmlns:r="http://schemas.openxmlformats.org/officeDocument/2006/relationships" r:embed="rId239"/>
        <a:stretch>
          <a:fillRect/>
        </a:stretch>
      </xdr:blipFill>
      <xdr:spPr>
        <a:xfrm>
          <a:off x="314325" y="1002085880"/>
          <a:ext cx="1319530" cy="1440815"/>
        </a:xfrm>
        <a:prstGeom prst="rect">
          <a:avLst/>
        </a:prstGeom>
        <a:noFill/>
        <a:ln w="9525">
          <a:noFill/>
        </a:ln>
      </xdr:spPr>
    </xdr:pic>
    <xdr:clientData/>
  </xdr:twoCellAnchor>
  <xdr:twoCellAnchor editAs="oneCell">
    <xdr:from>
      <xdr:col>0</xdr:col>
      <xdr:colOff>62230</xdr:colOff>
      <xdr:row>654</xdr:row>
      <xdr:rowOff>33655</xdr:rowOff>
    </xdr:from>
    <xdr:to>
      <xdr:col>0</xdr:col>
      <xdr:colOff>1798955</xdr:colOff>
      <xdr:row>654</xdr:row>
      <xdr:rowOff>1464310</xdr:rowOff>
    </xdr:to>
    <xdr:pic>
      <xdr:nvPicPr>
        <xdr:cNvPr id="471" name="图片 470">
          <a:extLst>
            <a:ext uri="{FF2B5EF4-FFF2-40B4-BE49-F238E27FC236}">
              <a16:creationId xmlns:a16="http://schemas.microsoft.com/office/drawing/2014/main" id="{00000000-0008-0000-2500-0000D7010000}"/>
            </a:ext>
          </a:extLst>
        </xdr:cNvPr>
        <xdr:cNvPicPr>
          <a:picLocks noChangeAspect="1"/>
        </xdr:cNvPicPr>
      </xdr:nvPicPr>
      <xdr:blipFill>
        <a:blip xmlns:r="http://schemas.openxmlformats.org/officeDocument/2006/relationships" r:embed="rId240"/>
        <a:stretch>
          <a:fillRect/>
        </a:stretch>
      </xdr:blipFill>
      <xdr:spPr>
        <a:xfrm>
          <a:off x="62230" y="1000553625"/>
          <a:ext cx="1736725" cy="1430655"/>
        </a:xfrm>
        <a:prstGeom prst="rect">
          <a:avLst/>
        </a:prstGeom>
        <a:noFill/>
        <a:ln w="9525">
          <a:noFill/>
        </a:ln>
      </xdr:spPr>
    </xdr:pic>
    <xdr:clientData/>
  </xdr:twoCellAnchor>
  <xdr:twoCellAnchor editAs="oneCell">
    <xdr:from>
      <xdr:col>1</xdr:col>
      <xdr:colOff>0</xdr:colOff>
      <xdr:row>661</xdr:row>
      <xdr:rowOff>0</xdr:rowOff>
    </xdr:from>
    <xdr:to>
      <xdr:col>1</xdr:col>
      <xdr:colOff>9525</xdr:colOff>
      <xdr:row>661</xdr:row>
      <xdr:rowOff>28575</xdr:rowOff>
    </xdr:to>
    <xdr:pic>
      <xdr:nvPicPr>
        <xdr:cNvPr id="472" name="Picture 15">
          <a:extLst>
            <a:ext uri="{FF2B5EF4-FFF2-40B4-BE49-F238E27FC236}">
              <a16:creationId xmlns:a16="http://schemas.microsoft.com/office/drawing/2014/main" id="{00000000-0008-0000-2500-0000D8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11187970"/>
          <a:ext cx="9525" cy="28575"/>
        </a:xfrm>
        <a:prstGeom prst="rect">
          <a:avLst/>
        </a:prstGeom>
        <a:noFill/>
        <a:ln w="1">
          <a:noFill/>
          <a:miter lim="800000"/>
          <a:headEnd/>
          <a:tailEnd/>
        </a:ln>
      </xdr:spPr>
    </xdr:pic>
    <xdr:clientData/>
  </xdr:twoCellAnchor>
  <xdr:twoCellAnchor editAs="oneCell">
    <xdr:from>
      <xdr:col>0</xdr:col>
      <xdr:colOff>64135</xdr:colOff>
      <xdr:row>661</xdr:row>
      <xdr:rowOff>30480</xdr:rowOff>
    </xdr:from>
    <xdr:to>
      <xdr:col>0</xdr:col>
      <xdr:colOff>1820545</xdr:colOff>
      <xdr:row>661</xdr:row>
      <xdr:rowOff>1476375</xdr:rowOff>
    </xdr:to>
    <xdr:pic>
      <xdr:nvPicPr>
        <xdr:cNvPr id="474" name="图片 473">
          <a:extLst>
            <a:ext uri="{FF2B5EF4-FFF2-40B4-BE49-F238E27FC236}">
              <a16:creationId xmlns:a16="http://schemas.microsoft.com/office/drawing/2014/main" id="{00000000-0008-0000-2500-0000DA010000}"/>
            </a:ext>
          </a:extLst>
        </xdr:cNvPr>
        <xdr:cNvPicPr>
          <a:picLocks noChangeAspect="1"/>
        </xdr:cNvPicPr>
      </xdr:nvPicPr>
      <xdr:blipFill>
        <a:blip xmlns:r="http://schemas.openxmlformats.org/officeDocument/2006/relationships" r:embed="rId241"/>
        <a:stretch>
          <a:fillRect/>
        </a:stretch>
      </xdr:blipFill>
      <xdr:spPr>
        <a:xfrm>
          <a:off x="64135" y="1011218450"/>
          <a:ext cx="1756410" cy="1445895"/>
        </a:xfrm>
        <a:prstGeom prst="rect">
          <a:avLst/>
        </a:prstGeom>
        <a:noFill/>
        <a:ln w="9525">
          <a:noFill/>
        </a:ln>
      </xdr:spPr>
    </xdr:pic>
    <xdr:clientData/>
  </xdr:twoCellAnchor>
  <xdr:twoCellAnchor editAs="oneCell">
    <xdr:from>
      <xdr:col>0</xdr:col>
      <xdr:colOff>63500</xdr:colOff>
      <xdr:row>662</xdr:row>
      <xdr:rowOff>73025</xdr:rowOff>
    </xdr:from>
    <xdr:to>
      <xdr:col>0</xdr:col>
      <xdr:colOff>1767205</xdr:colOff>
      <xdr:row>662</xdr:row>
      <xdr:rowOff>1500505</xdr:rowOff>
    </xdr:to>
    <xdr:pic>
      <xdr:nvPicPr>
        <xdr:cNvPr id="475" name="图片 474">
          <a:extLst>
            <a:ext uri="{FF2B5EF4-FFF2-40B4-BE49-F238E27FC236}">
              <a16:creationId xmlns:a16="http://schemas.microsoft.com/office/drawing/2014/main" id="{00000000-0008-0000-2500-0000DB010000}"/>
            </a:ext>
          </a:extLst>
        </xdr:cNvPr>
        <xdr:cNvPicPr>
          <a:picLocks noChangeAspect="1"/>
        </xdr:cNvPicPr>
      </xdr:nvPicPr>
      <xdr:blipFill>
        <a:blip xmlns:r="http://schemas.openxmlformats.org/officeDocument/2006/relationships" r:embed="rId242"/>
        <a:stretch>
          <a:fillRect/>
        </a:stretch>
      </xdr:blipFill>
      <xdr:spPr>
        <a:xfrm>
          <a:off x="63500" y="1012784995"/>
          <a:ext cx="1703705" cy="1427480"/>
        </a:xfrm>
        <a:prstGeom prst="rect">
          <a:avLst/>
        </a:prstGeom>
        <a:noFill/>
        <a:ln w="9525">
          <a:noFill/>
        </a:ln>
      </xdr:spPr>
    </xdr:pic>
    <xdr:clientData/>
  </xdr:twoCellAnchor>
  <xdr:twoCellAnchor editAs="oneCell">
    <xdr:from>
      <xdr:col>0</xdr:col>
      <xdr:colOff>78740</xdr:colOff>
      <xdr:row>663</xdr:row>
      <xdr:rowOff>76835</xdr:rowOff>
    </xdr:from>
    <xdr:to>
      <xdr:col>0</xdr:col>
      <xdr:colOff>1801495</xdr:colOff>
      <xdr:row>663</xdr:row>
      <xdr:rowOff>1483995</xdr:rowOff>
    </xdr:to>
    <xdr:pic>
      <xdr:nvPicPr>
        <xdr:cNvPr id="476" name="图片 475">
          <a:extLst>
            <a:ext uri="{FF2B5EF4-FFF2-40B4-BE49-F238E27FC236}">
              <a16:creationId xmlns:a16="http://schemas.microsoft.com/office/drawing/2014/main" id="{00000000-0008-0000-2500-0000DC010000}"/>
            </a:ext>
          </a:extLst>
        </xdr:cNvPr>
        <xdr:cNvPicPr>
          <a:picLocks noChangeAspect="1"/>
        </xdr:cNvPicPr>
      </xdr:nvPicPr>
      <xdr:blipFill>
        <a:blip xmlns:r="http://schemas.openxmlformats.org/officeDocument/2006/relationships" r:embed="rId243"/>
        <a:stretch>
          <a:fillRect/>
        </a:stretch>
      </xdr:blipFill>
      <xdr:spPr>
        <a:xfrm>
          <a:off x="78740" y="1014312805"/>
          <a:ext cx="1722755" cy="1407160"/>
        </a:xfrm>
        <a:prstGeom prst="rect">
          <a:avLst/>
        </a:prstGeom>
        <a:noFill/>
        <a:ln w="9525">
          <a:noFill/>
        </a:ln>
      </xdr:spPr>
    </xdr:pic>
    <xdr:clientData/>
  </xdr:twoCellAnchor>
  <xdr:twoCellAnchor editAs="oneCell">
    <xdr:from>
      <xdr:col>0</xdr:col>
      <xdr:colOff>249555</xdr:colOff>
      <xdr:row>665</xdr:row>
      <xdr:rowOff>36830</xdr:rowOff>
    </xdr:from>
    <xdr:to>
      <xdr:col>0</xdr:col>
      <xdr:colOff>1715770</xdr:colOff>
      <xdr:row>665</xdr:row>
      <xdr:rowOff>1472565</xdr:rowOff>
    </xdr:to>
    <xdr:pic>
      <xdr:nvPicPr>
        <xdr:cNvPr id="477" name="图片 476">
          <a:extLst>
            <a:ext uri="{FF2B5EF4-FFF2-40B4-BE49-F238E27FC236}">
              <a16:creationId xmlns:a16="http://schemas.microsoft.com/office/drawing/2014/main" id="{00000000-0008-0000-2500-0000DD010000}"/>
            </a:ext>
          </a:extLst>
        </xdr:cNvPr>
        <xdr:cNvPicPr>
          <a:picLocks noChangeAspect="1"/>
        </xdr:cNvPicPr>
      </xdr:nvPicPr>
      <xdr:blipFill>
        <a:blip xmlns:r="http://schemas.openxmlformats.org/officeDocument/2006/relationships" r:embed="rId244"/>
        <a:stretch>
          <a:fillRect/>
        </a:stretch>
      </xdr:blipFill>
      <xdr:spPr>
        <a:xfrm>
          <a:off x="249555" y="1017320800"/>
          <a:ext cx="1466215" cy="1435735"/>
        </a:xfrm>
        <a:prstGeom prst="rect">
          <a:avLst/>
        </a:prstGeom>
        <a:noFill/>
        <a:ln w="9525">
          <a:noFill/>
        </a:ln>
      </xdr:spPr>
    </xdr:pic>
    <xdr:clientData/>
  </xdr:twoCellAnchor>
  <xdr:twoCellAnchor editAs="oneCell">
    <xdr:from>
      <xdr:col>0</xdr:col>
      <xdr:colOff>98425</xdr:colOff>
      <xdr:row>664</xdr:row>
      <xdr:rowOff>49530</xdr:rowOff>
    </xdr:from>
    <xdr:to>
      <xdr:col>0</xdr:col>
      <xdr:colOff>1788160</xdr:colOff>
      <xdr:row>664</xdr:row>
      <xdr:rowOff>1456690</xdr:rowOff>
    </xdr:to>
    <xdr:pic>
      <xdr:nvPicPr>
        <xdr:cNvPr id="478" name="图片 477">
          <a:extLst>
            <a:ext uri="{FF2B5EF4-FFF2-40B4-BE49-F238E27FC236}">
              <a16:creationId xmlns:a16="http://schemas.microsoft.com/office/drawing/2014/main" id="{00000000-0008-0000-2500-0000DE010000}"/>
            </a:ext>
          </a:extLst>
        </xdr:cNvPr>
        <xdr:cNvPicPr>
          <a:picLocks noChangeAspect="1"/>
        </xdr:cNvPicPr>
      </xdr:nvPicPr>
      <xdr:blipFill>
        <a:blip xmlns:r="http://schemas.openxmlformats.org/officeDocument/2006/relationships" r:embed="rId245"/>
        <a:stretch>
          <a:fillRect/>
        </a:stretch>
      </xdr:blipFill>
      <xdr:spPr>
        <a:xfrm>
          <a:off x="98425" y="1015809500"/>
          <a:ext cx="1689735" cy="1407160"/>
        </a:xfrm>
        <a:prstGeom prst="rect">
          <a:avLst/>
        </a:prstGeom>
        <a:noFill/>
        <a:ln w="9525">
          <a:noFill/>
        </a:ln>
      </xdr:spPr>
    </xdr:pic>
    <xdr:clientData/>
  </xdr:twoCellAnchor>
  <xdr:twoCellAnchor editAs="oneCell">
    <xdr:from>
      <xdr:col>0</xdr:col>
      <xdr:colOff>66675</xdr:colOff>
      <xdr:row>670</xdr:row>
      <xdr:rowOff>31115</xdr:rowOff>
    </xdr:from>
    <xdr:to>
      <xdr:col>0</xdr:col>
      <xdr:colOff>1791970</xdr:colOff>
      <xdr:row>670</xdr:row>
      <xdr:rowOff>1483360</xdr:rowOff>
    </xdr:to>
    <xdr:pic>
      <xdr:nvPicPr>
        <xdr:cNvPr id="479" name="ID_7DA0728B0278471EB3DA79CF2D052FD2" descr="c29bcbdec6c4fc1fffa8e26411c4840">
          <a:extLst>
            <a:ext uri="{FF2B5EF4-FFF2-40B4-BE49-F238E27FC236}">
              <a16:creationId xmlns:a16="http://schemas.microsoft.com/office/drawing/2014/main" id="{00000000-0008-0000-2500-0000DF010000}"/>
            </a:ext>
          </a:extLst>
        </xdr:cNvPr>
        <xdr:cNvPicPr>
          <a:picLocks noChangeAspect="1"/>
        </xdr:cNvPicPr>
      </xdr:nvPicPr>
      <xdr:blipFill>
        <a:blip xmlns:r="http://schemas.openxmlformats.org/officeDocument/2006/relationships" r:embed="rId246"/>
        <a:stretch>
          <a:fillRect/>
        </a:stretch>
      </xdr:blipFill>
      <xdr:spPr>
        <a:xfrm>
          <a:off x="66675" y="1024935085"/>
          <a:ext cx="1725295" cy="1452245"/>
        </a:xfrm>
        <a:prstGeom prst="rect">
          <a:avLst/>
        </a:prstGeom>
      </xdr:spPr>
    </xdr:pic>
    <xdr:clientData/>
  </xdr:twoCellAnchor>
  <xdr:twoCellAnchor editAs="oneCell">
    <xdr:from>
      <xdr:col>1</xdr:col>
      <xdr:colOff>0</xdr:colOff>
      <xdr:row>666</xdr:row>
      <xdr:rowOff>0</xdr:rowOff>
    </xdr:from>
    <xdr:to>
      <xdr:col>1</xdr:col>
      <xdr:colOff>9525</xdr:colOff>
      <xdr:row>666</xdr:row>
      <xdr:rowOff>28575</xdr:rowOff>
    </xdr:to>
    <xdr:pic>
      <xdr:nvPicPr>
        <xdr:cNvPr id="480" name="Picture 15">
          <a:extLst>
            <a:ext uri="{FF2B5EF4-FFF2-40B4-BE49-F238E27FC236}">
              <a16:creationId xmlns:a16="http://schemas.microsoft.com/office/drawing/2014/main" id="{00000000-0008-0000-2500-0000E0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18807970"/>
          <a:ext cx="9525" cy="28575"/>
        </a:xfrm>
        <a:prstGeom prst="rect">
          <a:avLst/>
        </a:prstGeom>
        <a:noFill/>
        <a:ln w="1">
          <a:noFill/>
          <a:miter lim="800000"/>
          <a:headEnd/>
          <a:tailEnd/>
        </a:ln>
      </xdr:spPr>
    </xdr:pic>
    <xdr:clientData/>
  </xdr:twoCellAnchor>
  <xdr:twoCellAnchor editAs="oneCell">
    <xdr:from>
      <xdr:col>0</xdr:col>
      <xdr:colOff>126365</xdr:colOff>
      <xdr:row>666</xdr:row>
      <xdr:rowOff>43180</xdr:rowOff>
    </xdr:from>
    <xdr:to>
      <xdr:col>0</xdr:col>
      <xdr:colOff>1722755</xdr:colOff>
      <xdr:row>666</xdr:row>
      <xdr:rowOff>1501140</xdr:rowOff>
    </xdr:to>
    <xdr:pic>
      <xdr:nvPicPr>
        <xdr:cNvPr id="482" name="图片 481">
          <a:extLst>
            <a:ext uri="{FF2B5EF4-FFF2-40B4-BE49-F238E27FC236}">
              <a16:creationId xmlns:a16="http://schemas.microsoft.com/office/drawing/2014/main" id="{00000000-0008-0000-2500-0000E2010000}"/>
            </a:ext>
          </a:extLst>
        </xdr:cNvPr>
        <xdr:cNvPicPr>
          <a:picLocks noChangeAspect="1"/>
        </xdr:cNvPicPr>
      </xdr:nvPicPr>
      <xdr:blipFill>
        <a:blip xmlns:r="http://schemas.openxmlformats.org/officeDocument/2006/relationships" r:embed="rId247"/>
        <a:stretch>
          <a:fillRect/>
        </a:stretch>
      </xdr:blipFill>
      <xdr:spPr>
        <a:xfrm>
          <a:off x="126365" y="1018851150"/>
          <a:ext cx="1596390" cy="1457960"/>
        </a:xfrm>
        <a:prstGeom prst="rect">
          <a:avLst/>
        </a:prstGeom>
        <a:noFill/>
        <a:ln w="9525">
          <a:noFill/>
        </a:ln>
      </xdr:spPr>
    </xdr:pic>
    <xdr:clientData/>
  </xdr:twoCellAnchor>
  <xdr:twoCellAnchor editAs="oneCell">
    <xdr:from>
      <xdr:col>1</xdr:col>
      <xdr:colOff>0</xdr:colOff>
      <xdr:row>667</xdr:row>
      <xdr:rowOff>0</xdr:rowOff>
    </xdr:from>
    <xdr:to>
      <xdr:col>1</xdr:col>
      <xdr:colOff>9525</xdr:colOff>
      <xdr:row>667</xdr:row>
      <xdr:rowOff>28575</xdr:rowOff>
    </xdr:to>
    <xdr:pic>
      <xdr:nvPicPr>
        <xdr:cNvPr id="483" name="Picture 15">
          <a:extLst>
            <a:ext uri="{FF2B5EF4-FFF2-40B4-BE49-F238E27FC236}">
              <a16:creationId xmlns:a16="http://schemas.microsoft.com/office/drawing/2014/main" id="{00000000-0008-0000-2500-0000E3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20331970"/>
          <a:ext cx="9525" cy="28575"/>
        </a:xfrm>
        <a:prstGeom prst="rect">
          <a:avLst/>
        </a:prstGeom>
        <a:noFill/>
        <a:ln w="1">
          <a:noFill/>
          <a:miter lim="800000"/>
          <a:headEnd/>
          <a:tailEnd/>
        </a:ln>
      </xdr:spPr>
    </xdr:pic>
    <xdr:clientData/>
  </xdr:twoCellAnchor>
  <xdr:twoCellAnchor editAs="oneCell">
    <xdr:from>
      <xdr:col>0</xdr:col>
      <xdr:colOff>81915</xdr:colOff>
      <xdr:row>667</xdr:row>
      <xdr:rowOff>44450</xdr:rowOff>
    </xdr:from>
    <xdr:to>
      <xdr:col>0</xdr:col>
      <xdr:colOff>1845945</xdr:colOff>
      <xdr:row>667</xdr:row>
      <xdr:rowOff>1485265</xdr:rowOff>
    </xdr:to>
    <xdr:pic>
      <xdr:nvPicPr>
        <xdr:cNvPr id="485" name="图片 484">
          <a:extLst>
            <a:ext uri="{FF2B5EF4-FFF2-40B4-BE49-F238E27FC236}">
              <a16:creationId xmlns:a16="http://schemas.microsoft.com/office/drawing/2014/main" id="{00000000-0008-0000-2500-0000E5010000}"/>
            </a:ext>
          </a:extLst>
        </xdr:cNvPr>
        <xdr:cNvPicPr>
          <a:picLocks noChangeAspect="1"/>
        </xdr:cNvPicPr>
      </xdr:nvPicPr>
      <xdr:blipFill>
        <a:blip xmlns:r="http://schemas.openxmlformats.org/officeDocument/2006/relationships" r:embed="rId248"/>
        <a:stretch>
          <a:fillRect/>
        </a:stretch>
      </xdr:blipFill>
      <xdr:spPr>
        <a:xfrm>
          <a:off x="81915" y="1020376420"/>
          <a:ext cx="1764030" cy="1440815"/>
        </a:xfrm>
        <a:prstGeom prst="rect">
          <a:avLst/>
        </a:prstGeom>
        <a:noFill/>
        <a:ln w="9525">
          <a:noFill/>
        </a:ln>
      </xdr:spPr>
    </xdr:pic>
    <xdr:clientData/>
  </xdr:twoCellAnchor>
  <xdr:twoCellAnchor editAs="oneCell">
    <xdr:from>
      <xdr:col>1</xdr:col>
      <xdr:colOff>0</xdr:colOff>
      <xdr:row>668</xdr:row>
      <xdr:rowOff>0</xdr:rowOff>
    </xdr:from>
    <xdr:to>
      <xdr:col>1</xdr:col>
      <xdr:colOff>9525</xdr:colOff>
      <xdr:row>668</xdr:row>
      <xdr:rowOff>28575</xdr:rowOff>
    </xdr:to>
    <xdr:pic>
      <xdr:nvPicPr>
        <xdr:cNvPr id="486" name="Picture 15">
          <a:extLst>
            <a:ext uri="{FF2B5EF4-FFF2-40B4-BE49-F238E27FC236}">
              <a16:creationId xmlns:a16="http://schemas.microsoft.com/office/drawing/2014/main" id="{00000000-0008-0000-2500-0000E6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21855970"/>
          <a:ext cx="9525" cy="28575"/>
        </a:xfrm>
        <a:prstGeom prst="rect">
          <a:avLst/>
        </a:prstGeom>
        <a:noFill/>
        <a:ln w="1">
          <a:noFill/>
          <a:miter lim="800000"/>
          <a:headEnd/>
          <a:tailEnd/>
        </a:ln>
      </xdr:spPr>
    </xdr:pic>
    <xdr:clientData/>
  </xdr:twoCellAnchor>
  <xdr:twoCellAnchor editAs="oneCell">
    <xdr:from>
      <xdr:col>0</xdr:col>
      <xdr:colOff>82550</xdr:colOff>
      <xdr:row>668</xdr:row>
      <xdr:rowOff>88265</xdr:rowOff>
    </xdr:from>
    <xdr:to>
      <xdr:col>0</xdr:col>
      <xdr:colOff>1775460</xdr:colOff>
      <xdr:row>668</xdr:row>
      <xdr:rowOff>1429385</xdr:rowOff>
    </xdr:to>
    <xdr:pic>
      <xdr:nvPicPr>
        <xdr:cNvPr id="488" name="图片 487">
          <a:extLst>
            <a:ext uri="{FF2B5EF4-FFF2-40B4-BE49-F238E27FC236}">
              <a16:creationId xmlns:a16="http://schemas.microsoft.com/office/drawing/2014/main" id="{00000000-0008-0000-2500-0000E8010000}"/>
            </a:ext>
          </a:extLst>
        </xdr:cNvPr>
        <xdr:cNvPicPr>
          <a:picLocks noChangeAspect="1"/>
        </xdr:cNvPicPr>
      </xdr:nvPicPr>
      <xdr:blipFill>
        <a:blip xmlns:r="http://schemas.openxmlformats.org/officeDocument/2006/relationships" r:embed="rId249"/>
        <a:stretch>
          <a:fillRect/>
        </a:stretch>
      </xdr:blipFill>
      <xdr:spPr>
        <a:xfrm>
          <a:off x="82550" y="1021944235"/>
          <a:ext cx="1692910" cy="1341120"/>
        </a:xfrm>
        <a:prstGeom prst="rect">
          <a:avLst/>
        </a:prstGeom>
        <a:noFill/>
        <a:ln w="9525">
          <a:noFill/>
        </a:ln>
      </xdr:spPr>
    </xdr:pic>
    <xdr:clientData/>
  </xdr:twoCellAnchor>
  <xdr:twoCellAnchor editAs="oneCell">
    <xdr:from>
      <xdr:col>1</xdr:col>
      <xdr:colOff>0</xdr:colOff>
      <xdr:row>669</xdr:row>
      <xdr:rowOff>0</xdr:rowOff>
    </xdr:from>
    <xdr:to>
      <xdr:col>1</xdr:col>
      <xdr:colOff>9525</xdr:colOff>
      <xdr:row>669</xdr:row>
      <xdr:rowOff>28575</xdr:rowOff>
    </xdr:to>
    <xdr:pic>
      <xdr:nvPicPr>
        <xdr:cNvPr id="489" name="Picture 15">
          <a:extLst>
            <a:ext uri="{FF2B5EF4-FFF2-40B4-BE49-F238E27FC236}">
              <a16:creationId xmlns:a16="http://schemas.microsoft.com/office/drawing/2014/main" id="{00000000-0008-0000-2500-0000E9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23379970"/>
          <a:ext cx="9525" cy="28575"/>
        </a:xfrm>
        <a:prstGeom prst="rect">
          <a:avLst/>
        </a:prstGeom>
        <a:noFill/>
        <a:ln w="1">
          <a:noFill/>
          <a:miter lim="800000"/>
          <a:headEnd/>
          <a:tailEnd/>
        </a:ln>
      </xdr:spPr>
    </xdr:pic>
    <xdr:clientData/>
  </xdr:twoCellAnchor>
  <xdr:twoCellAnchor editAs="oneCell">
    <xdr:from>
      <xdr:col>1</xdr:col>
      <xdr:colOff>0</xdr:colOff>
      <xdr:row>670</xdr:row>
      <xdr:rowOff>0</xdr:rowOff>
    </xdr:from>
    <xdr:to>
      <xdr:col>1</xdr:col>
      <xdr:colOff>9525</xdr:colOff>
      <xdr:row>670</xdr:row>
      <xdr:rowOff>28575</xdr:rowOff>
    </xdr:to>
    <xdr:pic>
      <xdr:nvPicPr>
        <xdr:cNvPr id="491" name="Picture 15">
          <a:extLst>
            <a:ext uri="{FF2B5EF4-FFF2-40B4-BE49-F238E27FC236}">
              <a16:creationId xmlns:a16="http://schemas.microsoft.com/office/drawing/2014/main" id="{00000000-0008-0000-2500-0000EB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24903970"/>
          <a:ext cx="9525" cy="28575"/>
        </a:xfrm>
        <a:prstGeom prst="rect">
          <a:avLst/>
        </a:prstGeom>
        <a:noFill/>
        <a:ln w="1">
          <a:noFill/>
          <a:miter lim="800000"/>
          <a:headEnd/>
          <a:tailEnd/>
        </a:ln>
      </xdr:spPr>
    </xdr:pic>
    <xdr:clientData/>
  </xdr:twoCellAnchor>
  <xdr:twoCellAnchor editAs="oneCell">
    <xdr:from>
      <xdr:col>0</xdr:col>
      <xdr:colOff>157480</xdr:colOff>
      <xdr:row>669</xdr:row>
      <xdr:rowOff>43180</xdr:rowOff>
    </xdr:from>
    <xdr:to>
      <xdr:col>0</xdr:col>
      <xdr:colOff>1740535</xdr:colOff>
      <xdr:row>669</xdr:row>
      <xdr:rowOff>1474470</xdr:rowOff>
    </xdr:to>
    <xdr:pic>
      <xdr:nvPicPr>
        <xdr:cNvPr id="493" name="图片 492">
          <a:extLst>
            <a:ext uri="{FF2B5EF4-FFF2-40B4-BE49-F238E27FC236}">
              <a16:creationId xmlns:a16="http://schemas.microsoft.com/office/drawing/2014/main" id="{00000000-0008-0000-2500-0000ED010000}"/>
            </a:ext>
          </a:extLst>
        </xdr:cNvPr>
        <xdr:cNvPicPr>
          <a:picLocks noChangeAspect="1"/>
        </xdr:cNvPicPr>
      </xdr:nvPicPr>
      <xdr:blipFill>
        <a:blip xmlns:r="http://schemas.openxmlformats.org/officeDocument/2006/relationships" r:embed="rId250"/>
        <a:stretch>
          <a:fillRect/>
        </a:stretch>
      </xdr:blipFill>
      <xdr:spPr>
        <a:xfrm>
          <a:off x="157480" y="1023423150"/>
          <a:ext cx="1583055" cy="1431290"/>
        </a:xfrm>
        <a:prstGeom prst="rect">
          <a:avLst/>
        </a:prstGeom>
        <a:noFill/>
        <a:ln w="9525">
          <a:noFill/>
        </a:ln>
      </xdr:spPr>
    </xdr:pic>
    <xdr:clientData/>
  </xdr:twoCellAnchor>
  <xdr:twoCellAnchor editAs="oneCell">
    <xdr:from>
      <xdr:col>1</xdr:col>
      <xdr:colOff>0</xdr:colOff>
      <xdr:row>931</xdr:row>
      <xdr:rowOff>0</xdr:rowOff>
    </xdr:from>
    <xdr:to>
      <xdr:col>1</xdr:col>
      <xdr:colOff>9525</xdr:colOff>
      <xdr:row>931</xdr:row>
      <xdr:rowOff>28575</xdr:rowOff>
    </xdr:to>
    <xdr:pic>
      <xdr:nvPicPr>
        <xdr:cNvPr id="494" name="Picture 15">
          <a:extLst>
            <a:ext uri="{FF2B5EF4-FFF2-40B4-BE49-F238E27FC236}">
              <a16:creationId xmlns:a16="http://schemas.microsoft.com/office/drawing/2014/main" id="{00000000-0008-0000-2500-0000EE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423048970"/>
          <a:ext cx="9525" cy="28575"/>
        </a:xfrm>
        <a:prstGeom prst="rect">
          <a:avLst/>
        </a:prstGeom>
        <a:noFill/>
        <a:ln w="1">
          <a:noFill/>
          <a:miter lim="800000"/>
          <a:headEnd/>
          <a:tailEnd/>
        </a:ln>
      </xdr:spPr>
    </xdr:pic>
    <xdr:clientData/>
  </xdr:twoCellAnchor>
  <xdr:twoCellAnchor editAs="oneCell">
    <xdr:from>
      <xdr:col>1</xdr:col>
      <xdr:colOff>0</xdr:colOff>
      <xdr:row>672</xdr:row>
      <xdr:rowOff>0</xdr:rowOff>
    </xdr:from>
    <xdr:to>
      <xdr:col>1</xdr:col>
      <xdr:colOff>9525</xdr:colOff>
      <xdr:row>672</xdr:row>
      <xdr:rowOff>28575</xdr:rowOff>
    </xdr:to>
    <xdr:pic>
      <xdr:nvPicPr>
        <xdr:cNvPr id="496" name="Picture 15">
          <a:extLst>
            <a:ext uri="{FF2B5EF4-FFF2-40B4-BE49-F238E27FC236}">
              <a16:creationId xmlns:a16="http://schemas.microsoft.com/office/drawing/2014/main" id="{00000000-0008-0000-2500-0000F0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27951970"/>
          <a:ext cx="9525" cy="28575"/>
        </a:xfrm>
        <a:prstGeom prst="rect">
          <a:avLst/>
        </a:prstGeom>
        <a:noFill/>
        <a:ln w="1">
          <a:noFill/>
          <a:miter lim="800000"/>
          <a:headEnd/>
          <a:tailEnd/>
        </a:ln>
      </xdr:spPr>
    </xdr:pic>
    <xdr:clientData/>
  </xdr:twoCellAnchor>
  <xdr:twoCellAnchor editAs="oneCell">
    <xdr:from>
      <xdr:col>1</xdr:col>
      <xdr:colOff>0</xdr:colOff>
      <xdr:row>673</xdr:row>
      <xdr:rowOff>0</xdr:rowOff>
    </xdr:from>
    <xdr:to>
      <xdr:col>1</xdr:col>
      <xdr:colOff>9525</xdr:colOff>
      <xdr:row>673</xdr:row>
      <xdr:rowOff>28575</xdr:rowOff>
    </xdr:to>
    <xdr:pic>
      <xdr:nvPicPr>
        <xdr:cNvPr id="498" name="Picture 15">
          <a:extLst>
            <a:ext uri="{FF2B5EF4-FFF2-40B4-BE49-F238E27FC236}">
              <a16:creationId xmlns:a16="http://schemas.microsoft.com/office/drawing/2014/main" id="{00000000-0008-0000-2500-0000F2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29475970"/>
          <a:ext cx="9525" cy="28575"/>
        </a:xfrm>
        <a:prstGeom prst="rect">
          <a:avLst/>
        </a:prstGeom>
        <a:noFill/>
        <a:ln w="1">
          <a:noFill/>
          <a:miter lim="800000"/>
          <a:headEnd/>
          <a:tailEnd/>
        </a:ln>
      </xdr:spPr>
    </xdr:pic>
    <xdr:clientData/>
  </xdr:twoCellAnchor>
  <xdr:twoCellAnchor editAs="oneCell">
    <xdr:from>
      <xdr:col>1</xdr:col>
      <xdr:colOff>0</xdr:colOff>
      <xdr:row>671</xdr:row>
      <xdr:rowOff>0</xdr:rowOff>
    </xdr:from>
    <xdr:to>
      <xdr:col>1</xdr:col>
      <xdr:colOff>9525</xdr:colOff>
      <xdr:row>671</xdr:row>
      <xdr:rowOff>28575</xdr:rowOff>
    </xdr:to>
    <xdr:pic>
      <xdr:nvPicPr>
        <xdr:cNvPr id="500" name="Picture 15">
          <a:extLst>
            <a:ext uri="{FF2B5EF4-FFF2-40B4-BE49-F238E27FC236}">
              <a16:creationId xmlns:a16="http://schemas.microsoft.com/office/drawing/2014/main" id="{00000000-0008-0000-2500-0000F4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26427970"/>
          <a:ext cx="9525" cy="28575"/>
        </a:xfrm>
        <a:prstGeom prst="rect">
          <a:avLst/>
        </a:prstGeom>
        <a:noFill/>
        <a:ln w="1">
          <a:noFill/>
          <a:miter lim="800000"/>
          <a:headEnd/>
          <a:tailEnd/>
        </a:ln>
      </xdr:spPr>
    </xdr:pic>
    <xdr:clientData/>
  </xdr:twoCellAnchor>
  <xdr:twoCellAnchor editAs="oneCell">
    <xdr:from>
      <xdr:col>0</xdr:col>
      <xdr:colOff>87630</xdr:colOff>
      <xdr:row>672</xdr:row>
      <xdr:rowOff>48260</xdr:rowOff>
    </xdr:from>
    <xdr:to>
      <xdr:col>0</xdr:col>
      <xdr:colOff>1823720</xdr:colOff>
      <xdr:row>672</xdr:row>
      <xdr:rowOff>1489075</xdr:rowOff>
    </xdr:to>
    <xdr:pic>
      <xdr:nvPicPr>
        <xdr:cNvPr id="502" name="图片 501">
          <a:extLst>
            <a:ext uri="{FF2B5EF4-FFF2-40B4-BE49-F238E27FC236}">
              <a16:creationId xmlns:a16="http://schemas.microsoft.com/office/drawing/2014/main" id="{00000000-0008-0000-2500-0000F6010000}"/>
            </a:ext>
          </a:extLst>
        </xdr:cNvPr>
        <xdr:cNvPicPr>
          <a:picLocks noChangeAspect="1"/>
        </xdr:cNvPicPr>
      </xdr:nvPicPr>
      <xdr:blipFill>
        <a:blip xmlns:r="http://schemas.openxmlformats.org/officeDocument/2006/relationships" r:embed="rId251"/>
        <a:stretch>
          <a:fillRect/>
        </a:stretch>
      </xdr:blipFill>
      <xdr:spPr>
        <a:xfrm>
          <a:off x="87630" y="1028000230"/>
          <a:ext cx="1736090" cy="1440815"/>
        </a:xfrm>
        <a:prstGeom prst="rect">
          <a:avLst/>
        </a:prstGeom>
        <a:noFill/>
        <a:ln w="9525">
          <a:noFill/>
        </a:ln>
      </xdr:spPr>
    </xdr:pic>
    <xdr:clientData/>
  </xdr:twoCellAnchor>
  <xdr:twoCellAnchor editAs="oneCell">
    <xdr:from>
      <xdr:col>0</xdr:col>
      <xdr:colOff>73660</xdr:colOff>
      <xdr:row>673</xdr:row>
      <xdr:rowOff>53340</xdr:rowOff>
    </xdr:from>
    <xdr:to>
      <xdr:col>0</xdr:col>
      <xdr:colOff>1855470</xdr:colOff>
      <xdr:row>673</xdr:row>
      <xdr:rowOff>1463675</xdr:rowOff>
    </xdr:to>
    <xdr:pic>
      <xdr:nvPicPr>
        <xdr:cNvPr id="503" name="图片 502">
          <a:extLst>
            <a:ext uri="{FF2B5EF4-FFF2-40B4-BE49-F238E27FC236}">
              <a16:creationId xmlns:a16="http://schemas.microsoft.com/office/drawing/2014/main" id="{00000000-0008-0000-2500-0000F7010000}"/>
            </a:ext>
          </a:extLst>
        </xdr:cNvPr>
        <xdr:cNvPicPr>
          <a:picLocks noChangeAspect="1"/>
        </xdr:cNvPicPr>
      </xdr:nvPicPr>
      <xdr:blipFill>
        <a:blip xmlns:r="http://schemas.openxmlformats.org/officeDocument/2006/relationships" r:embed="rId252"/>
        <a:stretch>
          <a:fillRect/>
        </a:stretch>
      </xdr:blipFill>
      <xdr:spPr>
        <a:xfrm>
          <a:off x="73660" y="1029529310"/>
          <a:ext cx="1781810" cy="1410335"/>
        </a:xfrm>
        <a:prstGeom prst="rect">
          <a:avLst/>
        </a:prstGeom>
        <a:noFill/>
        <a:ln w="9525">
          <a:noFill/>
        </a:ln>
      </xdr:spPr>
    </xdr:pic>
    <xdr:clientData/>
  </xdr:twoCellAnchor>
  <xdr:twoCellAnchor editAs="oneCell">
    <xdr:from>
      <xdr:col>0</xdr:col>
      <xdr:colOff>97790</xdr:colOff>
      <xdr:row>671</xdr:row>
      <xdr:rowOff>33020</xdr:rowOff>
    </xdr:from>
    <xdr:to>
      <xdr:col>0</xdr:col>
      <xdr:colOff>1828800</xdr:colOff>
      <xdr:row>671</xdr:row>
      <xdr:rowOff>1492885</xdr:rowOff>
    </xdr:to>
    <xdr:pic>
      <xdr:nvPicPr>
        <xdr:cNvPr id="504" name="图片 503">
          <a:extLst>
            <a:ext uri="{FF2B5EF4-FFF2-40B4-BE49-F238E27FC236}">
              <a16:creationId xmlns:a16="http://schemas.microsoft.com/office/drawing/2014/main" id="{00000000-0008-0000-2500-0000F8010000}"/>
            </a:ext>
          </a:extLst>
        </xdr:cNvPr>
        <xdr:cNvPicPr>
          <a:picLocks noChangeAspect="1"/>
        </xdr:cNvPicPr>
      </xdr:nvPicPr>
      <xdr:blipFill>
        <a:blip xmlns:r="http://schemas.openxmlformats.org/officeDocument/2006/relationships" r:embed="rId253"/>
        <a:stretch>
          <a:fillRect/>
        </a:stretch>
      </xdr:blipFill>
      <xdr:spPr>
        <a:xfrm>
          <a:off x="97790" y="1026460990"/>
          <a:ext cx="1731010" cy="1459865"/>
        </a:xfrm>
        <a:prstGeom prst="rect">
          <a:avLst/>
        </a:prstGeom>
        <a:noFill/>
        <a:ln w="9525">
          <a:noFill/>
        </a:ln>
      </xdr:spPr>
    </xdr:pic>
    <xdr:clientData/>
  </xdr:twoCellAnchor>
  <xdr:twoCellAnchor editAs="oneCell">
    <xdr:from>
      <xdr:col>1</xdr:col>
      <xdr:colOff>0</xdr:colOff>
      <xdr:row>674</xdr:row>
      <xdr:rowOff>0</xdr:rowOff>
    </xdr:from>
    <xdr:to>
      <xdr:col>1</xdr:col>
      <xdr:colOff>9525</xdr:colOff>
      <xdr:row>674</xdr:row>
      <xdr:rowOff>28575</xdr:rowOff>
    </xdr:to>
    <xdr:pic>
      <xdr:nvPicPr>
        <xdr:cNvPr id="505" name="Picture 15">
          <a:extLst>
            <a:ext uri="{FF2B5EF4-FFF2-40B4-BE49-F238E27FC236}">
              <a16:creationId xmlns:a16="http://schemas.microsoft.com/office/drawing/2014/main" id="{00000000-0008-0000-2500-0000F901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30999970"/>
          <a:ext cx="9525" cy="28575"/>
        </a:xfrm>
        <a:prstGeom prst="rect">
          <a:avLst/>
        </a:prstGeom>
        <a:noFill/>
        <a:ln w="1">
          <a:noFill/>
          <a:miter lim="800000"/>
          <a:headEnd/>
          <a:tailEnd/>
        </a:ln>
      </xdr:spPr>
    </xdr:pic>
    <xdr:clientData/>
  </xdr:twoCellAnchor>
  <xdr:twoCellAnchor editAs="oneCell">
    <xdr:from>
      <xdr:col>1</xdr:col>
      <xdr:colOff>0</xdr:colOff>
      <xdr:row>675</xdr:row>
      <xdr:rowOff>0</xdr:rowOff>
    </xdr:from>
    <xdr:to>
      <xdr:col>1</xdr:col>
      <xdr:colOff>9525</xdr:colOff>
      <xdr:row>675</xdr:row>
      <xdr:rowOff>28575</xdr:rowOff>
    </xdr:to>
    <xdr:pic>
      <xdr:nvPicPr>
        <xdr:cNvPr id="522" name="Picture 15">
          <a:extLst>
            <a:ext uri="{FF2B5EF4-FFF2-40B4-BE49-F238E27FC236}">
              <a16:creationId xmlns:a16="http://schemas.microsoft.com/office/drawing/2014/main" id="{00000000-0008-0000-2500-00000A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32523970"/>
          <a:ext cx="9525" cy="28575"/>
        </a:xfrm>
        <a:prstGeom prst="rect">
          <a:avLst/>
        </a:prstGeom>
        <a:noFill/>
        <a:ln w="1">
          <a:noFill/>
          <a:miter lim="800000"/>
          <a:headEnd/>
          <a:tailEnd/>
        </a:ln>
      </xdr:spPr>
    </xdr:pic>
    <xdr:clientData/>
  </xdr:twoCellAnchor>
  <xdr:twoCellAnchor editAs="oneCell">
    <xdr:from>
      <xdr:col>1</xdr:col>
      <xdr:colOff>0</xdr:colOff>
      <xdr:row>676</xdr:row>
      <xdr:rowOff>0</xdr:rowOff>
    </xdr:from>
    <xdr:to>
      <xdr:col>1</xdr:col>
      <xdr:colOff>9525</xdr:colOff>
      <xdr:row>676</xdr:row>
      <xdr:rowOff>28575</xdr:rowOff>
    </xdr:to>
    <xdr:pic>
      <xdr:nvPicPr>
        <xdr:cNvPr id="524" name="Picture 15">
          <a:extLst>
            <a:ext uri="{FF2B5EF4-FFF2-40B4-BE49-F238E27FC236}">
              <a16:creationId xmlns:a16="http://schemas.microsoft.com/office/drawing/2014/main" id="{00000000-0008-0000-2500-00000C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34047970"/>
          <a:ext cx="9525" cy="28575"/>
        </a:xfrm>
        <a:prstGeom prst="rect">
          <a:avLst/>
        </a:prstGeom>
        <a:noFill/>
        <a:ln w="1">
          <a:noFill/>
          <a:miter lim="800000"/>
          <a:headEnd/>
          <a:tailEnd/>
        </a:ln>
      </xdr:spPr>
    </xdr:pic>
    <xdr:clientData/>
  </xdr:twoCellAnchor>
  <xdr:twoCellAnchor editAs="oneCell">
    <xdr:from>
      <xdr:col>0</xdr:col>
      <xdr:colOff>104775</xdr:colOff>
      <xdr:row>674</xdr:row>
      <xdr:rowOff>41910</xdr:rowOff>
    </xdr:from>
    <xdr:to>
      <xdr:col>0</xdr:col>
      <xdr:colOff>1774825</xdr:colOff>
      <xdr:row>674</xdr:row>
      <xdr:rowOff>1482090</xdr:rowOff>
    </xdr:to>
    <xdr:pic>
      <xdr:nvPicPr>
        <xdr:cNvPr id="526" name="图片 525">
          <a:extLst>
            <a:ext uri="{FF2B5EF4-FFF2-40B4-BE49-F238E27FC236}">
              <a16:creationId xmlns:a16="http://schemas.microsoft.com/office/drawing/2014/main" id="{00000000-0008-0000-2500-00000E020000}"/>
            </a:ext>
          </a:extLst>
        </xdr:cNvPr>
        <xdr:cNvPicPr>
          <a:picLocks noChangeAspect="1"/>
        </xdr:cNvPicPr>
      </xdr:nvPicPr>
      <xdr:blipFill>
        <a:blip xmlns:r="http://schemas.openxmlformats.org/officeDocument/2006/relationships" r:embed="rId254"/>
        <a:stretch>
          <a:fillRect/>
        </a:stretch>
      </xdr:blipFill>
      <xdr:spPr>
        <a:xfrm>
          <a:off x="104775" y="1031041880"/>
          <a:ext cx="1670050" cy="1440180"/>
        </a:xfrm>
        <a:prstGeom prst="rect">
          <a:avLst/>
        </a:prstGeom>
        <a:noFill/>
        <a:ln w="9525">
          <a:noFill/>
        </a:ln>
      </xdr:spPr>
    </xdr:pic>
    <xdr:clientData/>
  </xdr:twoCellAnchor>
  <xdr:twoCellAnchor editAs="oneCell">
    <xdr:from>
      <xdr:col>0</xdr:col>
      <xdr:colOff>148590</xdr:colOff>
      <xdr:row>675</xdr:row>
      <xdr:rowOff>20955</xdr:rowOff>
    </xdr:from>
    <xdr:to>
      <xdr:col>0</xdr:col>
      <xdr:colOff>1772285</xdr:colOff>
      <xdr:row>675</xdr:row>
      <xdr:rowOff>1463040</xdr:rowOff>
    </xdr:to>
    <xdr:pic>
      <xdr:nvPicPr>
        <xdr:cNvPr id="527" name="图片 526">
          <a:extLst>
            <a:ext uri="{FF2B5EF4-FFF2-40B4-BE49-F238E27FC236}">
              <a16:creationId xmlns:a16="http://schemas.microsoft.com/office/drawing/2014/main" id="{00000000-0008-0000-2500-00000F020000}"/>
            </a:ext>
          </a:extLst>
        </xdr:cNvPr>
        <xdr:cNvPicPr>
          <a:picLocks noChangeAspect="1"/>
        </xdr:cNvPicPr>
      </xdr:nvPicPr>
      <xdr:blipFill>
        <a:blip xmlns:r="http://schemas.openxmlformats.org/officeDocument/2006/relationships" r:embed="rId255"/>
        <a:stretch>
          <a:fillRect/>
        </a:stretch>
      </xdr:blipFill>
      <xdr:spPr>
        <a:xfrm>
          <a:off x="148590" y="1032544925"/>
          <a:ext cx="1623695" cy="1442085"/>
        </a:xfrm>
        <a:prstGeom prst="rect">
          <a:avLst/>
        </a:prstGeom>
        <a:noFill/>
        <a:ln w="9525">
          <a:noFill/>
        </a:ln>
      </xdr:spPr>
    </xdr:pic>
    <xdr:clientData/>
  </xdr:twoCellAnchor>
  <xdr:twoCellAnchor editAs="oneCell">
    <xdr:from>
      <xdr:col>0</xdr:col>
      <xdr:colOff>132715</xdr:colOff>
      <xdr:row>676</xdr:row>
      <xdr:rowOff>31115</xdr:rowOff>
    </xdr:from>
    <xdr:to>
      <xdr:col>0</xdr:col>
      <xdr:colOff>1831975</xdr:colOff>
      <xdr:row>676</xdr:row>
      <xdr:rowOff>1468755</xdr:rowOff>
    </xdr:to>
    <xdr:pic>
      <xdr:nvPicPr>
        <xdr:cNvPr id="528" name="图片 527">
          <a:extLst>
            <a:ext uri="{FF2B5EF4-FFF2-40B4-BE49-F238E27FC236}">
              <a16:creationId xmlns:a16="http://schemas.microsoft.com/office/drawing/2014/main" id="{00000000-0008-0000-2500-000010020000}"/>
            </a:ext>
          </a:extLst>
        </xdr:cNvPr>
        <xdr:cNvPicPr>
          <a:picLocks noChangeAspect="1"/>
        </xdr:cNvPicPr>
      </xdr:nvPicPr>
      <xdr:blipFill>
        <a:blip xmlns:r="http://schemas.openxmlformats.org/officeDocument/2006/relationships" r:embed="rId256"/>
        <a:stretch>
          <a:fillRect/>
        </a:stretch>
      </xdr:blipFill>
      <xdr:spPr>
        <a:xfrm>
          <a:off x="132715" y="1034079085"/>
          <a:ext cx="1699260" cy="1437640"/>
        </a:xfrm>
        <a:prstGeom prst="rect">
          <a:avLst/>
        </a:prstGeom>
        <a:noFill/>
        <a:ln w="9525">
          <a:noFill/>
        </a:ln>
      </xdr:spPr>
    </xdr:pic>
    <xdr:clientData/>
  </xdr:twoCellAnchor>
  <xdr:twoCellAnchor editAs="oneCell">
    <xdr:from>
      <xdr:col>1</xdr:col>
      <xdr:colOff>0</xdr:colOff>
      <xdr:row>678</xdr:row>
      <xdr:rowOff>0</xdr:rowOff>
    </xdr:from>
    <xdr:to>
      <xdr:col>1</xdr:col>
      <xdr:colOff>9525</xdr:colOff>
      <xdr:row>678</xdr:row>
      <xdr:rowOff>28575</xdr:rowOff>
    </xdr:to>
    <xdr:pic>
      <xdr:nvPicPr>
        <xdr:cNvPr id="529" name="Picture 15">
          <a:extLst>
            <a:ext uri="{FF2B5EF4-FFF2-40B4-BE49-F238E27FC236}">
              <a16:creationId xmlns:a16="http://schemas.microsoft.com/office/drawing/2014/main" id="{00000000-0008-0000-2500-000011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37095970"/>
          <a:ext cx="9525" cy="28575"/>
        </a:xfrm>
        <a:prstGeom prst="rect">
          <a:avLst/>
        </a:prstGeom>
        <a:noFill/>
        <a:ln w="1">
          <a:noFill/>
          <a:miter lim="800000"/>
          <a:headEnd/>
          <a:tailEnd/>
        </a:ln>
      </xdr:spPr>
    </xdr:pic>
    <xdr:clientData/>
  </xdr:twoCellAnchor>
  <xdr:twoCellAnchor editAs="oneCell">
    <xdr:from>
      <xdr:col>1</xdr:col>
      <xdr:colOff>0</xdr:colOff>
      <xdr:row>679</xdr:row>
      <xdr:rowOff>0</xdr:rowOff>
    </xdr:from>
    <xdr:to>
      <xdr:col>1</xdr:col>
      <xdr:colOff>9525</xdr:colOff>
      <xdr:row>679</xdr:row>
      <xdr:rowOff>28575</xdr:rowOff>
    </xdr:to>
    <xdr:pic>
      <xdr:nvPicPr>
        <xdr:cNvPr id="531" name="Picture 15">
          <a:extLst>
            <a:ext uri="{FF2B5EF4-FFF2-40B4-BE49-F238E27FC236}">
              <a16:creationId xmlns:a16="http://schemas.microsoft.com/office/drawing/2014/main" id="{00000000-0008-0000-2500-000013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38619970"/>
          <a:ext cx="9525" cy="28575"/>
        </a:xfrm>
        <a:prstGeom prst="rect">
          <a:avLst/>
        </a:prstGeom>
        <a:noFill/>
        <a:ln w="1">
          <a:noFill/>
          <a:miter lim="800000"/>
          <a:headEnd/>
          <a:tailEnd/>
        </a:ln>
      </xdr:spPr>
    </xdr:pic>
    <xdr:clientData/>
  </xdr:twoCellAnchor>
  <xdr:twoCellAnchor editAs="oneCell">
    <xdr:from>
      <xdr:col>1</xdr:col>
      <xdr:colOff>0</xdr:colOff>
      <xdr:row>677</xdr:row>
      <xdr:rowOff>0</xdr:rowOff>
    </xdr:from>
    <xdr:to>
      <xdr:col>1</xdr:col>
      <xdr:colOff>9525</xdr:colOff>
      <xdr:row>677</xdr:row>
      <xdr:rowOff>28575</xdr:rowOff>
    </xdr:to>
    <xdr:pic>
      <xdr:nvPicPr>
        <xdr:cNvPr id="533" name="Picture 15">
          <a:extLst>
            <a:ext uri="{FF2B5EF4-FFF2-40B4-BE49-F238E27FC236}">
              <a16:creationId xmlns:a16="http://schemas.microsoft.com/office/drawing/2014/main" id="{00000000-0008-0000-2500-000015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35571970"/>
          <a:ext cx="9525" cy="28575"/>
        </a:xfrm>
        <a:prstGeom prst="rect">
          <a:avLst/>
        </a:prstGeom>
        <a:noFill/>
        <a:ln w="1">
          <a:noFill/>
          <a:miter lim="800000"/>
          <a:headEnd/>
          <a:tailEnd/>
        </a:ln>
      </xdr:spPr>
    </xdr:pic>
    <xdr:clientData/>
  </xdr:twoCellAnchor>
  <xdr:twoCellAnchor editAs="oneCell">
    <xdr:from>
      <xdr:col>0</xdr:col>
      <xdr:colOff>62865</xdr:colOff>
      <xdr:row>679</xdr:row>
      <xdr:rowOff>85090</xdr:rowOff>
    </xdr:from>
    <xdr:to>
      <xdr:col>0</xdr:col>
      <xdr:colOff>1845945</xdr:colOff>
      <xdr:row>679</xdr:row>
      <xdr:rowOff>1473200</xdr:rowOff>
    </xdr:to>
    <xdr:pic>
      <xdr:nvPicPr>
        <xdr:cNvPr id="535" name="图片 534">
          <a:extLst>
            <a:ext uri="{FF2B5EF4-FFF2-40B4-BE49-F238E27FC236}">
              <a16:creationId xmlns:a16="http://schemas.microsoft.com/office/drawing/2014/main" id="{00000000-0008-0000-2500-000017020000}"/>
            </a:ext>
          </a:extLst>
        </xdr:cNvPr>
        <xdr:cNvPicPr>
          <a:picLocks noChangeAspect="1"/>
        </xdr:cNvPicPr>
      </xdr:nvPicPr>
      <xdr:blipFill>
        <a:blip xmlns:r="http://schemas.openxmlformats.org/officeDocument/2006/relationships" r:embed="rId257"/>
        <a:stretch>
          <a:fillRect/>
        </a:stretch>
      </xdr:blipFill>
      <xdr:spPr>
        <a:xfrm>
          <a:off x="62865" y="1038705060"/>
          <a:ext cx="1783080" cy="1388110"/>
        </a:xfrm>
        <a:prstGeom prst="rect">
          <a:avLst/>
        </a:prstGeom>
        <a:noFill/>
        <a:ln w="9525">
          <a:noFill/>
        </a:ln>
      </xdr:spPr>
    </xdr:pic>
    <xdr:clientData/>
  </xdr:twoCellAnchor>
  <xdr:twoCellAnchor editAs="oneCell">
    <xdr:from>
      <xdr:col>0</xdr:col>
      <xdr:colOff>97790</xdr:colOff>
      <xdr:row>678</xdr:row>
      <xdr:rowOff>53975</xdr:rowOff>
    </xdr:from>
    <xdr:to>
      <xdr:col>0</xdr:col>
      <xdr:colOff>1746250</xdr:colOff>
      <xdr:row>678</xdr:row>
      <xdr:rowOff>1483995</xdr:rowOff>
    </xdr:to>
    <xdr:pic>
      <xdr:nvPicPr>
        <xdr:cNvPr id="536" name="图片 535">
          <a:extLst>
            <a:ext uri="{FF2B5EF4-FFF2-40B4-BE49-F238E27FC236}">
              <a16:creationId xmlns:a16="http://schemas.microsoft.com/office/drawing/2014/main" id="{00000000-0008-0000-2500-000018020000}"/>
            </a:ext>
          </a:extLst>
        </xdr:cNvPr>
        <xdr:cNvPicPr>
          <a:picLocks noChangeAspect="1"/>
        </xdr:cNvPicPr>
      </xdr:nvPicPr>
      <xdr:blipFill>
        <a:blip xmlns:r="http://schemas.openxmlformats.org/officeDocument/2006/relationships" r:embed="rId258"/>
        <a:stretch>
          <a:fillRect/>
        </a:stretch>
      </xdr:blipFill>
      <xdr:spPr>
        <a:xfrm>
          <a:off x="97790" y="1037149945"/>
          <a:ext cx="1648460" cy="1430020"/>
        </a:xfrm>
        <a:prstGeom prst="rect">
          <a:avLst/>
        </a:prstGeom>
        <a:noFill/>
        <a:ln w="9525">
          <a:noFill/>
        </a:ln>
      </xdr:spPr>
    </xdr:pic>
    <xdr:clientData/>
  </xdr:twoCellAnchor>
  <xdr:twoCellAnchor editAs="oneCell">
    <xdr:from>
      <xdr:col>0</xdr:col>
      <xdr:colOff>62865</xdr:colOff>
      <xdr:row>677</xdr:row>
      <xdr:rowOff>40005</xdr:rowOff>
    </xdr:from>
    <xdr:to>
      <xdr:col>0</xdr:col>
      <xdr:colOff>1829435</xdr:colOff>
      <xdr:row>677</xdr:row>
      <xdr:rowOff>1424940</xdr:rowOff>
    </xdr:to>
    <xdr:pic>
      <xdr:nvPicPr>
        <xdr:cNvPr id="537" name="图片 536">
          <a:extLst>
            <a:ext uri="{FF2B5EF4-FFF2-40B4-BE49-F238E27FC236}">
              <a16:creationId xmlns:a16="http://schemas.microsoft.com/office/drawing/2014/main" id="{00000000-0008-0000-2500-000019020000}"/>
            </a:ext>
          </a:extLst>
        </xdr:cNvPr>
        <xdr:cNvPicPr>
          <a:picLocks noChangeAspect="1"/>
        </xdr:cNvPicPr>
      </xdr:nvPicPr>
      <xdr:blipFill>
        <a:blip xmlns:r="http://schemas.openxmlformats.org/officeDocument/2006/relationships" r:embed="rId259"/>
        <a:stretch>
          <a:fillRect/>
        </a:stretch>
      </xdr:blipFill>
      <xdr:spPr>
        <a:xfrm>
          <a:off x="62865" y="1035611975"/>
          <a:ext cx="1766570" cy="1384935"/>
        </a:xfrm>
        <a:prstGeom prst="rect">
          <a:avLst/>
        </a:prstGeom>
        <a:noFill/>
        <a:ln w="9525">
          <a:noFill/>
        </a:ln>
      </xdr:spPr>
    </xdr:pic>
    <xdr:clientData/>
  </xdr:twoCellAnchor>
  <xdr:twoCellAnchor editAs="oneCell">
    <xdr:from>
      <xdr:col>0</xdr:col>
      <xdr:colOff>9525</xdr:colOff>
      <xdr:row>681</xdr:row>
      <xdr:rowOff>53975</xdr:rowOff>
    </xdr:from>
    <xdr:to>
      <xdr:col>0</xdr:col>
      <xdr:colOff>1808480</xdr:colOff>
      <xdr:row>681</xdr:row>
      <xdr:rowOff>1451610</xdr:rowOff>
    </xdr:to>
    <xdr:pic>
      <xdr:nvPicPr>
        <xdr:cNvPr id="538" name="ID_D8B354935C42493398D0A6E88F1574E7" descr="8e1552d8c62011f4f907aff8dedf4a5">
          <a:extLst>
            <a:ext uri="{FF2B5EF4-FFF2-40B4-BE49-F238E27FC236}">
              <a16:creationId xmlns:a16="http://schemas.microsoft.com/office/drawing/2014/main" id="{00000000-0008-0000-2500-00001A020000}"/>
            </a:ext>
          </a:extLst>
        </xdr:cNvPr>
        <xdr:cNvPicPr>
          <a:picLocks noChangeAspect="1"/>
        </xdr:cNvPicPr>
      </xdr:nvPicPr>
      <xdr:blipFill>
        <a:blip xmlns:r="http://schemas.openxmlformats.org/officeDocument/2006/relationships" r:embed="rId260"/>
        <a:stretch>
          <a:fillRect/>
        </a:stretch>
      </xdr:blipFill>
      <xdr:spPr>
        <a:xfrm>
          <a:off x="9525" y="1041721945"/>
          <a:ext cx="1798955" cy="1397635"/>
        </a:xfrm>
        <a:prstGeom prst="rect">
          <a:avLst/>
        </a:prstGeom>
      </xdr:spPr>
    </xdr:pic>
    <xdr:clientData/>
  </xdr:twoCellAnchor>
  <xdr:twoCellAnchor editAs="oneCell">
    <xdr:from>
      <xdr:col>1</xdr:col>
      <xdr:colOff>0</xdr:colOff>
      <xdr:row>680</xdr:row>
      <xdr:rowOff>0</xdr:rowOff>
    </xdr:from>
    <xdr:to>
      <xdr:col>1</xdr:col>
      <xdr:colOff>9525</xdr:colOff>
      <xdr:row>680</xdr:row>
      <xdr:rowOff>28575</xdr:rowOff>
    </xdr:to>
    <xdr:pic>
      <xdr:nvPicPr>
        <xdr:cNvPr id="539" name="Picture 15">
          <a:extLst>
            <a:ext uri="{FF2B5EF4-FFF2-40B4-BE49-F238E27FC236}">
              <a16:creationId xmlns:a16="http://schemas.microsoft.com/office/drawing/2014/main" id="{00000000-0008-0000-2500-00001B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40143970"/>
          <a:ext cx="9525" cy="28575"/>
        </a:xfrm>
        <a:prstGeom prst="rect">
          <a:avLst/>
        </a:prstGeom>
        <a:noFill/>
        <a:ln w="1">
          <a:noFill/>
          <a:miter lim="800000"/>
          <a:headEnd/>
          <a:tailEnd/>
        </a:ln>
      </xdr:spPr>
    </xdr:pic>
    <xdr:clientData/>
  </xdr:twoCellAnchor>
  <xdr:twoCellAnchor editAs="oneCell">
    <xdr:from>
      <xdr:col>0</xdr:col>
      <xdr:colOff>132080</xdr:colOff>
      <xdr:row>680</xdr:row>
      <xdr:rowOff>67945</xdr:rowOff>
    </xdr:from>
    <xdr:to>
      <xdr:col>0</xdr:col>
      <xdr:colOff>1746885</xdr:colOff>
      <xdr:row>680</xdr:row>
      <xdr:rowOff>1503045</xdr:rowOff>
    </xdr:to>
    <xdr:pic>
      <xdr:nvPicPr>
        <xdr:cNvPr id="541" name="图片 540">
          <a:extLst>
            <a:ext uri="{FF2B5EF4-FFF2-40B4-BE49-F238E27FC236}">
              <a16:creationId xmlns:a16="http://schemas.microsoft.com/office/drawing/2014/main" id="{00000000-0008-0000-2500-00001D020000}"/>
            </a:ext>
          </a:extLst>
        </xdr:cNvPr>
        <xdr:cNvPicPr>
          <a:picLocks noChangeAspect="1"/>
        </xdr:cNvPicPr>
      </xdr:nvPicPr>
      <xdr:blipFill>
        <a:blip xmlns:r="http://schemas.openxmlformats.org/officeDocument/2006/relationships" r:embed="rId261"/>
        <a:stretch>
          <a:fillRect/>
        </a:stretch>
      </xdr:blipFill>
      <xdr:spPr>
        <a:xfrm>
          <a:off x="132080" y="1040211915"/>
          <a:ext cx="1614805" cy="1435100"/>
        </a:xfrm>
        <a:prstGeom prst="rect">
          <a:avLst/>
        </a:prstGeom>
        <a:noFill/>
        <a:ln w="9525">
          <a:noFill/>
        </a:ln>
      </xdr:spPr>
    </xdr:pic>
    <xdr:clientData/>
  </xdr:twoCellAnchor>
  <xdr:twoCellAnchor editAs="oneCell">
    <xdr:from>
      <xdr:col>1</xdr:col>
      <xdr:colOff>0</xdr:colOff>
      <xdr:row>681</xdr:row>
      <xdr:rowOff>0</xdr:rowOff>
    </xdr:from>
    <xdr:to>
      <xdr:col>1</xdr:col>
      <xdr:colOff>9525</xdr:colOff>
      <xdr:row>681</xdr:row>
      <xdr:rowOff>28575</xdr:rowOff>
    </xdr:to>
    <xdr:pic>
      <xdr:nvPicPr>
        <xdr:cNvPr id="542" name="Picture 15">
          <a:extLst>
            <a:ext uri="{FF2B5EF4-FFF2-40B4-BE49-F238E27FC236}">
              <a16:creationId xmlns:a16="http://schemas.microsoft.com/office/drawing/2014/main" id="{00000000-0008-0000-2500-00001E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41667970"/>
          <a:ext cx="9525" cy="28575"/>
        </a:xfrm>
        <a:prstGeom prst="rect">
          <a:avLst/>
        </a:prstGeom>
        <a:noFill/>
        <a:ln w="1">
          <a:noFill/>
          <a:miter lim="800000"/>
          <a:headEnd/>
          <a:tailEnd/>
        </a:ln>
      </xdr:spPr>
    </xdr:pic>
    <xdr:clientData/>
  </xdr:twoCellAnchor>
  <xdr:twoCellAnchor editAs="oneCell">
    <xdr:from>
      <xdr:col>1</xdr:col>
      <xdr:colOff>0</xdr:colOff>
      <xdr:row>682</xdr:row>
      <xdr:rowOff>0</xdr:rowOff>
    </xdr:from>
    <xdr:to>
      <xdr:col>1</xdr:col>
      <xdr:colOff>9525</xdr:colOff>
      <xdr:row>682</xdr:row>
      <xdr:rowOff>28575</xdr:rowOff>
    </xdr:to>
    <xdr:pic>
      <xdr:nvPicPr>
        <xdr:cNvPr id="544" name="Picture 15">
          <a:extLst>
            <a:ext uri="{FF2B5EF4-FFF2-40B4-BE49-F238E27FC236}">
              <a16:creationId xmlns:a16="http://schemas.microsoft.com/office/drawing/2014/main" id="{00000000-0008-0000-2500-000020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43191970"/>
          <a:ext cx="9525" cy="28575"/>
        </a:xfrm>
        <a:prstGeom prst="rect">
          <a:avLst/>
        </a:prstGeom>
        <a:noFill/>
        <a:ln w="1">
          <a:noFill/>
          <a:miter lim="800000"/>
          <a:headEnd/>
          <a:tailEnd/>
        </a:ln>
      </xdr:spPr>
    </xdr:pic>
    <xdr:clientData/>
  </xdr:twoCellAnchor>
  <xdr:twoCellAnchor editAs="oneCell">
    <xdr:from>
      <xdr:col>0</xdr:col>
      <xdr:colOff>83185</xdr:colOff>
      <xdr:row>682</xdr:row>
      <xdr:rowOff>60325</xdr:rowOff>
    </xdr:from>
    <xdr:to>
      <xdr:col>0</xdr:col>
      <xdr:colOff>1838325</xdr:colOff>
      <xdr:row>682</xdr:row>
      <xdr:rowOff>1430655</xdr:rowOff>
    </xdr:to>
    <xdr:pic>
      <xdr:nvPicPr>
        <xdr:cNvPr id="546" name="图片 545">
          <a:extLst>
            <a:ext uri="{FF2B5EF4-FFF2-40B4-BE49-F238E27FC236}">
              <a16:creationId xmlns:a16="http://schemas.microsoft.com/office/drawing/2014/main" id="{00000000-0008-0000-2500-000022020000}"/>
            </a:ext>
          </a:extLst>
        </xdr:cNvPr>
        <xdr:cNvPicPr>
          <a:picLocks noChangeAspect="1"/>
        </xdr:cNvPicPr>
      </xdr:nvPicPr>
      <xdr:blipFill>
        <a:blip xmlns:r="http://schemas.openxmlformats.org/officeDocument/2006/relationships" r:embed="rId262"/>
        <a:stretch>
          <a:fillRect/>
        </a:stretch>
      </xdr:blipFill>
      <xdr:spPr>
        <a:xfrm>
          <a:off x="83185" y="1043252295"/>
          <a:ext cx="1755140" cy="1370330"/>
        </a:xfrm>
        <a:prstGeom prst="rect">
          <a:avLst/>
        </a:prstGeom>
        <a:noFill/>
        <a:ln w="9525">
          <a:noFill/>
        </a:ln>
      </xdr:spPr>
    </xdr:pic>
    <xdr:clientData/>
  </xdr:twoCellAnchor>
  <xdr:twoCellAnchor editAs="oneCell">
    <xdr:from>
      <xdr:col>1</xdr:col>
      <xdr:colOff>0</xdr:colOff>
      <xdr:row>683</xdr:row>
      <xdr:rowOff>0</xdr:rowOff>
    </xdr:from>
    <xdr:to>
      <xdr:col>1</xdr:col>
      <xdr:colOff>9525</xdr:colOff>
      <xdr:row>683</xdr:row>
      <xdr:rowOff>28575</xdr:rowOff>
    </xdr:to>
    <xdr:pic>
      <xdr:nvPicPr>
        <xdr:cNvPr id="547" name="Picture 15">
          <a:extLst>
            <a:ext uri="{FF2B5EF4-FFF2-40B4-BE49-F238E27FC236}">
              <a16:creationId xmlns:a16="http://schemas.microsoft.com/office/drawing/2014/main" id="{00000000-0008-0000-2500-000023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44715970"/>
          <a:ext cx="9525" cy="28575"/>
        </a:xfrm>
        <a:prstGeom prst="rect">
          <a:avLst/>
        </a:prstGeom>
        <a:noFill/>
        <a:ln w="1">
          <a:noFill/>
          <a:miter lim="800000"/>
          <a:headEnd/>
          <a:tailEnd/>
        </a:ln>
      </xdr:spPr>
    </xdr:pic>
    <xdr:clientData/>
  </xdr:twoCellAnchor>
  <xdr:twoCellAnchor editAs="oneCell">
    <xdr:from>
      <xdr:col>1</xdr:col>
      <xdr:colOff>0</xdr:colOff>
      <xdr:row>684</xdr:row>
      <xdr:rowOff>0</xdr:rowOff>
    </xdr:from>
    <xdr:to>
      <xdr:col>1</xdr:col>
      <xdr:colOff>9525</xdr:colOff>
      <xdr:row>684</xdr:row>
      <xdr:rowOff>28575</xdr:rowOff>
    </xdr:to>
    <xdr:pic>
      <xdr:nvPicPr>
        <xdr:cNvPr id="549" name="Picture 15">
          <a:extLst>
            <a:ext uri="{FF2B5EF4-FFF2-40B4-BE49-F238E27FC236}">
              <a16:creationId xmlns:a16="http://schemas.microsoft.com/office/drawing/2014/main" id="{00000000-0008-0000-2500-000025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46239970"/>
          <a:ext cx="9525" cy="28575"/>
        </a:xfrm>
        <a:prstGeom prst="rect">
          <a:avLst/>
        </a:prstGeom>
        <a:noFill/>
        <a:ln w="1">
          <a:noFill/>
          <a:miter lim="800000"/>
          <a:headEnd/>
          <a:tailEnd/>
        </a:ln>
      </xdr:spPr>
    </xdr:pic>
    <xdr:clientData/>
  </xdr:twoCellAnchor>
  <xdr:twoCellAnchor editAs="oneCell">
    <xdr:from>
      <xdr:col>1</xdr:col>
      <xdr:colOff>0</xdr:colOff>
      <xdr:row>686</xdr:row>
      <xdr:rowOff>0</xdr:rowOff>
    </xdr:from>
    <xdr:to>
      <xdr:col>1</xdr:col>
      <xdr:colOff>9525</xdr:colOff>
      <xdr:row>686</xdr:row>
      <xdr:rowOff>28575</xdr:rowOff>
    </xdr:to>
    <xdr:pic>
      <xdr:nvPicPr>
        <xdr:cNvPr id="551" name="Picture 15">
          <a:extLst>
            <a:ext uri="{FF2B5EF4-FFF2-40B4-BE49-F238E27FC236}">
              <a16:creationId xmlns:a16="http://schemas.microsoft.com/office/drawing/2014/main" id="{00000000-0008-0000-2500-000027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49287970"/>
          <a:ext cx="9525" cy="28575"/>
        </a:xfrm>
        <a:prstGeom prst="rect">
          <a:avLst/>
        </a:prstGeom>
        <a:noFill/>
        <a:ln w="1">
          <a:noFill/>
          <a:miter lim="800000"/>
          <a:headEnd/>
          <a:tailEnd/>
        </a:ln>
      </xdr:spPr>
    </xdr:pic>
    <xdr:clientData/>
  </xdr:twoCellAnchor>
  <xdr:twoCellAnchor editAs="oneCell">
    <xdr:from>
      <xdr:col>1</xdr:col>
      <xdr:colOff>0</xdr:colOff>
      <xdr:row>685</xdr:row>
      <xdr:rowOff>0</xdr:rowOff>
    </xdr:from>
    <xdr:to>
      <xdr:col>1</xdr:col>
      <xdr:colOff>9525</xdr:colOff>
      <xdr:row>685</xdr:row>
      <xdr:rowOff>28575</xdr:rowOff>
    </xdr:to>
    <xdr:pic>
      <xdr:nvPicPr>
        <xdr:cNvPr id="553" name="Picture 15">
          <a:extLst>
            <a:ext uri="{FF2B5EF4-FFF2-40B4-BE49-F238E27FC236}">
              <a16:creationId xmlns:a16="http://schemas.microsoft.com/office/drawing/2014/main" id="{00000000-0008-0000-2500-000029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47763970"/>
          <a:ext cx="9525" cy="28575"/>
        </a:xfrm>
        <a:prstGeom prst="rect">
          <a:avLst/>
        </a:prstGeom>
        <a:noFill/>
        <a:ln w="1">
          <a:noFill/>
          <a:miter lim="800000"/>
          <a:headEnd/>
          <a:tailEnd/>
        </a:ln>
      </xdr:spPr>
    </xdr:pic>
    <xdr:clientData/>
  </xdr:twoCellAnchor>
  <xdr:twoCellAnchor editAs="oneCell">
    <xdr:from>
      <xdr:col>0</xdr:col>
      <xdr:colOff>82550</xdr:colOff>
      <xdr:row>683</xdr:row>
      <xdr:rowOff>64135</xdr:rowOff>
    </xdr:from>
    <xdr:to>
      <xdr:col>0</xdr:col>
      <xdr:colOff>1800225</xdr:colOff>
      <xdr:row>683</xdr:row>
      <xdr:rowOff>1480820</xdr:rowOff>
    </xdr:to>
    <xdr:pic>
      <xdr:nvPicPr>
        <xdr:cNvPr id="555" name="图片 554">
          <a:extLst>
            <a:ext uri="{FF2B5EF4-FFF2-40B4-BE49-F238E27FC236}">
              <a16:creationId xmlns:a16="http://schemas.microsoft.com/office/drawing/2014/main" id="{00000000-0008-0000-2500-00002B020000}"/>
            </a:ext>
          </a:extLst>
        </xdr:cNvPr>
        <xdr:cNvPicPr>
          <a:picLocks noChangeAspect="1"/>
        </xdr:cNvPicPr>
      </xdr:nvPicPr>
      <xdr:blipFill>
        <a:blip xmlns:r="http://schemas.openxmlformats.org/officeDocument/2006/relationships" r:embed="rId263"/>
        <a:stretch>
          <a:fillRect/>
        </a:stretch>
      </xdr:blipFill>
      <xdr:spPr>
        <a:xfrm>
          <a:off x="82550" y="1044780105"/>
          <a:ext cx="1717675" cy="1416685"/>
        </a:xfrm>
        <a:prstGeom prst="rect">
          <a:avLst/>
        </a:prstGeom>
        <a:noFill/>
        <a:ln w="9525">
          <a:noFill/>
        </a:ln>
      </xdr:spPr>
    </xdr:pic>
    <xdr:clientData/>
  </xdr:twoCellAnchor>
  <xdr:twoCellAnchor editAs="oneCell">
    <xdr:from>
      <xdr:col>0</xdr:col>
      <xdr:colOff>44450</xdr:colOff>
      <xdr:row>684</xdr:row>
      <xdr:rowOff>43180</xdr:rowOff>
    </xdr:from>
    <xdr:to>
      <xdr:col>0</xdr:col>
      <xdr:colOff>1815465</xdr:colOff>
      <xdr:row>684</xdr:row>
      <xdr:rowOff>1494790</xdr:rowOff>
    </xdr:to>
    <xdr:pic>
      <xdr:nvPicPr>
        <xdr:cNvPr id="556" name="图片 555">
          <a:extLst>
            <a:ext uri="{FF2B5EF4-FFF2-40B4-BE49-F238E27FC236}">
              <a16:creationId xmlns:a16="http://schemas.microsoft.com/office/drawing/2014/main" id="{00000000-0008-0000-2500-00002C020000}"/>
            </a:ext>
          </a:extLst>
        </xdr:cNvPr>
        <xdr:cNvPicPr>
          <a:picLocks noChangeAspect="1"/>
        </xdr:cNvPicPr>
      </xdr:nvPicPr>
      <xdr:blipFill>
        <a:blip xmlns:r="http://schemas.openxmlformats.org/officeDocument/2006/relationships" r:embed="rId264"/>
        <a:stretch>
          <a:fillRect/>
        </a:stretch>
      </xdr:blipFill>
      <xdr:spPr>
        <a:xfrm>
          <a:off x="44450" y="1046283150"/>
          <a:ext cx="1771015" cy="1451610"/>
        </a:xfrm>
        <a:prstGeom prst="rect">
          <a:avLst/>
        </a:prstGeom>
        <a:noFill/>
        <a:ln w="9525">
          <a:noFill/>
        </a:ln>
      </xdr:spPr>
    </xdr:pic>
    <xdr:clientData/>
  </xdr:twoCellAnchor>
  <xdr:twoCellAnchor editAs="oneCell">
    <xdr:from>
      <xdr:col>0</xdr:col>
      <xdr:colOff>11430</xdr:colOff>
      <xdr:row>685</xdr:row>
      <xdr:rowOff>69215</xdr:rowOff>
    </xdr:from>
    <xdr:to>
      <xdr:col>0</xdr:col>
      <xdr:colOff>1817370</xdr:colOff>
      <xdr:row>685</xdr:row>
      <xdr:rowOff>1461770</xdr:rowOff>
    </xdr:to>
    <xdr:pic>
      <xdr:nvPicPr>
        <xdr:cNvPr id="557" name="图片 556">
          <a:extLst>
            <a:ext uri="{FF2B5EF4-FFF2-40B4-BE49-F238E27FC236}">
              <a16:creationId xmlns:a16="http://schemas.microsoft.com/office/drawing/2014/main" id="{00000000-0008-0000-2500-00002D020000}"/>
            </a:ext>
          </a:extLst>
        </xdr:cNvPr>
        <xdr:cNvPicPr>
          <a:picLocks noChangeAspect="1"/>
        </xdr:cNvPicPr>
      </xdr:nvPicPr>
      <xdr:blipFill>
        <a:blip xmlns:r="http://schemas.openxmlformats.org/officeDocument/2006/relationships" r:embed="rId265"/>
        <a:stretch>
          <a:fillRect/>
        </a:stretch>
      </xdr:blipFill>
      <xdr:spPr>
        <a:xfrm>
          <a:off x="11430" y="1047833185"/>
          <a:ext cx="1805940" cy="1392555"/>
        </a:xfrm>
        <a:prstGeom prst="rect">
          <a:avLst/>
        </a:prstGeom>
        <a:noFill/>
        <a:ln w="9525">
          <a:noFill/>
        </a:ln>
      </xdr:spPr>
    </xdr:pic>
    <xdr:clientData/>
  </xdr:twoCellAnchor>
  <xdr:twoCellAnchor editAs="oneCell">
    <xdr:from>
      <xdr:col>0</xdr:col>
      <xdr:colOff>28575</xdr:colOff>
      <xdr:row>686</xdr:row>
      <xdr:rowOff>36195</xdr:rowOff>
    </xdr:from>
    <xdr:to>
      <xdr:col>0</xdr:col>
      <xdr:colOff>1799590</xdr:colOff>
      <xdr:row>686</xdr:row>
      <xdr:rowOff>1488440</xdr:rowOff>
    </xdr:to>
    <xdr:pic>
      <xdr:nvPicPr>
        <xdr:cNvPr id="558" name="图片 557">
          <a:extLst>
            <a:ext uri="{FF2B5EF4-FFF2-40B4-BE49-F238E27FC236}">
              <a16:creationId xmlns:a16="http://schemas.microsoft.com/office/drawing/2014/main" id="{00000000-0008-0000-2500-00002E020000}"/>
            </a:ext>
          </a:extLst>
        </xdr:cNvPr>
        <xdr:cNvPicPr>
          <a:picLocks noChangeAspect="1"/>
        </xdr:cNvPicPr>
      </xdr:nvPicPr>
      <xdr:blipFill>
        <a:blip xmlns:r="http://schemas.openxmlformats.org/officeDocument/2006/relationships" r:embed="rId266"/>
        <a:stretch>
          <a:fillRect/>
        </a:stretch>
      </xdr:blipFill>
      <xdr:spPr>
        <a:xfrm>
          <a:off x="28575" y="1049324165"/>
          <a:ext cx="1771015" cy="1452245"/>
        </a:xfrm>
        <a:prstGeom prst="rect">
          <a:avLst/>
        </a:prstGeom>
        <a:noFill/>
        <a:ln w="9525">
          <a:noFill/>
        </a:ln>
      </xdr:spPr>
    </xdr:pic>
    <xdr:clientData/>
  </xdr:twoCellAnchor>
  <xdr:twoCellAnchor editAs="oneCell">
    <xdr:from>
      <xdr:col>1</xdr:col>
      <xdr:colOff>0</xdr:colOff>
      <xdr:row>687</xdr:row>
      <xdr:rowOff>0</xdr:rowOff>
    </xdr:from>
    <xdr:to>
      <xdr:col>1</xdr:col>
      <xdr:colOff>9525</xdr:colOff>
      <xdr:row>687</xdr:row>
      <xdr:rowOff>28575</xdr:rowOff>
    </xdr:to>
    <xdr:pic>
      <xdr:nvPicPr>
        <xdr:cNvPr id="559" name="Picture 15">
          <a:extLst>
            <a:ext uri="{FF2B5EF4-FFF2-40B4-BE49-F238E27FC236}">
              <a16:creationId xmlns:a16="http://schemas.microsoft.com/office/drawing/2014/main" id="{00000000-0008-0000-2500-00002F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50811970"/>
          <a:ext cx="9525" cy="28575"/>
        </a:xfrm>
        <a:prstGeom prst="rect">
          <a:avLst/>
        </a:prstGeom>
        <a:noFill/>
        <a:ln w="1">
          <a:noFill/>
          <a:miter lim="800000"/>
          <a:headEnd/>
          <a:tailEnd/>
        </a:ln>
      </xdr:spPr>
    </xdr:pic>
    <xdr:clientData/>
  </xdr:twoCellAnchor>
  <xdr:twoCellAnchor editAs="oneCell">
    <xdr:from>
      <xdr:col>1</xdr:col>
      <xdr:colOff>0</xdr:colOff>
      <xdr:row>689</xdr:row>
      <xdr:rowOff>0</xdr:rowOff>
    </xdr:from>
    <xdr:to>
      <xdr:col>1</xdr:col>
      <xdr:colOff>9525</xdr:colOff>
      <xdr:row>689</xdr:row>
      <xdr:rowOff>28575</xdr:rowOff>
    </xdr:to>
    <xdr:pic>
      <xdr:nvPicPr>
        <xdr:cNvPr id="561" name="Picture 15">
          <a:extLst>
            <a:ext uri="{FF2B5EF4-FFF2-40B4-BE49-F238E27FC236}">
              <a16:creationId xmlns:a16="http://schemas.microsoft.com/office/drawing/2014/main" id="{00000000-0008-0000-2500-000031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53859970"/>
          <a:ext cx="9525" cy="28575"/>
        </a:xfrm>
        <a:prstGeom prst="rect">
          <a:avLst/>
        </a:prstGeom>
        <a:noFill/>
        <a:ln w="1">
          <a:noFill/>
          <a:miter lim="800000"/>
          <a:headEnd/>
          <a:tailEnd/>
        </a:ln>
      </xdr:spPr>
    </xdr:pic>
    <xdr:clientData/>
  </xdr:twoCellAnchor>
  <xdr:twoCellAnchor editAs="oneCell">
    <xdr:from>
      <xdr:col>1</xdr:col>
      <xdr:colOff>0</xdr:colOff>
      <xdr:row>688</xdr:row>
      <xdr:rowOff>0</xdr:rowOff>
    </xdr:from>
    <xdr:to>
      <xdr:col>1</xdr:col>
      <xdr:colOff>9525</xdr:colOff>
      <xdr:row>688</xdr:row>
      <xdr:rowOff>28575</xdr:rowOff>
    </xdr:to>
    <xdr:pic>
      <xdr:nvPicPr>
        <xdr:cNvPr id="563" name="Picture 15">
          <a:extLst>
            <a:ext uri="{FF2B5EF4-FFF2-40B4-BE49-F238E27FC236}">
              <a16:creationId xmlns:a16="http://schemas.microsoft.com/office/drawing/2014/main" id="{00000000-0008-0000-2500-000033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52335970"/>
          <a:ext cx="9525" cy="28575"/>
        </a:xfrm>
        <a:prstGeom prst="rect">
          <a:avLst/>
        </a:prstGeom>
        <a:noFill/>
        <a:ln w="1">
          <a:noFill/>
          <a:miter lim="800000"/>
          <a:headEnd/>
          <a:tailEnd/>
        </a:ln>
      </xdr:spPr>
    </xdr:pic>
    <xdr:clientData/>
  </xdr:twoCellAnchor>
  <xdr:twoCellAnchor editAs="oneCell">
    <xdr:from>
      <xdr:col>0</xdr:col>
      <xdr:colOff>53975</xdr:colOff>
      <xdr:row>687</xdr:row>
      <xdr:rowOff>41275</xdr:rowOff>
    </xdr:from>
    <xdr:to>
      <xdr:col>0</xdr:col>
      <xdr:colOff>1827530</xdr:colOff>
      <xdr:row>687</xdr:row>
      <xdr:rowOff>1463675</xdr:rowOff>
    </xdr:to>
    <xdr:pic>
      <xdr:nvPicPr>
        <xdr:cNvPr id="565" name="图片 564">
          <a:extLst>
            <a:ext uri="{FF2B5EF4-FFF2-40B4-BE49-F238E27FC236}">
              <a16:creationId xmlns:a16="http://schemas.microsoft.com/office/drawing/2014/main" id="{00000000-0008-0000-2500-000035020000}"/>
            </a:ext>
          </a:extLst>
        </xdr:cNvPr>
        <xdr:cNvPicPr>
          <a:picLocks noChangeAspect="1"/>
        </xdr:cNvPicPr>
      </xdr:nvPicPr>
      <xdr:blipFill>
        <a:blip xmlns:r="http://schemas.openxmlformats.org/officeDocument/2006/relationships" r:embed="rId267"/>
        <a:stretch>
          <a:fillRect/>
        </a:stretch>
      </xdr:blipFill>
      <xdr:spPr>
        <a:xfrm>
          <a:off x="53975" y="1050853245"/>
          <a:ext cx="1773555" cy="1422400"/>
        </a:xfrm>
        <a:prstGeom prst="rect">
          <a:avLst/>
        </a:prstGeom>
        <a:noFill/>
        <a:ln w="9525">
          <a:noFill/>
        </a:ln>
      </xdr:spPr>
    </xdr:pic>
    <xdr:clientData/>
  </xdr:twoCellAnchor>
  <xdr:twoCellAnchor editAs="oneCell">
    <xdr:from>
      <xdr:col>0</xdr:col>
      <xdr:colOff>78740</xdr:colOff>
      <xdr:row>689</xdr:row>
      <xdr:rowOff>38100</xdr:rowOff>
    </xdr:from>
    <xdr:to>
      <xdr:col>0</xdr:col>
      <xdr:colOff>1821815</xdr:colOff>
      <xdr:row>689</xdr:row>
      <xdr:rowOff>1489075</xdr:rowOff>
    </xdr:to>
    <xdr:pic>
      <xdr:nvPicPr>
        <xdr:cNvPr id="566" name="图片 565">
          <a:extLst>
            <a:ext uri="{FF2B5EF4-FFF2-40B4-BE49-F238E27FC236}">
              <a16:creationId xmlns:a16="http://schemas.microsoft.com/office/drawing/2014/main" id="{00000000-0008-0000-2500-000036020000}"/>
            </a:ext>
          </a:extLst>
        </xdr:cNvPr>
        <xdr:cNvPicPr>
          <a:picLocks noChangeAspect="1"/>
        </xdr:cNvPicPr>
      </xdr:nvPicPr>
      <xdr:blipFill>
        <a:blip xmlns:r="http://schemas.openxmlformats.org/officeDocument/2006/relationships" r:embed="rId268"/>
        <a:stretch>
          <a:fillRect/>
        </a:stretch>
      </xdr:blipFill>
      <xdr:spPr>
        <a:xfrm>
          <a:off x="78740" y="1053898070"/>
          <a:ext cx="1743075" cy="1450975"/>
        </a:xfrm>
        <a:prstGeom prst="rect">
          <a:avLst/>
        </a:prstGeom>
        <a:noFill/>
        <a:ln w="9525">
          <a:noFill/>
        </a:ln>
      </xdr:spPr>
    </xdr:pic>
    <xdr:clientData/>
  </xdr:twoCellAnchor>
  <xdr:twoCellAnchor editAs="oneCell">
    <xdr:from>
      <xdr:col>0</xdr:col>
      <xdr:colOff>97155</xdr:colOff>
      <xdr:row>688</xdr:row>
      <xdr:rowOff>41275</xdr:rowOff>
    </xdr:from>
    <xdr:to>
      <xdr:col>0</xdr:col>
      <xdr:colOff>1814195</xdr:colOff>
      <xdr:row>688</xdr:row>
      <xdr:rowOff>1469390</xdr:rowOff>
    </xdr:to>
    <xdr:pic>
      <xdr:nvPicPr>
        <xdr:cNvPr id="567" name="图片 566">
          <a:extLst>
            <a:ext uri="{FF2B5EF4-FFF2-40B4-BE49-F238E27FC236}">
              <a16:creationId xmlns:a16="http://schemas.microsoft.com/office/drawing/2014/main" id="{00000000-0008-0000-2500-000037020000}"/>
            </a:ext>
          </a:extLst>
        </xdr:cNvPr>
        <xdr:cNvPicPr>
          <a:picLocks noChangeAspect="1"/>
        </xdr:cNvPicPr>
      </xdr:nvPicPr>
      <xdr:blipFill>
        <a:blip xmlns:r="http://schemas.openxmlformats.org/officeDocument/2006/relationships" r:embed="rId269"/>
        <a:stretch>
          <a:fillRect/>
        </a:stretch>
      </xdr:blipFill>
      <xdr:spPr>
        <a:xfrm>
          <a:off x="97155" y="1052377245"/>
          <a:ext cx="1717040" cy="1428115"/>
        </a:xfrm>
        <a:prstGeom prst="rect">
          <a:avLst/>
        </a:prstGeom>
        <a:noFill/>
        <a:ln w="9525">
          <a:noFill/>
        </a:ln>
      </xdr:spPr>
    </xdr:pic>
    <xdr:clientData/>
  </xdr:twoCellAnchor>
  <xdr:twoCellAnchor editAs="oneCell">
    <xdr:from>
      <xdr:col>1</xdr:col>
      <xdr:colOff>0</xdr:colOff>
      <xdr:row>690</xdr:row>
      <xdr:rowOff>0</xdr:rowOff>
    </xdr:from>
    <xdr:to>
      <xdr:col>1</xdr:col>
      <xdr:colOff>9525</xdr:colOff>
      <xdr:row>690</xdr:row>
      <xdr:rowOff>28575</xdr:rowOff>
    </xdr:to>
    <xdr:pic>
      <xdr:nvPicPr>
        <xdr:cNvPr id="568" name="Picture 15">
          <a:extLst>
            <a:ext uri="{FF2B5EF4-FFF2-40B4-BE49-F238E27FC236}">
              <a16:creationId xmlns:a16="http://schemas.microsoft.com/office/drawing/2014/main" id="{00000000-0008-0000-2500-000038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55383970"/>
          <a:ext cx="9525" cy="28575"/>
        </a:xfrm>
        <a:prstGeom prst="rect">
          <a:avLst/>
        </a:prstGeom>
        <a:noFill/>
        <a:ln w="1">
          <a:noFill/>
          <a:miter lim="800000"/>
          <a:headEnd/>
          <a:tailEnd/>
        </a:ln>
      </xdr:spPr>
    </xdr:pic>
    <xdr:clientData/>
  </xdr:twoCellAnchor>
  <xdr:twoCellAnchor editAs="oneCell">
    <xdr:from>
      <xdr:col>1</xdr:col>
      <xdr:colOff>0</xdr:colOff>
      <xdr:row>691</xdr:row>
      <xdr:rowOff>0</xdr:rowOff>
    </xdr:from>
    <xdr:to>
      <xdr:col>1</xdr:col>
      <xdr:colOff>9525</xdr:colOff>
      <xdr:row>691</xdr:row>
      <xdr:rowOff>28575</xdr:rowOff>
    </xdr:to>
    <xdr:pic>
      <xdr:nvPicPr>
        <xdr:cNvPr id="570" name="Picture 15">
          <a:extLst>
            <a:ext uri="{FF2B5EF4-FFF2-40B4-BE49-F238E27FC236}">
              <a16:creationId xmlns:a16="http://schemas.microsoft.com/office/drawing/2014/main" id="{00000000-0008-0000-2500-00003A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56907970"/>
          <a:ext cx="9525" cy="28575"/>
        </a:xfrm>
        <a:prstGeom prst="rect">
          <a:avLst/>
        </a:prstGeom>
        <a:noFill/>
        <a:ln w="1">
          <a:noFill/>
          <a:miter lim="800000"/>
          <a:headEnd/>
          <a:tailEnd/>
        </a:ln>
      </xdr:spPr>
    </xdr:pic>
    <xdr:clientData/>
  </xdr:twoCellAnchor>
  <xdr:twoCellAnchor editAs="oneCell">
    <xdr:from>
      <xdr:col>1</xdr:col>
      <xdr:colOff>0</xdr:colOff>
      <xdr:row>692</xdr:row>
      <xdr:rowOff>0</xdr:rowOff>
    </xdr:from>
    <xdr:to>
      <xdr:col>1</xdr:col>
      <xdr:colOff>9525</xdr:colOff>
      <xdr:row>692</xdr:row>
      <xdr:rowOff>28575</xdr:rowOff>
    </xdr:to>
    <xdr:pic>
      <xdr:nvPicPr>
        <xdr:cNvPr id="572" name="Picture 15">
          <a:extLst>
            <a:ext uri="{FF2B5EF4-FFF2-40B4-BE49-F238E27FC236}">
              <a16:creationId xmlns:a16="http://schemas.microsoft.com/office/drawing/2014/main" id="{00000000-0008-0000-2500-00003C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58431970"/>
          <a:ext cx="9525" cy="28575"/>
        </a:xfrm>
        <a:prstGeom prst="rect">
          <a:avLst/>
        </a:prstGeom>
        <a:noFill/>
        <a:ln w="1">
          <a:noFill/>
          <a:miter lim="800000"/>
          <a:headEnd/>
          <a:tailEnd/>
        </a:ln>
      </xdr:spPr>
    </xdr:pic>
    <xdr:clientData/>
  </xdr:twoCellAnchor>
  <xdr:twoCellAnchor editAs="oneCell">
    <xdr:from>
      <xdr:col>0</xdr:col>
      <xdr:colOff>160655</xdr:colOff>
      <xdr:row>690</xdr:row>
      <xdr:rowOff>73660</xdr:rowOff>
    </xdr:from>
    <xdr:to>
      <xdr:col>0</xdr:col>
      <xdr:colOff>1792605</xdr:colOff>
      <xdr:row>690</xdr:row>
      <xdr:rowOff>1464945</xdr:rowOff>
    </xdr:to>
    <xdr:pic>
      <xdr:nvPicPr>
        <xdr:cNvPr id="574" name="图片 573">
          <a:extLst>
            <a:ext uri="{FF2B5EF4-FFF2-40B4-BE49-F238E27FC236}">
              <a16:creationId xmlns:a16="http://schemas.microsoft.com/office/drawing/2014/main" id="{00000000-0008-0000-2500-00003E020000}"/>
            </a:ext>
          </a:extLst>
        </xdr:cNvPr>
        <xdr:cNvPicPr>
          <a:picLocks noChangeAspect="1"/>
        </xdr:cNvPicPr>
      </xdr:nvPicPr>
      <xdr:blipFill>
        <a:blip xmlns:r="http://schemas.openxmlformats.org/officeDocument/2006/relationships" r:embed="rId270"/>
        <a:stretch>
          <a:fillRect/>
        </a:stretch>
      </xdr:blipFill>
      <xdr:spPr>
        <a:xfrm>
          <a:off x="160655" y="1055457630"/>
          <a:ext cx="1631950" cy="1391285"/>
        </a:xfrm>
        <a:prstGeom prst="rect">
          <a:avLst/>
        </a:prstGeom>
        <a:noFill/>
        <a:ln w="9525">
          <a:noFill/>
        </a:ln>
      </xdr:spPr>
    </xdr:pic>
    <xdr:clientData/>
  </xdr:twoCellAnchor>
  <xdr:twoCellAnchor editAs="oneCell">
    <xdr:from>
      <xdr:col>0</xdr:col>
      <xdr:colOff>143510</xdr:colOff>
      <xdr:row>691</xdr:row>
      <xdr:rowOff>48895</xdr:rowOff>
    </xdr:from>
    <xdr:to>
      <xdr:col>0</xdr:col>
      <xdr:colOff>1796415</xdr:colOff>
      <xdr:row>691</xdr:row>
      <xdr:rowOff>1499870</xdr:rowOff>
    </xdr:to>
    <xdr:pic>
      <xdr:nvPicPr>
        <xdr:cNvPr id="575" name="图片 574">
          <a:extLst>
            <a:ext uri="{FF2B5EF4-FFF2-40B4-BE49-F238E27FC236}">
              <a16:creationId xmlns:a16="http://schemas.microsoft.com/office/drawing/2014/main" id="{00000000-0008-0000-2500-00003F020000}"/>
            </a:ext>
          </a:extLst>
        </xdr:cNvPr>
        <xdr:cNvPicPr>
          <a:picLocks noChangeAspect="1"/>
        </xdr:cNvPicPr>
      </xdr:nvPicPr>
      <xdr:blipFill>
        <a:blip xmlns:r="http://schemas.openxmlformats.org/officeDocument/2006/relationships" r:embed="rId271"/>
        <a:stretch>
          <a:fillRect/>
        </a:stretch>
      </xdr:blipFill>
      <xdr:spPr>
        <a:xfrm>
          <a:off x="143510" y="1056956865"/>
          <a:ext cx="1652905" cy="1450975"/>
        </a:xfrm>
        <a:prstGeom prst="rect">
          <a:avLst/>
        </a:prstGeom>
        <a:noFill/>
        <a:ln w="9525">
          <a:noFill/>
        </a:ln>
      </xdr:spPr>
    </xdr:pic>
    <xdr:clientData/>
  </xdr:twoCellAnchor>
  <xdr:twoCellAnchor editAs="oneCell">
    <xdr:from>
      <xdr:col>0</xdr:col>
      <xdr:colOff>9525</xdr:colOff>
      <xdr:row>692</xdr:row>
      <xdr:rowOff>29845</xdr:rowOff>
    </xdr:from>
    <xdr:to>
      <xdr:col>0</xdr:col>
      <xdr:colOff>1789430</xdr:colOff>
      <xdr:row>692</xdr:row>
      <xdr:rowOff>1484630</xdr:rowOff>
    </xdr:to>
    <xdr:pic>
      <xdr:nvPicPr>
        <xdr:cNvPr id="576" name="图片 575">
          <a:extLst>
            <a:ext uri="{FF2B5EF4-FFF2-40B4-BE49-F238E27FC236}">
              <a16:creationId xmlns:a16="http://schemas.microsoft.com/office/drawing/2014/main" id="{00000000-0008-0000-2500-000040020000}"/>
            </a:ext>
          </a:extLst>
        </xdr:cNvPr>
        <xdr:cNvPicPr>
          <a:picLocks noChangeAspect="1"/>
        </xdr:cNvPicPr>
      </xdr:nvPicPr>
      <xdr:blipFill>
        <a:blip xmlns:r="http://schemas.openxmlformats.org/officeDocument/2006/relationships" r:embed="rId272"/>
        <a:stretch>
          <a:fillRect/>
        </a:stretch>
      </xdr:blipFill>
      <xdr:spPr>
        <a:xfrm>
          <a:off x="9525" y="1058461815"/>
          <a:ext cx="1779905" cy="1454785"/>
        </a:xfrm>
        <a:prstGeom prst="rect">
          <a:avLst/>
        </a:prstGeom>
        <a:noFill/>
        <a:ln w="9525">
          <a:noFill/>
        </a:ln>
      </xdr:spPr>
    </xdr:pic>
    <xdr:clientData/>
  </xdr:twoCellAnchor>
  <xdr:twoCellAnchor editAs="oneCell">
    <xdr:from>
      <xdr:col>1</xdr:col>
      <xdr:colOff>0</xdr:colOff>
      <xdr:row>693</xdr:row>
      <xdr:rowOff>0</xdr:rowOff>
    </xdr:from>
    <xdr:to>
      <xdr:col>1</xdr:col>
      <xdr:colOff>9525</xdr:colOff>
      <xdr:row>693</xdr:row>
      <xdr:rowOff>28575</xdr:rowOff>
    </xdr:to>
    <xdr:pic>
      <xdr:nvPicPr>
        <xdr:cNvPr id="577" name="Picture 15">
          <a:extLst>
            <a:ext uri="{FF2B5EF4-FFF2-40B4-BE49-F238E27FC236}">
              <a16:creationId xmlns:a16="http://schemas.microsoft.com/office/drawing/2014/main" id="{00000000-0008-0000-2500-000041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59955970"/>
          <a:ext cx="9525" cy="28575"/>
        </a:xfrm>
        <a:prstGeom prst="rect">
          <a:avLst/>
        </a:prstGeom>
        <a:noFill/>
        <a:ln w="1">
          <a:noFill/>
          <a:miter lim="800000"/>
          <a:headEnd/>
          <a:tailEnd/>
        </a:ln>
      </xdr:spPr>
    </xdr:pic>
    <xdr:clientData/>
  </xdr:twoCellAnchor>
  <xdr:twoCellAnchor editAs="oneCell">
    <xdr:from>
      <xdr:col>0</xdr:col>
      <xdr:colOff>83185</xdr:colOff>
      <xdr:row>693</xdr:row>
      <xdr:rowOff>48260</xdr:rowOff>
    </xdr:from>
    <xdr:to>
      <xdr:col>0</xdr:col>
      <xdr:colOff>1782445</xdr:colOff>
      <xdr:row>693</xdr:row>
      <xdr:rowOff>1497965</xdr:rowOff>
    </xdr:to>
    <xdr:pic>
      <xdr:nvPicPr>
        <xdr:cNvPr id="579" name="图片 578">
          <a:extLst>
            <a:ext uri="{FF2B5EF4-FFF2-40B4-BE49-F238E27FC236}">
              <a16:creationId xmlns:a16="http://schemas.microsoft.com/office/drawing/2014/main" id="{00000000-0008-0000-2500-000043020000}"/>
            </a:ext>
          </a:extLst>
        </xdr:cNvPr>
        <xdr:cNvPicPr>
          <a:picLocks noChangeAspect="1"/>
        </xdr:cNvPicPr>
      </xdr:nvPicPr>
      <xdr:blipFill>
        <a:blip xmlns:r="http://schemas.openxmlformats.org/officeDocument/2006/relationships" r:embed="rId273"/>
        <a:stretch>
          <a:fillRect/>
        </a:stretch>
      </xdr:blipFill>
      <xdr:spPr>
        <a:xfrm>
          <a:off x="83185" y="1060004230"/>
          <a:ext cx="1699260" cy="1449705"/>
        </a:xfrm>
        <a:prstGeom prst="rect">
          <a:avLst/>
        </a:prstGeom>
        <a:noFill/>
        <a:ln w="9525">
          <a:noFill/>
        </a:ln>
      </xdr:spPr>
    </xdr:pic>
    <xdr:clientData/>
  </xdr:twoCellAnchor>
  <xdr:twoCellAnchor editAs="oneCell">
    <xdr:from>
      <xdr:col>1</xdr:col>
      <xdr:colOff>0</xdr:colOff>
      <xdr:row>694</xdr:row>
      <xdr:rowOff>0</xdr:rowOff>
    </xdr:from>
    <xdr:to>
      <xdr:col>1</xdr:col>
      <xdr:colOff>9525</xdr:colOff>
      <xdr:row>694</xdr:row>
      <xdr:rowOff>28575</xdr:rowOff>
    </xdr:to>
    <xdr:pic>
      <xdr:nvPicPr>
        <xdr:cNvPr id="580" name="Picture 15">
          <a:extLst>
            <a:ext uri="{FF2B5EF4-FFF2-40B4-BE49-F238E27FC236}">
              <a16:creationId xmlns:a16="http://schemas.microsoft.com/office/drawing/2014/main" id="{00000000-0008-0000-2500-000044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61479970"/>
          <a:ext cx="9525" cy="28575"/>
        </a:xfrm>
        <a:prstGeom prst="rect">
          <a:avLst/>
        </a:prstGeom>
        <a:noFill/>
        <a:ln w="1">
          <a:noFill/>
          <a:miter lim="800000"/>
          <a:headEnd/>
          <a:tailEnd/>
        </a:ln>
      </xdr:spPr>
    </xdr:pic>
    <xdr:clientData/>
  </xdr:twoCellAnchor>
  <xdr:twoCellAnchor editAs="oneCell">
    <xdr:from>
      <xdr:col>1</xdr:col>
      <xdr:colOff>0</xdr:colOff>
      <xdr:row>695</xdr:row>
      <xdr:rowOff>0</xdr:rowOff>
    </xdr:from>
    <xdr:to>
      <xdr:col>1</xdr:col>
      <xdr:colOff>9525</xdr:colOff>
      <xdr:row>695</xdr:row>
      <xdr:rowOff>28575</xdr:rowOff>
    </xdr:to>
    <xdr:pic>
      <xdr:nvPicPr>
        <xdr:cNvPr id="582" name="Picture 15">
          <a:extLst>
            <a:ext uri="{FF2B5EF4-FFF2-40B4-BE49-F238E27FC236}">
              <a16:creationId xmlns:a16="http://schemas.microsoft.com/office/drawing/2014/main" id="{00000000-0008-0000-2500-000046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63003970"/>
          <a:ext cx="9525" cy="28575"/>
        </a:xfrm>
        <a:prstGeom prst="rect">
          <a:avLst/>
        </a:prstGeom>
        <a:noFill/>
        <a:ln w="1">
          <a:noFill/>
          <a:miter lim="800000"/>
          <a:headEnd/>
          <a:tailEnd/>
        </a:ln>
      </xdr:spPr>
    </xdr:pic>
    <xdr:clientData/>
  </xdr:twoCellAnchor>
  <xdr:twoCellAnchor editAs="oneCell">
    <xdr:from>
      <xdr:col>1</xdr:col>
      <xdr:colOff>0</xdr:colOff>
      <xdr:row>696</xdr:row>
      <xdr:rowOff>0</xdr:rowOff>
    </xdr:from>
    <xdr:to>
      <xdr:col>1</xdr:col>
      <xdr:colOff>9525</xdr:colOff>
      <xdr:row>696</xdr:row>
      <xdr:rowOff>28575</xdr:rowOff>
    </xdr:to>
    <xdr:pic>
      <xdr:nvPicPr>
        <xdr:cNvPr id="584" name="Picture 15">
          <a:extLst>
            <a:ext uri="{FF2B5EF4-FFF2-40B4-BE49-F238E27FC236}">
              <a16:creationId xmlns:a16="http://schemas.microsoft.com/office/drawing/2014/main" id="{00000000-0008-0000-2500-000048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64527970"/>
          <a:ext cx="9525" cy="28575"/>
        </a:xfrm>
        <a:prstGeom prst="rect">
          <a:avLst/>
        </a:prstGeom>
        <a:noFill/>
        <a:ln w="1">
          <a:noFill/>
          <a:miter lim="800000"/>
          <a:headEnd/>
          <a:tailEnd/>
        </a:ln>
      </xdr:spPr>
    </xdr:pic>
    <xdr:clientData/>
  </xdr:twoCellAnchor>
  <xdr:twoCellAnchor editAs="oneCell">
    <xdr:from>
      <xdr:col>0</xdr:col>
      <xdr:colOff>79375</xdr:colOff>
      <xdr:row>694</xdr:row>
      <xdr:rowOff>27940</xdr:rowOff>
    </xdr:from>
    <xdr:to>
      <xdr:col>0</xdr:col>
      <xdr:colOff>1730375</xdr:colOff>
      <xdr:row>694</xdr:row>
      <xdr:rowOff>1459865</xdr:rowOff>
    </xdr:to>
    <xdr:pic>
      <xdr:nvPicPr>
        <xdr:cNvPr id="586" name="图片 585">
          <a:extLst>
            <a:ext uri="{FF2B5EF4-FFF2-40B4-BE49-F238E27FC236}">
              <a16:creationId xmlns:a16="http://schemas.microsoft.com/office/drawing/2014/main" id="{00000000-0008-0000-2500-00004A020000}"/>
            </a:ext>
          </a:extLst>
        </xdr:cNvPr>
        <xdr:cNvPicPr>
          <a:picLocks noChangeAspect="1"/>
        </xdr:cNvPicPr>
      </xdr:nvPicPr>
      <xdr:blipFill>
        <a:blip xmlns:r="http://schemas.openxmlformats.org/officeDocument/2006/relationships" r:embed="rId274"/>
        <a:stretch>
          <a:fillRect/>
        </a:stretch>
      </xdr:blipFill>
      <xdr:spPr>
        <a:xfrm>
          <a:off x="79375" y="1061507910"/>
          <a:ext cx="1651000" cy="1431925"/>
        </a:xfrm>
        <a:prstGeom prst="rect">
          <a:avLst/>
        </a:prstGeom>
        <a:noFill/>
        <a:ln w="9525">
          <a:noFill/>
        </a:ln>
      </xdr:spPr>
    </xdr:pic>
    <xdr:clientData/>
  </xdr:twoCellAnchor>
  <xdr:twoCellAnchor editAs="oneCell">
    <xdr:from>
      <xdr:col>0</xdr:col>
      <xdr:colOff>63500</xdr:colOff>
      <xdr:row>695</xdr:row>
      <xdr:rowOff>45720</xdr:rowOff>
    </xdr:from>
    <xdr:to>
      <xdr:col>0</xdr:col>
      <xdr:colOff>1755775</xdr:colOff>
      <xdr:row>695</xdr:row>
      <xdr:rowOff>1453515</xdr:rowOff>
    </xdr:to>
    <xdr:pic>
      <xdr:nvPicPr>
        <xdr:cNvPr id="587" name="图片 586">
          <a:extLst>
            <a:ext uri="{FF2B5EF4-FFF2-40B4-BE49-F238E27FC236}">
              <a16:creationId xmlns:a16="http://schemas.microsoft.com/office/drawing/2014/main" id="{00000000-0008-0000-2500-00004B020000}"/>
            </a:ext>
          </a:extLst>
        </xdr:cNvPr>
        <xdr:cNvPicPr>
          <a:picLocks noChangeAspect="1"/>
        </xdr:cNvPicPr>
      </xdr:nvPicPr>
      <xdr:blipFill>
        <a:blip xmlns:r="http://schemas.openxmlformats.org/officeDocument/2006/relationships" r:embed="rId275"/>
        <a:stretch>
          <a:fillRect/>
        </a:stretch>
      </xdr:blipFill>
      <xdr:spPr>
        <a:xfrm>
          <a:off x="63500" y="1063049690"/>
          <a:ext cx="1692275" cy="1407795"/>
        </a:xfrm>
        <a:prstGeom prst="rect">
          <a:avLst/>
        </a:prstGeom>
        <a:noFill/>
        <a:ln w="9525">
          <a:noFill/>
        </a:ln>
      </xdr:spPr>
    </xdr:pic>
    <xdr:clientData/>
  </xdr:twoCellAnchor>
  <xdr:twoCellAnchor editAs="oneCell">
    <xdr:from>
      <xdr:col>0</xdr:col>
      <xdr:colOff>17145</xdr:colOff>
      <xdr:row>696</xdr:row>
      <xdr:rowOff>14605</xdr:rowOff>
    </xdr:from>
    <xdr:to>
      <xdr:col>0</xdr:col>
      <xdr:colOff>1797050</xdr:colOff>
      <xdr:row>696</xdr:row>
      <xdr:rowOff>1462405</xdr:rowOff>
    </xdr:to>
    <xdr:pic>
      <xdr:nvPicPr>
        <xdr:cNvPr id="588" name="图片 587">
          <a:extLst>
            <a:ext uri="{FF2B5EF4-FFF2-40B4-BE49-F238E27FC236}">
              <a16:creationId xmlns:a16="http://schemas.microsoft.com/office/drawing/2014/main" id="{00000000-0008-0000-2500-00004C020000}"/>
            </a:ext>
          </a:extLst>
        </xdr:cNvPr>
        <xdr:cNvPicPr>
          <a:picLocks noChangeAspect="1"/>
        </xdr:cNvPicPr>
      </xdr:nvPicPr>
      <xdr:blipFill>
        <a:blip xmlns:r="http://schemas.openxmlformats.org/officeDocument/2006/relationships" r:embed="rId276"/>
        <a:stretch>
          <a:fillRect/>
        </a:stretch>
      </xdr:blipFill>
      <xdr:spPr>
        <a:xfrm>
          <a:off x="17145" y="1064542575"/>
          <a:ext cx="1779905" cy="1447800"/>
        </a:xfrm>
        <a:prstGeom prst="rect">
          <a:avLst/>
        </a:prstGeom>
        <a:noFill/>
        <a:ln w="9525">
          <a:noFill/>
        </a:ln>
      </xdr:spPr>
    </xdr:pic>
    <xdr:clientData/>
  </xdr:twoCellAnchor>
  <xdr:twoCellAnchor editAs="oneCell">
    <xdr:from>
      <xdr:col>1</xdr:col>
      <xdr:colOff>0</xdr:colOff>
      <xdr:row>697</xdr:row>
      <xdr:rowOff>0</xdr:rowOff>
    </xdr:from>
    <xdr:to>
      <xdr:col>1</xdr:col>
      <xdr:colOff>9525</xdr:colOff>
      <xdr:row>697</xdr:row>
      <xdr:rowOff>28575</xdr:rowOff>
    </xdr:to>
    <xdr:pic>
      <xdr:nvPicPr>
        <xdr:cNvPr id="589" name="Picture 15">
          <a:extLst>
            <a:ext uri="{FF2B5EF4-FFF2-40B4-BE49-F238E27FC236}">
              <a16:creationId xmlns:a16="http://schemas.microsoft.com/office/drawing/2014/main" id="{00000000-0008-0000-2500-00004D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66051970"/>
          <a:ext cx="9525" cy="28575"/>
        </a:xfrm>
        <a:prstGeom prst="rect">
          <a:avLst/>
        </a:prstGeom>
        <a:noFill/>
        <a:ln w="1">
          <a:noFill/>
          <a:miter lim="800000"/>
          <a:headEnd/>
          <a:tailEnd/>
        </a:ln>
      </xdr:spPr>
    </xdr:pic>
    <xdr:clientData/>
  </xdr:twoCellAnchor>
  <xdr:twoCellAnchor editAs="oneCell">
    <xdr:from>
      <xdr:col>1</xdr:col>
      <xdr:colOff>0</xdr:colOff>
      <xdr:row>698</xdr:row>
      <xdr:rowOff>0</xdr:rowOff>
    </xdr:from>
    <xdr:to>
      <xdr:col>1</xdr:col>
      <xdr:colOff>9525</xdr:colOff>
      <xdr:row>698</xdr:row>
      <xdr:rowOff>28575</xdr:rowOff>
    </xdr:to>
    <xdr:pic>
      <xdr:nvPicPr>
        <xdr:cNvPr id="591" name="Picture 15">
          <a:extLst>
            <a:ext uri="{FF2B5EF4-FFF2-40B4-BE49-F238E27FC236}">
              <a16:creationId xmlns:a16="http://schemas.microsoft.com/office/drawing/2014/main" id="{00000000-0008-0000-2500-00004F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67575970"/>
          <a:ext cx="9525" cy="28575"/>
        </a:xfrm>
        <a:prstGeom prst="rect">
          <a:avLst/>
        </a:prstGeom>
        <a:noFill/>
        <a:ln w="1">
          <a:noFill/>
          <a:miter lim="800000"/>
          <a:headEnd/>
          <a:tailEnd/>
        </a:ln>
      </xdr:spPr>
    </xdr:pic>
    <xdr:clientData/>
  </xdr:twoCellAnchor>
  <xdr:twoCellAnchor editAs="oneCell">
    <xdr:from>
      <xdr:col>1</xdr:col>
      <xdr:colOff>0</xdr:colOff>
      <xdr:row>699</xdr:row>
      <xdr:rowOff>0</xdr:rowOff>
    </xdr:from>
    <xdr:to>
      <xdr:col>1</xdr:col>
      <xdr:colOff>9525</xdr:colOff>
      <xdr:row>699</xdr:row>
      <xdr:rowOff>28575</xdr:rowOff>
    </xdr:to>
    <xdr:pic>
      <xdr:nvPicPr>
        <xdr:cNvPr id="593" name="Picture 15">
          <a:extLst>
            <a:ext uri="{FF2B5EF4-FFF2-40B4-BE49-F238E27FC236}">
              <a16:creationId xmlns:a16="http://schemas.microsoft.com/office/drawing/2014/main" id="{00000000-0008-0000-2500-000051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69099970"/>
          <a:ext cx="9525" cy="28575"/>
        </a:xfrm>
        <a:prstGeom prst="rect">
          <a:avLst/>
        </a:prstGeom>
        <a:noFill/>
        <a:ln w="1">
          <a:noFill/>
          <a:miter lim="800000"/>
          <a:headEnd/>
          <a:tailEnd/>
        </a:ln>
      </xdr:spPr>
    </xdr:pic>
    <xdr:clientData/>
  </xdr:twoCellAnchor>
  <xdr:twoCellAnchor editAs="oneCell">
    <xdr:from>
      <xdr:col>1</xdr:col>
      <xdr:colOff>0</xdr:colOff>
      <xdr:row>700</xdr:row>
      <xdr:rowOff>0</xdr:rowOff>
    </xdr:from>
    <xdr:to>
      <xdr:col>1</xdr:col>
      <xdr:colOff>9525</xdr:colOff>
      <xdr:row>700</xdr:row>
      <xdr:rowOff>28575</xdr:rowOff>
    </xdr:to>
    <xdr:pic>
      <xdr:nvPicPr>
        <xdr:cNvPr id="595" name="Picture 15">
          <a:extLst>
            <a:ext uri="{FF2B5EF4-FFF2-40B4-BE49-F238E27FC236}">
              <a16:creationId xmlns:a16="http://schemas.microsoft.com/office/drawing/2014/main" id="{00000000-0008-0000-2500-000053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70623970"/>
          <a:ext cx="9525" cy="28575"/>
        </a:xfrm>
        <a:prstGeom prst="rect">
          <a:avLst/>
        </a:prstGeom>
        <a:noFill/>
        <a:ln w="1">
          <a:noFill/>
          <a:miter lim="800000"/>
          <a:headEnd/>
          <a:tailEnd/>
        </a:ln>
      </xdr:spPr>
    </xdr:pic>
    <xdr:clientData/>
  </xdr:twoCellAnchor>
  <xdr:twoCellAnchor editAs="oneCell">
    <xdr:from>
      <xdr:col>0</xdr:col>
      <xdr:colOff>53340</xdr:colOff>
      <xdr:row>700</xdr:row>
      <xdr:rowOff>46355</xdr:rowOff>
    </xdr:from>
    <xdr:to>
      <xdr:col>0</xdr:col>
      <xdr:colOff>1795780</xdr:colOff>
      <xdr:row>700</xdr:row>
      <xdr:rowOff>1502410</xdr:rowOff>
    </xdr:to>
    <xdr:pic>
      <xdr:nvPicPr>
        <xdr:cNvPr id="597" name="图片 596">
          <a:extLst>
            <a:ext uri="{FF2B5EF4-FFF2-40B4-BE49-F238E27FC236}">
              <a16:creationId xmlns:a16="http://schemas.microsoft.com/office/drawing/2014/main" id="{00000000-0008-0000-2500-000055020000}"/>
            </a:ext>
          </a:extLst>
        </xdr:cNvPr>
        <xdr:cNvPicPr>
          <a:picLocks noChangeAspect="1"/>
        </xdr:cNvPicPr>
      </xdr:nvPicPr>
      <xdr:blipFill>
        <a:blip xmlns:r="http://schemas.openxmlformats.org/officeDocument/2006/relationships" r:embed="rId277"/>
        <a:stretch>
          <a:fillRect/>
        </a:stretch>
      </xdr:blipFill>
      <xdr:spPr>
        <a:xfrm>
          <a:off x="53340" y="1070670325"/>
          <a:ext cx="1742440" cy="1456055"/>
        </a:xfrm>
        <a:prstGeom prst="rect">
          <a:avLst/>
        </a:prstGeom>
        <a:noFill/>
        <a:ln w="9525">
          <a:noFill/>
        </a:ln>
      </xdr:spPr>
    </xdr:pic>
    <xdr:clientData/>
  </xdr:twoCellAnchor>
  <xdr:twoCellAnchor editAs="oneCell">
    <xdr:from>
      <xdr:col>0</xdr:col>
      <xdr:colOff>71755</xdr:colOff>
      <xdr:row>699</xdr:row>
      <xdr:rowOff>56515</xdr:rowOff>
    </xdr:from>
    <xdr:to>
      <xdr:col>0</xdr:col>
      <xdr:colOff>1821815</xdr:colOff>
      <xdr:row>699</xdr:row>
      <xdr:rowOff>1473835</xdr:rowOff>
    </xdr:to>
    <xdr:pic>
      <xdr:nvPicPr>
        <xdr:cNvPr id="598" name="图片 597">
          <a:extLst>
            <a:ext uri="{FF2B5EF4-FFF2-40B4-BE49-F238E27FC236}">
              <a16:creationId xmlns:a16="http://schemas.microsoft.com/office/drawing/2014/main" id="{00000000-0008-0000-2500-000056020000}"/>
            </a:ext>
          </a:extLst>
        </xdr:cNvPr>
        <xdr:cNvPicPr>
          <a:picLocks noChangeAspect="1"/>
        </xdr:cNvPicPr>
      </xdr:nvPicPr>
      <xdr:blipFill>
        <a:blip xmlns:r="http://schemas.openxmlformats.org/officeDocument/2006/relationships" r:embed="rId278"/>
        <a:stretch>
          <a:fillRect/>
        </a:stretch>
      </xdr:blipFill>
      <xdr:spPr>
        <a:xfrm>
          <a:off x="71755" y="1069156485"/>
          <a:ext cx="1750060" cy="1417320"/>
        </a:xfrm>
        <a:prstGeom prst="rect">
          <a:avLst/>
        </a:prstGeom>
        <a:noFill/>
        <a:ln w="9525">
          <a:noFill/>
        </a:ln>
      </xdr:spPr>
    </xdr:pic>
    <xdr:clientData/>
  </xdr:twoCellAnchor>
  <xdr:twoCellAnchor editAs="oneCell">
    <xdr:from>
      <xdr:col>0</xdr:col>
      <xdr:colOff>53340</xdr:colOff>
      <xdr:row>698</xdr:row>
      <xdr:rowOff>34290</xdr:rowOff>
    </xdr:from>
    <xdr:to>
      <xdr:col>0</xdr:col>
      <xdr:colOff>1824990</xdr:colOff>
      <xdr:row>698</xdr:row>
      <xdr:rowOff>1475105</xdr:rowOff>
    </xdr:to>
    <xdr:pic>
      <xdr:nvPicPr>
        <xdr:cNvPr id="599" name="图片 598">
          <a:extLst>
            <a:ext uri="{FF2B5EF4-FFF2-40B4-BE49-F238E27FC236}">
              <a16:creationId xmlns:a16="http://schemas.microsoft.com/office/drawing/2014/main" id="{00000000-0008-0000-2500-000057020000}"/>
            </a:ext>
          </a:extLst>
        </xdr:cNvPr>
        <xdr:cNvPicPr>
          <a:picLocks noChangeAspect="1"/>
        </xdr:cNvPicPr>
      </xdr:nvPicPr>
      <xdr:blipFill>
        <a:blip xmlns:r="http://schemas.openxmlformats.org/officeDocument/2006/relationships" r:embed="rId279"/>
        <a:stretch>
          <a:fillRect/>
        </a:stretch>
      </xdr:blipFill>
      <xdr:spPr>
        <a:xfrm>
          <a:off x="53340" y="1067610260"/>
          <a:ext cx="1771650" cy="1440815"/>
        </a:xfrm>
        <a:prstGeom prst="rect">
          <a:avLst/>
        </a:prstGeom>
        <a:noFill/>
        <a:ln w="9525">
          <a:noFill/>
        </a:ln>
      </xdr:spPr>
    </xdr:pic>
    <xdr:clientData/>
  </xdr:twoCellAnchor>
  <xdr:twoCellAnchor editAs="oneCell">
    <xdr:from>
      <xdr:col>0</xdr:col>
      <xdr:colOff>38100</xdr:colOff>
      <xdr:row>697</xdr:row>
      <xdr:rowOff>53975</xdr:rowOff>
    </xdr:from>
    <xdr:to>
      <xdr:col>0</xdr:col>
      <xdr:colOff>1785620</xdr:colOff>
      <xdr:row>697</xdr:row>
      <xdr:rowOff>1478280</xdr:rowOff>
    </xdr:to>
    <xdr:pic>
      <xdr:nvPicPr>
        <xdr:cNvPr id="600" name="图片 599">
          <a:extLst>
            <a:ext uri="{FF2B5EF4-FFF2-40B4-BE49-F238E27FC236}">
              <a16:creationId xmlns:a16="http://schemas.microsoft.com/office/drawing/2014/main" id="{00000000-0008-0000-2500-000058020000}"/>
            </a:ext>
          </a:extLst>
        </xdr:cNvPr>
        <xdr:cNvPicPr>
          <a:picLocks noChangeAspect="1"/>
        </xdr:cNvPicPr>
      </xdr:nvPicPr>
      <xdr:blipFill>
        <a:blip xmlns:r="http://schemas.openxmlformats.org/officeDocument/2006/relationships" r:embed="rId280"/>
        <a:stretch>
          <a:fillRect/>
        </a:stretch>
      </xdr:blipFill>
      <xdr:spPr>
        <a:xfrm>
          <a:off x="38100" y="1066105945"/>
          <a:ext cx="1747520" cy="1424305"/>
        </a:xfrm>
        <a:prstGeom prst="rect">
          <a:avLst/>
        </a:prstGeom>
        <a:noFill/>
        <a:ln w="9525">
          <a:noFill/>
        </a:ln>
      </xdr:spPr>
    </xdr:pic>
    <xdr:clientData/>
  </xdr:twoCellAnchor>
  <xdr:twoCellAnchor editAs="oneCell">
    <xdr:from>
      <xdr:col>1</xdr:col>
      <xdr:colOff>0</xdr:colOff>
      <xdr:row>701</xdr:row>
      <xdr:rowOff>0</xdr:rowOff>
    </xdr:from>
    <xdr:to>
      <xdr:col>1</xdr:col>
      <xdr:colOff>9525</xdr:colOff>
      <xdr:row>701</xdr:row>
      <xdr:rowOff>28575</xdr:rowOff>
    </xdr:to>
    <xdr:pic>
      <xdr:nvPicPr>
        <xdr:cNvPr id="601" name="Picture 15">
          <a:extLst>
            <a:ext uri="{FF2B5EF4-FFF2-40B4-BE49-F238E27FC236}">
              <a16:creationId xmlns:a16="http://schemas.microsoft.com/office/drawing/2014/main" id="{00000000-0008-0000-2500-000059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72147970"/>
          <a:ext cx="9525" cy="28575"/>
        </a:xfrm>
        <a:prstGeom prst="rect">
          <a:avLst/>
        </a:prstGeom>
        <a:noFill/>
        <a:ln w="1">
          <a:noFill/>
          <a:miter lim="800000"/>
          <a:headEnd/>
          <a:tailEnd/>
        </a:ln>
      </xdr:spPr>
    </xdr:pic>
    <xdr:clientData/>
  </xdr:twoCellAnchor>
  <xdr:twoCellAnchor editAs="oneCell">
    <xdr:from>
      <xdr:col>1</xdr:col>
      <xdr:colOff>0</xdr:colOff>
      <xdr:row>704</xdr:row>
      <xdr:rowOff>0</xdr:rowOff>
    </xdr:from>
    <xdr:to>
      <xdr:col>1</xdr:col>
      <xdr:colOff>9525</xdr:colOff>
      <xdr:row>704</xdr:row>
      <xdr:rowOff>28575</xdr:rowOff>
    </xdr:to>
    <xdr:pic>
      <xdr:nvPicPr>
        <xdr:cNvPr id="603" name="Picture 15">
          <a:extLst>
            <a:ext uri="{FF2B5EF4-FFF2-40B4-BE49-F238E27FC236}">
              <a16:creationId xmlns:a16="http://schemas.microsoft.com/office/drawing/2014/main" id="{00000000-0008-0000-2500-00005B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76719970"/>
          <a:ext cx="9525" cy="28575"/>
        </a:xfrm>
        <a:prstGeom prst="rect">
          <a:avLst/>
        </a:prstGeom>
        <a:noFill/>
        <a:ln w="1">
          <a:noFill/>
          <a:miter lim="800000"/>
          <a:headEnd/>
          <a:tailEnd/>
        </a:ln>
      </xdr:spPr>
    </xdr:pic>
    <xdr:clientData/>
  </xdr:twoCellAnchor>
  <xdr:twoCellAnchor editAs="oneCell">
    <xdr:from>
      <xdr:col>1</xdr:col>
      <xdr:colOff>0</xdr:colOff>
      <xdr:row>703</xdr:row>
      <xdr:rowOff>0</xdr:rowOff>
    </xdr:from>
    <xdr:to>
      <xdr:col>1</xdr:col>
      <xdr:colOff>9525</xdr:colOff>
      <xdr:row>703</xdr:row>
      <xdr:rowOff>28575</xdr:rowOff>
    </xdr:to>
    <xdr:pic>
      <xdr:nvPicPr>
        <xdr:cNvPr id="605" name="Picture 15">
          <a:extLst>
            <a:ext uri="{FF2B5EF4-FFF2-40B4-BE49-F238E27FC236}">
              <a16:creationId xmlns:a16="http://schemas.microsoft.com/office/drawing/2014/main" id="{00000000-0008-0000-2500-00005D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75195970"/>
          <a:ext cx="9525" cy="28575"/>
        </a:xfrm>
        <a:prstGeom prst="rect">
          <a:avLst/>
        </a:prstGeom>
        <a:noFill/>
        <a:ln w="1">
          <a:noFill/>
          <a:miter lim="800000"/>
          <a:headEnd/>
          <a:tailEnd/>
        </a:ln>
      </xdr:spPr>
    </xdr:pic>
    <xdr:clientData/>
  </xdr:twoCellAnchor>
  <xdr:twoCellAnchor editAs="oneCell">
    <xdr:from>
      <xdr:col>1</xdr:col>
      <xdr:colOff>0</xdr:colOff>
      <xdr:row>702</xdr:row>
      <xdr:rowOff>0</xdr:rowOff>
    </xdr:from>
    <xdr:to>
      <xdr:col>1</xdr:col>
      <xdr:colOff>9525</xdr:colOff>
      <xdr:row>702</xdr:row>
      <xdr:rowOff>28575</xdr:rowOff>
    </xdr:to>
    <xdr:pic>
      <xdr:nvPicPr>
        <xdr:cNvPr id="607" name="Picture 15">
          <a:extLst>
            <a:ext uri="{FF2B5EF4-FFF2-40B4-BE49-F238E27FC236}">
              <a16:creationId xmlns:a16="http://schemas.microsoft.com/office/drawing/2014/main" id="{00000000-0008-0000-2500-00005F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73671970"/>
          <a:ext cx="9525" cy="28575"/>
        </a:xfrm>
        <a:prstGeom prst="rect">
          <a:avLst/>
        </a:prstGeom>
        <a:noFill/>
        <a:ln w="1">
          <a:noFill/>
          <a:miter lim="800000"/>
          <a:headEnd/>
          <a:tailEnd/>
        </a:ln>
      </xdr:spPr>
    </xdr:pic>
    <xdr:clientData/>
  </xdr:twoCellAnchor>
  <xdr:twoCellAnchor editAs="oneCell">
    <xdr:from>
      <xdr:col>0</xdr:col>
      <xdr:colOff>35560</xdr:colOff>
      <xdr:row>701</xdr:row>
      <xdr:rowOff>66675</xdr:rowOff>
    </xdr:from>
    <xdr:to>
      <xdr:col>0</xdr:col>
      <xdr:colOff>1790700</xdr:colOff>
      <xdr:row>701</xdr:row>
      <xdr:rowOff>1462405</xdr:rowOff>
    </xdr:to>
    <xdr:pic>
      <xdr:nvPicPr>
        <xdr:cNvPr id="609" name="图片 608">
          <a:extLst>
            <a:ext uri="{FF2B5EF4-FFF2-40B4-BE49-F238E27FC236}">
              <a16:creationId xmlns:a16="http://schemas.microsoft.com/office/drawing/2014/main" id="{00000000-0008-0000-2500-000061020000}"/>
            </a:ext>
          </a:extLst>
        </xdr:cNvPr>
        <xdr:cNvPicPr>
          <a:picLocks noChangeAspect="1"/>
        </xdr:cNvPicPr>
      </xdr:nvPicPr>
      <xdr:blipFill>
        <a:blip xmlns:r="http://schemas.openxmlformats.org/officeDocument/2006/relationships" r:embed="rId281"/>
        <a:stretch>
          <a:fillRect/>
        </a:stretch>
      </xdr:blipFill>
      <xdr:spPr>
        <a:xfrm>
          <a:off x="35560" y="1072214645"/>
          <a:ext cx="1755140" cy="1395730"/>
        </a:xfrm>
        <a:prstGeom prst="rect">
          <a:avLst/>
        </a:prstGeom>
        <a:noFill/>
        <a:ln w="9525">
          <a:noFill/>
        </a:ln>
      </xdr:spPr>
    </xdr:pic>
    <xdr:clientData/>
  </xdr:twoCellAnchor>
  <xdr:twoCellAnchor editAs="oneCell">
    <xdr:from>
      <xdr:col>0</xdr:col>
      <xdr:colOff>9525</xdr:colOff>
      <xdr:row>702</xdr:row>
      <xdr:rowOff>62865</xdr:rowOff>
    </xdr:from>
    <xdr:to>
      <xdr:col>0</xdr:col>
      <xdr:colOff>1854835</xdr:colOff>
      <xdr:row>702</xdr:row>
      <xdr:rowOff>1494790</xdr:rowOff>
    </xdr:to>
    <xdr:pic>
      <xdr:nvPicPr>
        <xdr:cNvPr id="610" name="图片 609">
          <a:extLst>
            <a:ext uri="{FF2B5EF4-FFF2-40B4-BE49-F238E27FC236}">
              <a16:creationId xmlns:a16="http://schemas.microsoft.com/office/drawing/2014/main" id="{00000000-0008-0000-2500-000062020000}"/>
            </a:ext>
          </a:extLst>
        </xdr:cNvPr>
        <xdr:cNvPicPr>
          <a:picLocks noChangeAspect="1"/>
        </xdr:cNvPicPr>
      </xdr:nvPicPr>
      <xdr:blipFill>
        <a:blip xmlns:r="http://schemas.openxmlformats.org/officeDocument/2006/relationships" r:embed="rId282"/>
        <a:stretch>
          <a:fillRect/>
        </a:stretch>
      </xdr:blipFill>
      <xdr:spPr>
        <a:xfrm>
          <a:off x="9525" y="1073734835"/>
          <a:ext cx="1845310" cy="1431925"/>
        </a:xfrm>
        <a:prstGeom prst="rect">
          <a:avLst/>
        </a:prstGeom>
        <a:noFill/>
        <a:ln w="9525">
          <a:noFill/>
        </a:ln>
      </xdr:spPr>
    </xdr:pic>
    <xdr:clientData/>
  </xdr:twoCellAnchor>
  <xdr:twoCellAnchor editAs="oneCell">
    <xdr:from>
      <xdr:col>0</xdr:col>
      <xdr:colOff>82550</xdr:colOff>
      <xdr:row>704</xdr:row>
      <xdr:rowOff>38735</xdr:rowOff>
    </xdr:from>
    <xdr:to>
      <xdr:col>0</xdr:col>
      <xdr:colOff>1836420</xdr:colOff>
      <xdr:row>704</xdr:row>
      <xdr:rowOff>1473835</xdr:rowOff>
    </xdr:to>
    <xdr:pic>
      <xdr:nvPicPr>
        <xdr:cNvPr id="611" name="图片 610">
          <a:extLst>
            <a:ext uri="{FF2B5EF4-FFF2-40B4-BE49-F238E27FC236}">
              <a16:creationId xmlns:a16="http://schemas.microsoft.com/office/drawing/2014/main" id="{00000000-0008-0000-2500-000063020000}"/>
            </a:ext>
          </a:extLst>
        </xdr:cNvPr>
        <xdr:cNvPicPr>
          <a:picLocks noChangeAspect="1"/>
        </xdr:cNvPicPr>
      </xdr:nvPicPr>
      <xdr:blipFill>
        <a:blip xmlns:r="http://schemas.openxmlformats.org/officeDocument/2006/relationships" r:embed="rId283"/>
        <a:stretch>
          <a:fillRect/>
        </a:stretch>
      </xdr:blipFill>
      <xdr:spPr>
        <a:xfrm>
          <a:off x="82550" y="1076758705"/>
          <a:ext cx="1753870" cy="1435100"/>
        </a:xfrm>
        <a:prstGeom prst="rect">
          <a:avLst/>
        </a:prstGeom>
        <a:noFill/>
        <a:ln w="9525">
          <a:noFill/>
        </a:ln>
      </xdr:spPr>
    </xdr:pic>
    <xdr:clientData/>
  </xdr:twoCellAnchor>
  <xdr:twoCellAnchor editAs="oneCell">
    <xdr:from>
      <xdr:col>0</xdr:col>
      <xdr:colOff>80010</xdr:colOff>
      <xdr:row>703</xdr:row>
      <xdr:rowOff>47625</xdr:rowOff>
    </xdr:from>
    <xdr:to>
      <xdr:col>0</xdr:col>
      <xdr:colOff>1770380</xdr:colOff>
      <xdr:row>703</xdr:row>
      <xdr:rowOff>1475740</xdr:rowOff>
    </xdr:to>
    <xdr:pic>
      <xdr:nvPicPr>
        <xdr:cNvPr id="612" name="图片 611">
          <a:extLst>
            <a:ext uri="{FF2B5EF4-FFF2-40B4-BE49-F238E27FC236}">
              <a16:creationId xmlns:a16="http://schemas.microsoft.com/office/drawing/2014/main" id="{00000000-0008-0000-2500-000064020000}"/>
            </a:ext>
          </a:extLst>
        </xdr:cNvPr>
        <xdr:cNvPicPr>
          <a:picLocks noChangeAspect="1"/>
        </xdr:cNvPicPr>
      </xdr:nvPicPr>
      <xdr:blipFill>
        <a:blip xmlns:r="http://schemas.openxmlformats.org/officeDocument/2006/relationships" r:embed="rId284"/>
        <a:stretch>
          <a:fillRect/>
        </a:stretch>
      </xdr:blipFill>
      <xdr:spPr>
        <a:xfrm>
          <a:off x="80010" y="1075243595"/>
          <a:ext cx="1690370" cy="1428115"/>
        </a:xfrm>
        <a:prstGeom prst="rect">
          <a:avLst/>
        </a:prstGeom>
        <a:noFill/>
        <a:ln w="9525">
          <a:noFill/>
        </a:ln>
      </xdr:spPr>
    </xdr:pic>
    <xdr:clientData/>
  </xdr:twoCellAnchor>
  <xdr:twoCellAnchor editAs="oneCell">
    <xdr:from>
      <xdr:col>1</xdr:col>
      <xdr:colOff>0</xdr:colOff>
      <xdr:row>705</xdr:row>
      <xdr:rowOff>0</xdr:rowOff>
    </xdr:from>
    <xdr:to>
      <xdr:col>1</xdr:col>
      <xdr:colOff>9525</xdr:colOff>
      <xdr:row>705</xdr:row>
      <xdr:rowOff>28575</xdr:rowOff>
    </xdr:to>
    <xdr:pic>
      <xdr:nvPicPr>
        <xdr:cNvPr id="614" name="Picture 15">
          <a:extLst>
            <a:ext uri="{FF2B5EF4-FFF2-40B4-BE49-F238E27FC236}">
              <a16:creationId xmlns:a16="http://schemas.microsoft.com/office/drawing/2014/main" id="{00000000-0008-0000-2500-000066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78243970"/>
          <a:ext cx="9525" cy="28575"/>
        </a:xfrm>
        <a:prstGeom prst="rect">
          <a:avLst/>
        </a:prstGeom>
        <a:noFill/>
        <a:ln w="1">
          <a:noFill/>
          <a:miter lim="800000"/>
          <a:headEnd/>
          <a:tailEnd/>
        </a:ln>
      </xdr:spPr>
    </xdr:pic>
    <xdr:clientData/>
  </xdr:twoCellAnchor>
  <xdr:twoCellAnchor editAs="oneCell">
    <xdr:from>
      <xdr:col>0</xdr:col>
      <xdr:colOff>115570</xdr:colOff>
      <xdr:row>705</xdr:row>
      <xdr:rowOff>64770</xdr:rowOff>
    </xdr:from>
    <xdr:to>
      <xdr:col>0</xdr:col>
      <xdr:colOff>1741805</xdr:colOff>
      <xdr:row>705</xdr:row>
      <xdr:rowOff>1473835</xdr:rowOff>
    </xdr:to>
    <xdr:pic>
      <xdr:nvPicPr>
        <xdr:cNvPr id="673" name="ID_E7051BF799E04F0F81C12E19CFF205D4" descr="6596ef291455797f876141cde08e6bb">
          <a:extLst>
            <a:ext uri="{FF2B5EF4-FFF2-40B4-BE49-F238E27FC236}">
              <a16:creationId xmlns:a16="http://schemas.microsoft.com/office/drawing/2014/main" id="{00000000-0008-0000-2500-0000A1020000}"/>
            </a:ext>
          </a:extLst>
        </xdr:cNvPr>
        <xdr:cNvPicPr>
          <a:picLocks noChangeAspect="1"/>
        </xdr:cNvPicPr>
      </xdr:nvPicPr>
      <xdr:blipFill>
        <a:blip xmlns:r="http://schemas.openxmlformats.org/officeDocument/2006/relationships" r:embed="rId285"/>
        <a:stretch>
          <a:fillRect/>
        </a:stretch>
      </xdr:blipFill>
      <xdr:spPr>
        <a:xfrm>
          <a:off x="115570" y="1078308740"/>
          <a:ext cx="1626235" cy="1409065"/>
        </a:xfrm>
        <a:prstGeom prst="rect">
          <a:avLst/>
        </a:prstGeom>
      </xdr:spPr>
    </xdr:pic>
    <xdr:clientData/>
  </xdr:twoCellAnchor>
  <xdr:twoCellAnchor editAs="oneCell">
    <xdr:from>
      <xdr:col>1</xdr:col>
      <xdr:colOff>0</xdr:colOff>
      <xdr:row>707</xdr:row>
      <xdr:rowOff>0</xdr:rowOff>
    </xdr:from>
    <xdr:to>
      <xdr:col>1</xdr:col>
      <xdr:colOff>9525</xdr:colOff>
      <xdr:row>707</xdr:row>
      <xdr:rowOff>28575</xdr:rowOff>
    </xdr:to>
    <xdr:pic>
      <xdr:nvPicPr>
        <xdr:cNvPr id="676" name="Picture 15">
          <a:extLst>
            <a:ext uri="{FF2B5EF4-FFF2-40B4-BE49-F238E27FC236}">
              <a16:creationId xmlns:a16="http://schemas.microsoft.com/office/drawing/2014/main" id="{00000000-0008-0000-2500-0000A4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81291970"/>
          <a:ext cx="9525" cy="28575"/>
        </a:xfrm>
        <a:prstGeom prst="rect">
          <a:avLst/>
        </a:prstGeom>
        <a:noFill/>
        <a:ln w="1">
          <a:noFill/>
          <a:miter lim="800000"/>
          <a:headEnd/>
          <a:tailEnd/>
        </a:ln>
      </xdr:spPr>
    </xdr:pic>
    <xdr:clientData/>
  </xdr:twoCellAnchor>
  <xdr:twoCellAnchor editAs="oneCell">
    <xdr:from>
      <xdr:col>1</xdr:col>
      <xdr:colOff>0</xdr:colOff>
      <xdr:row>706</xdr:row>
      <xdr:rowOff>0</xdr:rowOff>
    </xdr:from>
    <xdr:to>
      <xdr:col>1</xdr:col>
      <xdr:colOff>9525</xdr:colOff>
      <xdr:row>706</xdr:row>
      <xdr:rowOff>28575</xdr:rowOff>
    </xdr:to>
    <xdr:pic>
      <xdr:nvPicPr>
        <xdr:cNvPr id="678" name="Picture 15">
          <a:extLst>
            <a:ext uri="{FF2B5EF4-FFF2-40B4-BE49-F238E27FC236}">
              <a16:creationId xmlns:a16="http://schemas.microsoft.com/office/drawing/2014/main" id="{00000000-0008-0000-2500-0000A6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79767970"/>
          <a:ext cx="9525" cy="28575"/>
        </a:xfrm>
        <a:prstGeom prst="rect">
          <a:avLst/>
        </a:prstGeom>
        <a:noFill/>
        <a:ln w="1">
          <a:noFill/>
          <a:miter lim="800000"/>
          <a:headEnd/>
          <a:tailEnd/>
        </a:ln>
      </xdr:spPr>
    </xdr:pic>
    <xdr:clientData/>
  </xdr:twoCellAnchor>
  <xdr:twoCellAnchor editAs="oneCell">
    <xdr:from>
      <xdr:col>1</xdr:col>
      <xdr:colOff>0</xdr:colOff>
      <xdr:row>708</xdr:row>
      <xdr:rowOff>0</xdr:rowOff>
    </xdr:from>
    <xdr:to>
      <xdr:col>1</xdr:col>
      <xdr:colOff>9525</xdr:colOff>
      <xdr:row>708</xdr:row>
      <xdr:rowOff>28575</xdr:rowOff>
    </xdr:to>
    <xdr:pic>
      <xdr:nvPicPr>
        <xdr:cNvPr id="680" name="Picture 15">
          <a:extLst>
            <a:ext uri="{FF2B5EF4-FFF2-40B4-BE49-F238E27FC236}">
              <a16:creationId xmlns:a16="http://schemas.microsoft.com/office/drawing/2014/main" id="{00000000-0008-0000-2500-0000A8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82815970"/>
          <a:ext cx="9525" cy="28575"/>
        </a:xfrm>
        <a:prstGeom prst="rect">
          <a:avLst/>
        </a:prstGeom>
        <a:noFill/>
        <a:ln w="1">
          <a:noFill/>
          <a:miter lim="800000"/>
          <a:headEnd/>
          <a:tailEnd/>
        </a:ln>
      </xdr:spPr>
    </xdr:pic>
    <xdr:clientData/>
  </xdr:twoCellAnchor>
  <xdr:twoCellAnchor editAs="oneCell">
    <xdr:from>
      <xdr:col>1</xdr:col>
      <xdr:colOff>0</xdr:colOff>
      <xdr:row>709</xdr:row>
      <xdr:rowOff>0</xdr:rowOff>
    </xdr:from>
    <xdr:to>
      <xdr:col>1</xdr:col>
      <xdr:colOff>9525</xdr:colOff>
      <xdr:row>709</xdr:row>
      <xdr:rowOff>28575</xdr:rowOff>
    </xdr:to>
    <xdr:pic>
      <xdr:nvPicPr>
        <xdr:cNvPr id="682" name="Picture 15">
          <a:extLst>
            <a:ext uri="{FF2B5EF4-FFF2-40B4-BE49-F238E27FC236}">
              <a16:creationId xmlns:a16="http://schemas.microsoft.com/office/drawing/2014/main" id="{00000000-0008-0000-2500-0000AA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84339970"/>
          <a:ext cx="9525" cy="28575"/>
        </a:xfrm>
        <a:prstGeom prst="rect">
          <a:avLst/>
        </a:prstGeom>
        <a:noFill/>
        <a:ln w="1">
          <a:noFill/>
          <a:miter lim="800000"/>
          <a:headEnd/>
          <a:tailEnd/>
        </a:ln>
      </xdr:spPr>
    </xdr:pic>
    <xdr:clientData/>
  </xdr:twoCellAnchor>
  <xdr:twoCellAnchor editAs="oneCell">
    <xdr:from>
      <xdr:col>0</xdr:col>
      <xdr:colOff>78740</xdr:colOff>
      <xdr:row>706</xdr:row>
      <xdr:rowOff>56515</xdr:rowOff>
    </xdr:from>
    <xdr:to>
      <xdr:col>0</xdr:col>
      <xdr:colOff>1798320</xdr:colOff>
      <xdr:row>706</xdr:row>
      <xdr:rowOff>1463675</xdr:rowOff>
    </xdr:to>
    <xdr:pic>
      <xdr:nvPicPr>
        <xdr:cNvPr id="684" name="图片 683">
          <a:extLst>
            <a:ext uri="{FF2B5EF4-FFF2-40B4-BE49-F238E27FC236}">
              <a16:creationId xmlns:a16="http://schemas.microsoft.com/office/drawing/2014/main" id="{00000000-0008-0000-2500-0000AC020000}"/>
            </a:ext>
          </a:extLst>
        </xdr:cNvPr>
        <xdr:cNvPicPr>
          <a:picLocks noChangeAspect="1"/>
        </xdr:cNvPicPr>
      </xdr:nvPicPr>
      <xdr:blipFill>
        <a:blip xmlns:r="http://schemas.openxmlformats.org/officeDocument/2006/relationships" r:embed="rId286"/>
        <a:stretch>
          <a:fillRect/>
        </a:stretch>
      </xdr:blipFill>
      <xdr:spPr>
        <a:xfrm>
          <a:off x="78740" y="1079824485"/>
          <a:ext cx="1719580" cy="1407160"/>
        </a:xfrm>
        <a:prstGeom prst="rect">
          <a:avLst/>
        </a:prstGeom>
        <a:noFill/>
        <a:ln w="9525">
          <a:noFill/>
        </a:ln>
      </xdr:spPr>
    </xdr:pic>
    <xdr:clientData/>
  </xdr:twoCellAnchor>
  <xdr:twoCellAnchor editAs="oneCell">
    <xdr:from>
      <xdr:col>0</xdr:col>
      <xdr:colOff>61595</xdr:colOff>
      <xdr:row>707</xdr:row>
      <xdr:rowOff>45720</xdr:rowOff>
    </xdr:from>
    <xdr:to>
      <xdr:col>0</xdr:col>
      <xdr:colOff>1712595</xdr:colOff>
      <xdr:row>707</xdr:row>
      <xdr:rowOff>1468755</xdr:rowOff>
    </xdr:to>
    <xdr:pic>
      <xdr:nvPicPr>
        <xdr:cNvPr id="685" name="图片 684">
          <a:extLst>
            <a:ext uri="{FF2B5EF4-FFF2-40B4-BE49-F238E27FC236}">
              <a16:creationId xmlns:a16="http://schemas.microsoft.com/office/drawing/2014/main" id="{00000000-0008-0000-2500-0000AD020000}"/>
            </a:ext>
          </a:extLst>
        </xdr:cNvPr>
        <xdr:cNvPicPr>
          <a:picLocks noChangeAspect="1"/>
        </xdr:cNvPicPr>
      </xdr:nvPicPr>
      <xdr:blipFill>
        <a:blip xmlns:r="http://schemas.openxmlformats.org/officeDocument/2006/relationships" r:embed="rId287"/>
        <a:stretch>
          <a:fillRect/>
        </a:stretch>
      </xdr:blipFill>
      <xdr:spPr>
        <a:xfrm>
          <a:off x="61595" y="1081337690"/>
          <a:ext cx="1651000" cy="1423035"/>
        </a:xfrm>
        <a:prstGeom prst="rect">
          <a:avLst/>
        </a:prstGeom>
        <a:noFill/>
        <a:ln w="9525">
          <a:noFill/>
        </a:ln>
      </xdr:spPr>
    </xdr:pic>
    <xdr:clientData/>
  </xdr:twoCellAnchor>
  <xdr:twoCellAnchor editAs="oneCell">
    <xdr:from>
      <xdr:col>0</xdr:col>
      <xdr:colOff>60960</xdr:colOff>
      <xdr:row>709</xdr:row>
      <xdr:rowOff>47625</xdr:rowOff>
    </xdr:from>
    <xdr:to>
      <xdr:col>0</xdr:col>
      <xdr:colOff>1809115</xdr:colOff>
      <xdr:row>709</xdr:row>
      <xdr:rowOff>1479550</xdr:rowOff>
    </xdr:to>
    <xdr:pic>
      <xdr:nvPicPr>
        <xdr:cNvPr id="686" name="图片 685">
          <a:extLst>
            <a:ext uri="{FF2B5EF4-FFF2-40B4-BE49-F238E27FC236}">
              <a16:creationId xmlns:a16="http://schemas.microsoft.com/office/drawing/2014/main" id="{00000000-0008-0000-2500-0000AE020000}"/>
            </a:ext>
          </a:extLst>
        </xdr:cNvPr>
        <xdr:cNvPicPr>
          <a:picLocks noChangeAspect="1"/>
        </xdr:cNvPicPr>
      </xdr:nvPicPr>
      <xdr:blipFill>
        <a:blip xmlns:r="http://schemas.openxmlformats.org/officeDocument/2006/relationships" r:embed="rId288"/>
        <a:stretch>
          <a:fillRect/>
        </a:stretch>
      </xdr:blipFill>
      <xdr:spPr>
        <a:xfrm>
          <a:off x="60960" y="1084387595"/>
          <a:ext cx="1748155" cy="1431925"/>
        </a:xfrm>
        <a:prstGeom prst="rect">
          <a:avLst/>
        </a:prstGeom>
        <a:noFill/>
        <a:ln w="9525">
          <a:noFill/>
        </a:ln>
      </xdr:spPr>
    </xdr:pic>
    <xdr:clientData/>
  </xdr:twoCellAnchor>
  <xdr:twoCellAnchor editAs="oneCell">
    <xdr:from>
      <xdr:col>0</xdr:col>
      <xdr:colOff>70485</xdr:colOff>
      <xdr:row>708</xdr:row>
      <xdr:rowOff>52070</xdr:rowOff>
    </xdr:from>
    <xdr:to>
      <xdr:col>0</xdr:col>
      <xdr:colOff>1804670</xdr:colOff>
      <xdr:row>708</xdr:row>
      <xdr:rowOff>1456690</xdr:rowOff>
    </xdr:to>
    <xdr:pic>
      <xdr:nvPicPr>
        <xdr:cNvPr id="687" name="图片 686">
          <a:extLst>
            <a:ext uri="{FF2B5EF4-FFF2-40B4-BE49-F238E27FC236}">
              <a16:creationId xmlns:a16="http://schemas.microsoft.com/office/drawing/2014/main" id="{00000000-0008-0000-2500-0000AF020000}"/>
            </a:ext>
          </a:extLst>
        </xdr:cNvPr>
        <xdr:cNvPicPr>
          <a:picLocks noChangeAspect="1"/>
        </xdr:cNvPicPr>
      </xdr:nvPicPr>
      <xdr:blipFill>
        <a:blip xmlns:r="http://schemas.openxmlformats.org/officeDocument/2006/relationships" r:embed="rId289"/>
        <a:stretch>
          <a:fillRect/>
        </a:stretch>
      </xdr:blipFill>
      <xdr:spPr>
        <a:xfrm>
          <a:off x="70485" y="1082868040"/>
          <a:ext cx="1734185" cy="1404620"/>
        </a:xfrm>
        <a:prstGeom prst="rect">
          <a:avLst/>
        </a:prstGeom>
        <a:noFill/>
        <a:ln w="9525">
          <a:noFill/>
        </a:ln>
      </xdr:spPr>
    </xdr:pic>
    <xdr:clientData/>
  </xdr:twoCellAnchor>
  <xdr:twoCellAnchor editAs="oneCell">
    <xdr:from>
      <xdr:col>1</xdr:col>
      <xdr:colOff>0</xdr:colOff>
      <xdr:row>710</xdr:row>
      <xdr:rowOff>0</xdr:rowOff>
    </xdr:from>
    <xdr:to>
      <xdr:col>1</xdr:col>
      <xdr:colOff>9525</xdr:colOff>
      <xdr:row>710</xdr:row>
      <xdr:rowOff>28575</xdr:rowOff>
    </xdr:to>
    <xdr:pic>
      <xdr:nvPicPr>
        <xdr:cNvPr id="688" name="Picture 15">
          <a:extLst>
            <a:ext uri="{FF2B5EF4-FFF2-40B4-BE49-F238E27FC236}">
              <a16:creationId xmlns:a16="http://schemas.microsoft.com/office/drawing/2014/main" id="{00000000-0008-0000-2500-0000B0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85863970"/>
          <a:ext cx="9525" cy="28575"/>
        </a:xfrm>
        <a:prstGeom prst="rect">
          <a:avLst/>
        </a:prstGeom>
        <a:noFill/>
        <a:ln w="1">
          <a:noFill/>
          <a:miter lim="800000"/>
          <a:headEnd/>
          <a:tailEnd/>
        </a:ln>
      </xdr:spPr>
    </xdr:pic>
    <xdr:clientData/>
  </xdr:twoCellAnchor>
  <xdr:twoCellAnchor editAs="oneCell">
    <xdr:from>
      <xdr:col>1</xdr:col>
      <xdr:colOff>0</xdr:colOff>
      <xdr:row>711</xdr:row>
      <xdr:rowOff>0</xdr:rowOff>
    </xdr:from>
    <xdr:to>
      <xdr:col>1</xdr:col>
      <xdr:colOff>9525</xdr:colOff>
      <xdr:row>711</xdr:row>
      <xdr:rowOff>28575</xdr:rowOff>
    </xdr:to>
    <xdr:pic>
      <xdr:nvPicPr>
        <xdr:cNvPr id="690" name="Picture 15">
          <a:extLst>
            <a:ext uri="{FF2B5EF4-FFF2-40B4-BE49-F238E27FC236}">
              <a16:creationId xmlns:a16="http://schemas.microsoft.com/office/drawing/2014/main" id="{00000000-0008-0000-2500-0000B2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87387970"/>
          <a:ext cx="9525" cy="28575"/>
        </a:xfrm>
        <a:prstGeom prst="rect">
          <a:avLst/>
        </a:prstGeom>
        <a:noFill/>
        <a:ln w="1">
          <a:noFill/>
          <a:miter lim="800000"/>
          <a:headEnd/>
          <a:tailEnd/>
        </a:ln>
      </xdr:spPr>
    </xdr:pic>
    <xdr:clientData/>
  </xdr:twoCellAnchor>
  <xdr:twoCellAnchor editAs="oneCell">
    <xdr:from>
      <xdr:col>1</xdr:col>
      <xdr:colOff>0</xdr:colOff>
      <xdr:row>712</xdr:row>
      <xdr:rowOff>0</xdr:rowOff>
    </xdr:from>
    <xdr:to>
      <xdr:col>1</xdr:col>
      <xdr:colOff>9525</xdr:colOff>
      <xdr:row>712</xdr:row>
      <xdr:rowOff>28575</xdr:rowOff>
    </xdr:to>
    <xdr:pic>
      <xdr:nvPicPr>
        <xdr:cNvPr id="692" name="Picture 15">
          <a:extLst>
            <a:ext uri="{FF2B5EF4-FFF2-40B4-BE49-F238E27FC236}">
              <a16:creationId xmlns:a16="http://schemas.microsoft.com/office/drawing/2014/main" id="{00000000-0008-0000-2500-0000B4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88911970"/>
          <a:ext cx="9525" cy="28575"/>
        </a:xfrm>
        <a:prstGeom prst="rect">
          <a:avLst/>
        </a:prstGeom>
        <a:noFill/>
        <a:ln w="1">
          <a:noFill/>
          <a:miter lim="800000"/>
          <a:headEnd/>
          <a:tailEnd/>
        </a:ln>
      </xdr:spPr>
    </xdr:pic>
    <xdr:clientData/>
  </xdr:twoCellAnchor>
  <xdr:twoCellAnchor editAs="oneCell">
    <xdr:from>
      <xdr:col>1</xdr:col>
      <xdr:colOff>0</xdr:colOff>
      <xdr:row>713</xdr:row>
      <xdr:rowOff>0</xdr:rowOff>
    </xdr:from>
    <xdr:to>
      <xdr:col>1</xdr:col>
      <xdr:colOff>9525</xdr:colOff>
      <xdr:row>713</xdr:row>
      <xdr:rowOff>28575</xdr:rowOff>
    </xdr:to>
    <xdr:pic>
      <xdr:nvPicPr>
        <xdr:cNvPr id="694" name="Picture 15">
          <a:extLst>
            <a:ext uri="{FF2B5EF4-FFF2-40B4-BE49-F238E27FC236}">
              <a16:creationId xmlns:a16="http://schemas.microsoft.com/office/drawing/2014/main" id="{00000000-0008-0000-2500-0000B6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90435970"/>
          <a:ext cx="9525" cy="28575"/>
        </a:xfrm>
        <a:prstGeom prst="rect">
          <a:avLst/>
        </a:prstGeom>
        <a:noFill/>
        <a:ln w="1">
          <a:noFill/>
          <a:miter lim="800000"/>
          <a:headEnd/>
          <a:tailEnd/>
        </a:ln>
      </xdr:spPr>
    </xdr:pic>
    <xdr:clientData/>
  </xdr:twoCellAnchor>
  <xdr:twoCellAnchor editAs="oneCell">
    <xdr:from>
      <xdr:col>1</xdr:col>
      <xdr:colOff>0</xdr:colOff>
      <xdr:row>714</xdr:row>
      <xdr:rowOff>0</xdr:rowOff>
    </xdr:from>
    <xdr:to>
      <xdr:col>1</xdr:col>
      <xdr:colOff>9525</xdr:colOff>
      <xdr:row>714</xdr:row>
      <xdr:rowOff>28575</xdr:rowOff>
    </xdr:to>
    <xdr:pic>
      <xdr:nvPicPr>
        <xdr:cNvPr id="696" name="Picture 15">
          <a:extLst>
            <a:ext uri="{FF2B5EF4-FFF2-40B4-BE49-F238E27FC236}">
              <a16:creationId xmlns:a16="http://schemas.microsoft.com/office/drawing/2014/main" id="{00000000-0008-0000-2500-0000B8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91959970"/>
          <a:ext cx="9525" cy="28575"/>
        </a:xfrm>
        <a:prstGeom prst="rect">
          <a:avLst/>
        </a:prstGeom>
        <a:noFill/>
        <a:ln w="1">
          <a:noFill/>
          <a:miter lim="800000"/>
          <a:headEnd/>
          <a:tailEnd/>
        </a:ln>
      </xdr:spPr>
    </xdr:pic>
    <xdr:clientData/>
  </xdr:twoCellAnchor>
  <xdr:twoCellAnchor editAs="oneCell">
    <xdr:from>
      <xdr:col>1</xdr:col>
      <xdr:colOff>0</xdr:colOff>
      <xdr:row>715</xdr:row>
      <xdr:rowOff>0</xdr:rowOff>
    </xdr:from>
    <xdr:to>
      <xdr:col>1</xdr:col>
      <xdr:colOff>9525</xdr:colOff>
      <xdr:row>715</xdr:row>
      <xdr:rowOff>28575</xdr:rowOff>
    </xdr:to>
    <xdr:pic>
      <xdr:nvPicPr>
        <xdr:cNvPr id="698" name="Picture 15">
          <a:extLst>
            <a:ext uri="{FF2B5EF4-FFF2-40B4-BE49-F238E27FC236}">
              <a16:creationId xmlns:a16="http://schemas.microsoft.com/office/drawing/2014/main" id="{00000000-0008-0000-2500-0000BA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93483970"/>
          <a:ext cx="9525" cy="28575"/>
        </a:xfrm>
        <a:prstGeom prst="rect">
          <a:avLst/>
        </a:prstGeom>
        <a:noFill/>
        <a:ln w="1">
          <a:noFill/>
          <a:miter lim="800000"/>
          <a:headEnd/>
          <a:tailEnd/>
        </a:ln>
      </xdr:spPr>
    </xdr:pic>
    <xdr:clientData/>
  </xdr:twoCellAnchor>
  <xdr:twoCellAnchor editAs="oneCell">
    <xdr:from>
      <xdr:col>0</xdr:col>
      <xdr:colOff>9525</xdr:colOff>
      <xdr:row>710</xdr:row>
      <xdr:rowOff>113665</xdr:rowOff>
    </xdr:from>
    <xdr:to>
      <xdr:col>0</xdr:col>
      <xdr:colOff>1845945</xdr:colOff>
      <xdr:row>710</xdr:row>
      <xdr:rowOff>1454150</xdr:rowOff>
    </xdr:to>
    <xdr:pic>
      <xdr:nvPicPr>
        <xdr:cNvPr id="700" name="图片 699">
          <a:extLst>
            <a:ext uri="{FF2B5EF4-FFF2-40B4-BE49-F238E27FC236}">
              <a16:creationId xmlns:a16="http://schemas.microsoft.com/office/drawing/2014/main" id="{00000000-0008-0000-2500-0000BC020000}"/>
            </a:ext>
          </a:extLst>
        </xdr:cNvPr>
        <xdr:cNvPicPr>
          <a:picLocks noChangeAspect="1"/>
        </xdr:cNvPicPr>
      </xdr:nvPicPr>
      <xdr:blipFill>
        <a:blip xmlns:r="http://schemas.openxmlformats.org/officeDocument/2006/relationships" r:embed="rId290"/>
        <a:stretch>
          <a:fillRect/>
        </a:stretch>
      </xdr:blipFill>
      <xdr:spPr>
        <a:xfrm>
          <a:off x="9525" y="1085977635"/>
          <a:ext cx="1836420" cy="1340485"/>
        </a:xfrm>
        <a:prstGeom prst="rect">
          <a:avLst/>
        </a:prstGeom>
        <a:noFill/>
        <a:ln w="9525">
          <a:noFill/>
        </a:ln>
      </xdr:spPr>
    </xdr:pic>
    <xdr:clientData/>
  </xdr:twoCellAnchor>
  <xdr:twoCellAnchor editAs="oneCell">
    <xdr:from>
      <xdr:col>0</xdr:col>
      <xdr:colOff>635</xdr:colOff>
      <xdr:row>712</xdr:row>
      <xdr:rowOff>67310</xdr:rowOff>
    </xdr:from>
    <xdr:to>
      <xdr:col>0</xdr:col>
      <xdr:colOff>1828800</xdr:colOff>
      <xdr:row>712</xdr:row>
      <xdr:rowOff>1489075</xdr:rowOff>
    </xdr:to>
    <xdr:pic>
      <xdr:nvPicPr>
        <xdr:cNvPr id="701" name="图片 700">
          <a:extLst>
            <a:ext uri="{FF2B5EF4-FFF2-40B4-BE49-F238E27FC236}">
              <a16:creationId xmlns:a16="http://schemas.microsoft.com/office/drawing/2014/main" id="{00000000-0008-0000-2500-0000BD020000}"/>
            </a:ext>
          </a:extLst>
        </xdr:cNvPr>
        <xdr:cNvPicPr>
          <a:picLocks noChangeAspect="1"/>
        </xdr:cNvPicPr>
      </xdr:nvPicPr>
      <xdr:blipFill>
        <a:blip xmlns:r="http://schemas.openxmlformats.org/officeDocument/2006/relationships" r:embed="rId291"/>
        <a:stretch>
          <a:fillRect/>
        </a:stretch>
      </xdr:blipFill>
      <xdr:spPr>
        <a:xfrm>
          <a:off x="635" y="1088979280"/>
          <a:ext cx="1828165" cy="1421765"/>
        </a:xfrm>
        <a:prstGeom prst="rect">
          <a:avLst/>
        </a:prstGeom>
        <a:noFill/>
        <a:ln w="9525">
          <a:noFill/>
        </a:ln>
      </xdr:spPr>
    </xdr:pic>
    <xdr:clientData/>
  </xdr:twoCellAnchor>
  <xdr:twoCellAnchor editAs="oneCell">
    <xdr:from>
      <xdr:col>0</xdr:col>
      <xdr:colOff>35560</xdr:colOff>
      <xdr:row>711</xdr:row>
      <xdr:rowOff>86995</xdr:rowOff>
    </xdr:from>
    <xdr:to>
      <xdr:col>0</xdr:col>
      <xdr:colOff>1809115</xdr:colOff>
      <xdr:row>711</xdr:row>
      <xdr:rowOff>1392555</xdr:rowOff>
    </xdr:to>
    <xdr:pic>
      <xdr:nvPicPr>
        <xdr:cNvPr id="702" name="图片 701">
          <a:extLst>
            <a:ext uri="{FF2B5EF4-FFF2-40B4-BE49-F238E27FC236}">
              <a16:creationId xmlns:a16="http://schemas.microsoft.com/office/drawing/2014/main" id="{00000000-0008-0000-2500-0000BE020000}"/>
            </a:ext>
          </a:extLst>
        </xdr:cNvPr>
        <xdr:cNvPicPr>
          <a:picLocks noChangeAspect="1"/>
        </xdr:cNvPicPr>
      </xdr:nvPicPr>
      <xdr:blipFill>
        <a:blip xmlns:r="http://schemas.openxmlformats.org/officeDocument/2006/relationships" r:embed="rId292"/>
        <a:stretch>
          <a:fillRect/>
        </a:stretch>
      </xdr:blipFill>
      <xdr:spPr>
        <a:xfrm>
          <a:off x="35560" y="1087474965"/>
          <a:ext cx="1773555" cy="1305560"/>
        </a:xfrm>
        <a:prstGeom prst="rect">
          <a:avLst/>
        </a:prstGeom>
        <a:noFill/>
        <a:ln w="9525">
          <a:noFill/>
        </a:ln>
      </xdr:spPr>
    </xdr:pic>
    <xdr:clientData/>
  </xdr:twoCellAnchor>
  <xdr:twoCellAnchor editAs="oneCell">
    <xdr:from>
      <xdr:col>0</xdr:col>
      <xdr:colOff>635</xdr:colOff>
      <xdr:row>715</xdr:row>
      <xdr:rowOff>96520</xdr:rowOff>
    </xdr:from>
    <xdr:to>
      <xdr:col>0</xdr:col>
      <xdr:colOff>1830070</xdr:colOff>
      <xdr:row>715</xdr:row>
      <xdr:rowOff>1487805</xdr:rowOff>
    </xdr:to>
    <xdr:pic>
      <xdr:nvPicPr>
        <xdr:cNvPr id="703" name="图片 702">
          <a:extLst>
            <a:ext uri="{FF2B5EF4-FFF2-40B4-BE49-F238E27FC236}">
              <a16:creationId xmlns:a16="http://schemas.microsoft.com/office/drawing/2014/main" id="{00000000-0008-0000-2500-0000BF020000}"/>
            </a:ext>
          </a:extLst>
        </xdr:cNvPr>
        <xdr:cNvPicPr>
          <a:picLocks noChangeAspect="1"/>
        </xdr:cNvPicPr>
      </xdr:nvPicPr>
      <xdr:blipFill>
        <a:blip xmlns:r="http://schemas.openxmlformats.org/officeDocument/2006/relationships" r:embed="rId293"/>
        <a:stretch>
          <a:fillRect/>
        </a:stretch>
      </xdr:blipFill>
      <xdr:spPr>
        <a:xfrm>
          <a:off x="635" y="1093580490"/>
          <a:ext cx="1829435" cy="1391285"/>
        </a:xfrm>
        <a:prstGeom prst="rect">
          <a:avLst/>
        </a:prstGeom>
        <a:noFill/>
        <a:ln w="9525">
          <a:noFill/>
        </a:ln>
      </xdr:spPr>
    </xdr:pic>
    <xdr:clientData/>
  </xdr:twoCellAnchor>
  <xdr:twoCellAnchor editAs="oneCell">
    <xdr:from>
      <xdr:col>0</xdr:col>
      <xdr:colOff>635</xdr:colOff>
      <xdr:row>714</xdr:row>
      <xdr:rowOff>117475</xdr:rowOff>
    </xdr:from>
    <xdr:to>
      <xdr:col>0</xdr:col>
      <xdr:colOff>1828800</xdr:colOff>
      <xdr:row>714</xdr:row>
      <xdr:rowOff>1426210</xdr:rowOff>
    </xdr:to>
    <xdr:pic>
      <xdr:nvPicPr>
        <xdr:cNvPr id="704" name="图片 703">
          <a:extLst>
            <a:ext uri="{FF2B5EF4-FFF2-40B4-BE49-F238E27FC236}">
              <a16:creationId xmlns:a16="http://schemas.microsoft.com/office/drawing/2014/main" id="{00000000-0008-0000-2500-0000C0020000}"/>
            </a:ext>
          </a:extLst>
        </xdr:cNvPr>
        <xdr:cNvPicPr>
          <a:picLocks noChangeAspect="1"/>
        </xdr:cNvPicPr>
      </xdr:nvPicPr>
      <xdr:blipFill>
        <a:blip xmlns:r="http://schemas.openxmlformats.org/officeDocument/2006/relationships" r:embed="rId294"/>
        <a:stretch>
          <a:fillRect/>
        </a:stretch>
      </xdr:blipFill>
      <xdr:spPr>
        <a:xfrm>
          <a:off x="635" y="1092077445"/>
          <a:ext cx="1828165" cy="1308735"/>
        </a:xfrm>
        <a:prstGeom prst="rect">
          <a:avLst/>
        </a:prstGeom>
        <a:noFill/>
        <a:ln w="9525">
          <a:noFill/>
        </a:ln>
      </xdr:spPr>
    </xdr:pic>
    <xdr:clientData/>
  </xdr:twoCellAnchor>
  <xdr:twoCellAnchor editAs="oneCell">
    <xdr:from>
      <xdr:col>0</xdr:col>
      <xdr:colOff>9525</xdr:colOff>
      <xdr:row>713</xdr:row>
      <xdr:rowOff>164465</xdr:rowOff>
    </xdr:from>
    <xdr:to>
      <xdr:col>0</xdr:col>
      <xdr:colOff>1844040</xdr:colOff>
      <xdr:row>713</xdr:row>
      <xdr:rowOff>1446530</xdr:rowOff>
    </xdr:to>
    <xdr:pic>
      <xdr:nvPicPr>
        <xdr:cNvPr id="705" name="图片 704">
          <a:extLst>
            <a:ext uri="{FF2B5EF4-FFF2-40B4-BE49-F238E27FC236}">
              <a16:creationId xmlns:a16="http://schemas.microsoft.com/office/drawing/2014/main" id="{00000000-0008-0000-2500-0000C1020000}"/>
            </a:ext>
          </a:extLst>
        </xdr:cNvPr>
        <xdr:cNvPicPr>
          <a:picLocks noChangeAspect="1"/>
        </xdr:cNvPicPr>
      </xdr:nvPicPr>
      <xdr:blipFill>
        <a:blip xmlns:r="http://schemas.openxmlformats.org/officeDocument/2006/relationships" r:embed="rId295"/>
        <a:stretch>
          <a:fillRect/>
        </a:stretch>
      </xdr:blipFill>
      <xdr:spPr>
        <a:xfrm>
          <a:off x="9525" y="1090600435"/>
          <a:ext cx="1834515" cy="1282065"/>
        </a:xfrm>
        <a:prstGeom prst="rect">
          <a:avLst/>
        </a:prstGeom>
        <a:noFill/>
        <a:ln w="9525">
          <a:noFill/>
        </a:ln>
      </xdr:spPr>
    </xdr:pic>
    <xdr:clientData/>
  </xdr:twoCellAnchor>
  <xdr:twoCellAnchor editAs="oneCell">
    <xdr:from>
      <xdr:col>1</xdr:col>
      <xdr:colOff>0</xdr:colOff>
      <xdr:row>717</xdr:row>
      <xdr:rowOff>0</xdr:rowOff>
    </xdr:from>
    <xdr:to>
      <xdr:col>1</xdr:col>
      <xdr:colOff>9525</xdr:colOff>
      <xdr:row>717</xdr:row>
      <xdr:rowOff>28575</xdr:rowOff>
    </xdr:to>
    <xdr:pic>
      <xdr:nvPicPr>
        <xdr:cNvPr id="706" name="Picture 15">
          <a:extLst>
            <a:ext uri="{FF2B5EF4-FFF2-40B4-BE49-F238E27FC236}">
              <a16:creationId xmlns:a16="http://schemas.microsoft.com/office/drawing/2014/main" id="{00000000-0008-0000-2500-0000C2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96531970"/>
          <a:ext cx="9525" cy="28575"/>
        </a:xfrm>
        <a:prstGeom prst="rect">
          <a:avLst/>
        </a:prstGeom>
        <a:noFill/>
        <a:ln w="1">
          <a:noFill/>
          <a:miter lim="800000"/>
          <a:headEnd/>
          <a:tailEnd/>
        </a:ln>
      </xdr:spPr>
    </xdr:pic>
    <xdr:clientData/>
  </xdr:twoCellAnchor>
  <xdr:twoCellAnchor editAs="oneCell">
    <xdr:from>
      <xdr:col>1</xdr:col>
      <xdr:colOff>0</xdr:colOff>
      <xdr:row>716</xdr:row>
      <xdr:rowOff>0</xdr:rowOff>
    </xdr:from>
    <xdr:to>
      <xdr:col>1</xdr:col>
      <xdr:colOff>9525</xdr:colOff>
      <xdr:row>716</xdr:row>
      <xdr:rowOff>28575</xdr:rowOff>
    </xdr:to>
    <xdr:pic>
      <xdr:nvPicPr>
        <xdr:cNvPr id="708" name="Picture 15">
          <a:extLst>
            <a:ext uri="{FF2B5EF4-FFF2-40B4-BE49-F238E27FC236}">
              <a16:creationId xmlns:a16="http://schemas.microsoft.com/office/drawing/2014/main" id="{00000000-0008-0000-2500-0000C4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95007970"/>
          <a:ext cx="9525" cy="28575"/>
        </a:xfrm>
        <a:prstGeom prst="rect">
          <a:avLst/>
        </a:prstGeom>
        <a:noFill/>
        <a:ln w="1">
          <a:noFill/>
          <a:miter lim="800000"/>
          <a:headEnd/>
          <a:tailEnd/>
        </a:ln>
      </xdr:spPr>
    </xdr:pic>
    <xdr:clientData/>
  </xdr:twoCellAnchor>
  <xdr:twoCellAnchor editAs="oneCell">
    <xdr:from>
      <xdr:col>0</xdr:col>
      <xdr:colOff>115570</xdr:colOff>
      <xdr:row>716</xdr:row>
      <xdr:rowOff>53975</xdr:rowOff>
    </xdr:from>
    <xdr:to>
      <xdr:col>0</xdr:col>
      <xdr:colOff>1739265</xdr:colOff>
      <xdr:row>716</xdr:row>
      <xdr:rowOff>1501775</xdr:rowOff>
    </xdr:to>
    <xdr:pic>
      <xdr:nvPicPr>
        <xdr:cNvPr id="710" name="图片 709">
          <a:extLst>
            <a:ext uri="{FF2B5EF4-FFF2-40B4-BE49-F238E27FC236}">
              <a16:creationId xmlns:a16="http://schemas.microsoft.com/office/drawing/2014/main" id="{00000000-0008-0000-2500-0000C6020000}"/>
            </a:ext>
          </a:extLst>
        </xdr:cNvPr>
        <xdr:cNvPicPr>
          <a:picLocks noChangeAspect="1"/>
        </xdr:cNvPicPr>
      </xdr:nvPicPr>
      <xdr:blipFill>
        <a:blip xmlns:r="http://schemas.openxmlformats.org/officeDocument/2006/relationships" r:embed="rId296"/>
        <a:stretch>
          <a:fillRect/>
        </a:stretch>
      </xdr:blipFill>
      <xdr:spPr>
        <a:xfrm>
          <a:off x="115570" y="1095061945"/>
          <a:ext cx="1623695" cy="1447800"/>
        </a:xfrm>
        <a:prstGeom prst="rect">
          <a:avLst/>
        </a:prstGeom>
        <a:noFill/>
        <a:ln w="9525">
          <a:noFill/>
        </a:ln>
      </xdr:spPr>
    </xdr:pic>
    <xdr:clientData/>
  </xdr:twoCellAnchor>
  <xdr:twoCellAnchor editAs="oneCell">
    <xdr:from>
      <xdr:col>0</xdr:col>
      <xdr:colOff>107315</xdr:colOff>
      <xdr:row>717</xdr:row>
      <xdr:rowOff>55880</xdr:rowOff>
    </xdr:from>
    <xdr:to>
      <xdr:col>0</xdr:col>
      <xdr:colOff>1746250</xdr:colOff>
      <xdr:row>717</xdr:row>
      <xdr:rowOff>1475740</xdr:rowOff>
    </xdr:to>
    <xdr:pic>
      <xdr:nvPicPr>
        <xdr:cNvPr id="711" name="图片 710">
          <a:extLst>
            <a:ext uri="{FF2B5EF4-FFF2-40B4-BE49-F238E27FC236}">
              <a16:creationId xmlns:a16="http://schemas.microsoft.com/office/drawing/2014/main" id="{00000000-0008-0000-2500-0000C7020000}"/>
            </a:ext>
          </a:extLst>
        </xdr:cNvPr>
        <xdr:cNvPicPr>
          <a:picLocks noChangeAspect="1"/>
        </xdr:cNvPicPr>
      </xdr:nvPicPr>
      <xdr:blipFill>
        <a:blip xmlns:r="http://schemas.openxmlformats.org/officeDocument/2006/relationships" r:embed="rId297"/>
        <a:stretch>
          <a:fillRect/>
        </a:stretch>
      </xdr:blipFill>
      <xdr:spPr>
        <a:xfrm>
          <a:off x="107315" y="1096587850"/>
          <a:ext cx="1638935" cy="1419860"/>
        </a:xfrm>
        <a:prstGeom prst="rect">
          <a:avLst/>
        </a:prstGeom>
        <a:noFill/>
        <a:ln w="9525">
          <a:noFill/>
        </a:ln>
      </xdr:spPr>
    </xdr:pic>
    <xdr:clientData/>
  </xdr:twoCellAnchor>
  <xdr:twoCellAnchor editAs="oneCell">
    <xdr:from>
      <xdr:col>1</xdr:col>
      <xdr:colOff>0</xdr:colOff>
      <xdr:row>719</xdr:row>
      <xdr:rowOff>0</xdr:rowOff>
    </xdr:from>
    <xdr:to>
      <xdr:col>1</xdr:col>
      <xdr:colOff>9525</xdr:colOff>
      <xdr:row>719</xdr:row>
      <xdr:rowOff>28575</xdr:rowOff>
    </xdr:to>
    <xdr:pic>
      <xdr:nvPicPr>
        <xdr:cNvPr id="712" name="Picture 15">
          <a:extLst>
            <a:ext uri="{FF2B5EF4-FFF2-40B4-BE49-F238E27FC236}">
              <a16:creationId xmlns:a16="http://schemas.microsoft.com/office/drawing/2014/main" id="{00000000-0008-0000-2500-0000C8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99579970"/>
          <a:ext cx="9525" cy="28575"/>
        </a:xfrm>
        <a:prstGeom prst="rect">
          <a:avLst/>
        </a:prstGeom>
        <a:noFill/>
        <a:ln w="1">
          <a:noFill/>
          <a:miter lim="800000"/>
          <a:headEnd/>
          <a:tailEnd/>
        </a:ln>
      </xdr:spPr>
    </xdr:pic>
    <xdr:clientData/>
  </xdr:twoCellAnchor>
  <xdr:twoCellAnchor editAs="oneCell">
    <xdr:from>
      <xdr:col>1</xdr:col>
      <xdr:colOff>0</xdr:colOff>
      <xdr:row>718</xdr:row>
      <xdr:rowOff>0</xdr:rowOff>
    </xdr:from>
    <xdr:to>
      <xdr:col>1</xdr:col>
      <xdr:colOff>9525</xdr:colOff>
      <xdr:row>718</xdr:row>
      <xdr:rowOff>28575</xdr:rowOff>
    </xdr:to>
    <xdr:pic>
      <xdr:nvPicPr>
        <xdr:cNvPr id="714" name="Picture 15">
          <a:extLst>
            <a:ext uri="{FF2B5EF4-FFF2-40B4-BE49-F238E27FC236}">
              <a16:creationId xmlns:a16="http://schemas.microsoft.com/office/drawing/2014/main" id="{00000000-0008-0000-2500-0000CA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098055970"/>
          <a:ext cx="9525" cy="28575"/>
        </a:xfrm>
        <a:prstGeom prst="rect">
          <a:avLst/>
        </a:prstGeom>
        <a:noFill/>
        <a:ln w="1">
          <a:noFill/>
          <a:miter lim="800000"/>
          <a:headEnd/>
          <a:tailEnd/>
        </a:ln>
      </xdr:spPr>
    </xdr:pic>
    <xdr:clientData/>
  </xdr:twoCellAnchor>
  <xdr:twoCellAnchor editAs="oneCell">
    <xdr:from>
      <xdr:col>0</xdr:col>
      <xdr:colOff>98425</xdr:colOff>
      <xdr:row>718</xdr:row>
      <xdr:rowOff>73660</xdr:rowOff>
    </xdr:from>
    <xdr:to>
      <xdr:col>0</xdr:col>
      <xdr:colOff>1734820</xdr:colOff>
      <xdr:row>718</xdr:row>
      <xdr:rowOff>1474470</xdr:rowOff>
    </xdr:to>
    <xdr:pic>
      <xdr:nvPicPr>
        <xdr:cNvPr id="716" name="图片 715">
          <a:extLst>
            <a:ext uri="{FF2B5EF4-FFF2-40B4-BE49-F238E27FC236}">
              <a16:creationId xmlns:a16="http://schemas.microsoft.com/office/drawing/2014/main" id="{00000000-0008-0000-2500-0000CC020000}"/>
            </a:ext>
          </a:extLst>
        </xdr:cNvPr>
        <xdr:cNvPicPr>
          <a:picLocks noChangeAspect="1"/>
        </xdr:cNvPicPr>
      </xdr:nvPicPr>
      <xdr:blipFill>
        <a:blip xmlns:r="http://schemas.openxmlformats.org/officeDocument/2006/relationships" r:embed="rId298"/>
        <a:stretch>
          <a:fillRect/>
        </a:stretch>
      </xdr:blipFill>
      <xdr:spPr>
        <a:xfrm>
          <a:off x="98425" y="1098129630"/>
          <a:ext cx="1636395" cy="1400810"/>
        </a:xfrm>
        <a:prstGeom prst="rect">
          <a:avLst/>
        </a:prstGeom>
        <a:noFill/>
        <a:ln w="9525">
          <a:noFill/>
        </a:ln>
      </xdr:spPr>
    </xdr:pic>
    <xdr:clientData/>
  </xdr:twoCellAnchor>
  <xdr:twoCellAnchor editAs="oneCell">
    <xdr:from>
      <xdr:col>0</xdr:col>
      <xdr:colOff>145415</xdr:colOff>
      <xdr:row>719</xdr:row>
      <xdr:rowOff>31750</xdr:rowOff>
    </xdr:from>
    <xdr:to>
      <xdr:col>0</xdr:col>
      <xdr:colOff>1736725</xdr:colOff>
      <xdr:row>719</xdr:row>
      <xdr:rowOff>1471930</xdr:rowOff>
    </xdr:to>
    <xdr:pic>
      <xdr:nvPicPr>
        <xdr:cNvPr id="717" name="图片 716">
          <a:extLst>
            <a:ext uri="{FF2B5EF4-FFF2-40B4-BE49-F238E27FC236}">
              <a16:creationId xmlns:a16="http://schemas.microsoft.com/office/drawing/2014/main" id="{00000000-0008-0000-2500-0000CD020000}"/>
            </a:ext>
          </a:extLst>
        </xdr:cNvPr>
        <xdr:cNvPicPr>
          <a:picLocks noChangeAspect="1"/>
        </xdr:cNvPicPr>
      </xdr:nvPicPr>
      <xdr:blipFill>
        <a:blip xmlns:r="http://schemas.openxmlformats.org/officeDocument/2006/relationships" r:embed="rId299"/>
        <a:stretch>
          <a:fillRect/>
        </a:stretch>
      </xdr:blipFill>
      <xdr:spPr>
        <a:xfrm>
          <a:off x="145415" y="1099611720"/>
          <a:ext cx="1591310" cy="1440180"/>
        </a:xfrm>
        <a:prstGeom prst="rect">
          <a:avLst/>
        </a:prstGeom>
        <a:noFill/>
        <a:ln w="9525">
          <a:noFill/>
        </a:ln>
      </xdr:spPr>
    </xdr:pic>
    <xdr:clientData/>
  </xdr:twoCellAnchor>
  <xdr:twoCellAnchor editAs="oneCell">
    <xdr:from>
      <xdr:col>1</xdr:col>
      <xdr:colOff>0</xdr:colOff>
      <xdr:row>721</xdr:row>
      <xdr:rowOff>0</xdr:rowOff>
    </xdr:from>
    <xdr:to>
      <xdr:col>1</xdr:col>
      <xdr:colOff>9525</xdr:colOff>
      <xdr:row>721</xdr:row>
      <xdr:rowOff>28575</xdr:rowOff>
    </xdr:to>
    <xdr:pic>
      <xdr:nvPicPr>
        <xdr:cNvPr id="718" name="Picture 15">
          <a:extLst>
            <a:ext uri="{FF2B5EF4-FFF2-40B4-BE49-F238E27FC236}">
              <a16:creationId xmlns:a16="http://schemas.microsoft.com/office/drawing/2014/main" id="{00000000-0008-0000-2500-0000CE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02627970"/>
          <a:ext cx="9525" cy="28575"/>
        </a:xfrm>
        <a:prstGeom prst="rect">
          <a:avLst/>
        </a:prstGeom>
        <a:noFill/>
        <a:ln w="1">
          <a:noFill/>
          <a:miter lim="800000"/>
          <a:headEnd/>
          <a:tailEnd/>
        </a:ln>
      </xdr:spPr>
    </xdr:pic>
    <xdr:clientData/>
  </xdr:twoCellAnchor>
  <xdr:twoCellAnchor editAs="oneCell">
    <xdr:from>
      <xdr:col>1</xdr:col>
      <xdr:colOff>0</xdr:colOff>
      <xdr:row>720</xdr:row>
      <xdr:rowOff>0</xdr:rowOff>
    </xdr:from>
    <xdr:to>
      <xdr:col>1</xdr:col>
      <xdr:colOff>9525</xdr:colOff>
      <xdr:row>720</xdr:row>
      <xdr:rowOff>28575</xdr:rowOff>
    </xdr:to>
    <xdr:pic>
      <xdr:nvPicPr>
        <xdr:cNvPr id="720" name="Picture 15">
          <a:extLst>
            <a:ext uri="{FF2B5EF4-FFF2-40B4-BE49-F238E27FC236}">
              <a16:creationId xmlns:a16="http://schemas.microsoft.com/office/drawing/2014/main" id="{00000000-0008-0000-2500-0000D0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01103970"/>
          <a:ext cx="9525" cy="28575"/>
        </a:xfrm>
        <a:prstGeom prst="rect">
          <a:avLst/>
        </a:prstGeom>
        <a:noFill/>
        <a:ln w="1">
          <a:noFill/>
          <a:miter lim="800000"/>
          <a:headEnd/>
          <a:tailEnd/>
        </a:ln>
      </xdr:spPr>
    </xdr:pic>
    <xdr:clientData/>
  </xdr:twoCellAnchor>
  <xdr:twoCellAnchor editAs="oneCell">
    <xdr:from>
      <xdr:col>1</xdr:col>
      <xdr:colOff>0</xdr:colOff>
      <xdr:row>723</xdr:row>
      <xdr:rowOff>0</xdr:rowOff>
    </xdr:from>
    <xdr:to>
      <xdr:col>1</xdr:col>
      <xdr:colOff>9525</xdr:colOff>
      <xdr:row>723</xdr:row>
      <xdr:rowOff>28575</xdr:rowOff>
    </xdr:to>
    <xdr:pic>
      <xdr:nvPicPr>
        <xdr:cNvPr id="722" name="Picture 15">
          <a:extLst>
            <a:ext uri="{FF2B5EF4-FFF2-40B4-BE49-F238E27FC236}">
              <a16:creationId xmlns:a16="http://schemas.microsoft.com/office/drawing/2014/main" id="{00000000-0008-0000-2500-0000D2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05675970"/>
          <a:ext cx="9525" cy="28575"/>
        </a:xfrm>
        <a:prstGeom prst="rect">
          <a:avLst/>
        </a:prstGeom>
        <a:noFill/>
        <a:ln w="1">
          <a:noFill/>
          <a:miter lim="800000"/>
          <a:headEnd/>
          <a:tailEnd/>
        </a:ln>
      </xdr:spPr>
    </xdr:pic>
    <xdr:clientData/>
  </xdr:twoCellAnchor>
  <xdr:twoCellAnchor editAs="oneCell">
    <xdr:from>
      <xdr:col>1</xdr:col>
      <xdr:colOff>0</xdr:colOff>
      <xdr:row>722</xdr:row>
      <xdr:rowOff>0</xdr:rowOff>
    </xdr:from>
    <xdr:to>
      <xdr:col>1</xdr:col>
      <xdr:colOff>9525</xdr:colOff>
      <xdr:row>722</xdr:row>
      <xdr:rowOff>28575</xdr:rowOff>
    </xdr:to>
    <xdr:pic>
      <xdr:nvPicPr>
        <xdr:cNvPr id="724" name="Picture 15">
          <a:extLst>
            <a:ext uri="{FF2B5EF4-FFF2-40B4-BE49-F238E27FC236}">
              <a16:creationId xmlns:a16="http://schemas.microsoft.com/office/drawing/2014/main" id="{00000000-0008-0000-2500-0000D4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04151970"/>
          <a:ext cx="9525" cy="28575"/>
        </a:xfrm>
        <a:prstGeom prst="rect">
          <a:avLst/>
        </a:prstGeom>
        <a:noFill/>
        <a:ln w="1">
          <a:noFill/>
          <a:miter lim="800000"/>
          <a:headEnd/>
          <a:tailEnd/>
        </a:ln>
      </xdr:spPr>
    </xdr:pic>
    <xdr:clientData/>
  </xdr:twoCellAnchor>
  <xdr:twoCellAnchor editAs="oneCell">
    <xdr:from>
      <xdr:col>0</xdr:col>
      <xdr:colOff>9525</xdr:colOff>
      <xdr:row>721</xdr:row>
      <xdr:rowOff>73660</xdr:rowOff>
    </xdr:from>
    <xdr:to>
      <xdr:col>0</xdr:col>
      <xdr:colOff>1839595</xdr:colOff>
      <xdr:row>721</xdr:row>
      <xdr:rowOff>1448435</xdr:rowOff>
    </xdr:to>
    <xdr:pic>
      <xdr:nvPicPr>
        <xdr:cNvPr id="726" name="图片 725">
          <a:extLst>
            <a:ext uri="{FF2B5EF4-FFF2-40B4-BE49-F238E27FC236}">
              <a16:creationId xmlns:a16="http://schemas.microsoft.com/office/drawing/2014/main" id="{00000000-0008-0000-2500-0000D6020000}"/>
            </a:ext>
          </a:extLst>
        </xdr:cNvPr>
        <xdr:cNvPicPr>
          <a:picLocks noChangeAspect="1"/>
        </xdr:cNvPicPr>
      </xdr:nvPicPr>
      <xdr:blipFill>
        <a:blip xmlns:r="http://schemas.openxmlformats.org/officeDocument/2006/relationships" r:embed="rId300"/>
        <a:stretch>
          <a:fillRect/>
        </a:stretch>
      </xdr:blipFill>
      <xdr:spPr>
        <a:xfrm>
          <a:off x="9525" y="1102701630"/>
          <a:ext cx="1830070" cy="1374775"/>
        </a:xfrm>
        <a:prstGeom prst="rect">
          <a:avLst/>
        </a:prstGeom>
        <a:noFill/>
        <a:ln w="9525">
          <a:noFill/>
        </a:ln>
      </xdr:spPr>
    </xdr:pic>
    <xdr:clientData/>
  </xdr:twoCellAnchor>
  <xdr:twoCellAnchor editAs="oneCell">
    <xdr:from>
      <xdr:col>0</xdr:col>
      <xdr:colOff>86995</xdr:colOff>
      <xdr:row>720</xdr:row>
      <xdr:rowOff>18415</xdr:rowOff>
    </xdr:from>
    <xdr:to>
      <xdr:col>0</xdr:col>
      <xdr:colOff>1784350</xdr:colOff>
      <xdr:row>720</xdr:row>
      <xdr:rowOff>1482725</xdr:rowOff>
    </xdr:to>
    <xdr:pic>
      <xdr:nvPicPr>
        <xdr:cNvPr id="727" name="图片 726">
          <a:extLst>
            <a:ext uri="{FF2B5EF4-FFF2-40B4-BE49-F238E27FC236}">
              <a16:creationId xmlns:a16="http://schemas.microsoft.com/office/drawing/2014/main" id="{00000000-0008-0000-2500-0000D7020000}"/>
            </a:ext>
          </a:extLst>
        </xdr:cNvPr>
        <xdr:cNvPicPr>
          <a:picLocks noChangeAspect="1"/>
        </xdr:cNvPicPr>
      </xdr:nvPicPr>
      <xdr:blipFill>
        <a:blip xmlns:r="http://schemas.openxmlformats.org/officeDocument/2006/relationships" r:embed="rId301"/>
        <a:stretch>
          <a:fillRect/>
        </a:stretch>
      </xdr:blipFill>
      <xdr:spPr>
        <a:xfrm>
          <a:off x="86995" y="1101122385"/>
          <a:ext cx="1697355" cy="1464310"/>
        </a:xfrm>
        <a:prstGeom prst="rect">
          <a:avLst/>
        </a:prstGeom>
        <a:noFill/>
        <a:ln w="9525">
          <a:noFill/>
        </a:ln>
      </xdr:spPr>
    </xdr:pic>
    <xdr:clientData/>
  </xdr:twoCellAnchor>
  <xdr:twoCellAnchor editAs="oneCell">
    <xdr:from>
      <xdr:col>0</xdr:col>
      <xdr:colOff>1270</xdr:colOff>
      <xdr:row>722</xdr:row>
      <xdr:rowOff>113665</xdr:rowOff>
    </xdr:from>
    <xdr:to>
      <xdr:col>0</xdr:col>
      <xdr:colOff>1849755</xdr:colOff>
      <xdr:row>722</xdr:row>
      <xdr:rowOff>1461770</xdr:rowOff>
    </xdr:to>
    <xdr:pic>
      <xdr:nvPicPr>
        <xdr:cNvPr id="728" name="图片 727">
          <a:extLst>
            <a:ext uri="{FF2B5EF4-FFF2-40B4-BE49-F238E27FC236}">
              <a16:creationId xmlns:a16="http://schemas.microsoft.com/office/drawing/2014/main" id="{00000000-0008-0000-2500-0000D8020000}"/>
            </a:ext>
          </a:extLst>
        </xdr:cNvPr>
        <xdr:cNvPicPr>
          <a:picLocks noChangeAspect="1"/>
        </xdr:cNvPicPr>
      </xdr:nvPicPr>
      <xdr:blipFill>
        <a:blip xmlns:r="http://schemas.openxmlformats.org/officeDocument/2006/relationships" r:embed="rId302"/>
        <a:stretch>
          <a:fillRect/>
        </a:stretch>
      </xdr:blipFill>
      <xdr:spPr>
        <a:xfrm>
          <a:off x="1270" y="1104265635"/>
          <a:ext cx="1848485" cy="1348105"/>
        </a:xfrm>
        <a:prstGeom prst="rect">
          <a:avLst/>
        </a:prstGeom>
        <a:noFill/>
        <a:ln w="9525">
          <a:noFill/>
        </a:ln>
      </xdr:spPr>
    </xdr:pic>
    <xdr:clientData/>
  </xdr:twoCellAnchor>
  <xdr:twoCellAnchor editAs="oneCell">
    <xdr:from>
      <xdr:col>0</xdr:col>
      <xdr:colOff>35560</xdr:colOff>
      <xdr:row>723</xdr:row>
      <xdr:rowOff>43815</xdr:rowOff>
    </xdr:from>
    <xdr:to>
      <xdr:col>0</xdr:col>
      <xdr:colOff>1833245</xdr:colOff>
      <xdr:row>723</xdr:row>
      <xdr:rowOff>1427480</xdr:rowOff>
    </xdr:to>
    <xdr:pic>
      <xdr:nvPicPr>
        <xdr:cNvPr id="729" name="图片 728">
          <a:extLst>
            <a:ext uri="{FF2B5EF4-FFF2-40B4-BE49-F238E27FC236}">
              <a16:creationId xmlns:a16="http://schemas.microsoft.com/office/drawing/2014/main" id="{00000000-0008-0000-2500-0000D9020000}"/>
            </a:ext>
          </a:extLst>
        </xdr:cNvPr>
        <xdr:cNvPicPr>
          <a:picLocks noChangeAspect="1"/>
        </xdr:cNvPicPr>
      </xdr:nvPicPr>
      <xdr:blipFill>
        <a:blip xmlns:r="http://schemas.openxmlformats.org/officeDocument/2006/relationships" r:embed="rId303"/>
        <a:stretch>
          <a:fillRect/>
        </a:stretch>
      </xdr:blipFill>
      <xdr:spPr>
        <a:xfrm>
          <a:off x="35560" y="1105719785"/>
          <a:ext cx="1797685" cy="1383665"/>
        </a:xfrm>
        <a:prstGeom prst="rect">
          <a:avLst/>
        </a:prstGeom>
        <a:noFill/>
        <a:ln w="9525">
          <a:noFill/>
        </a:ln>
      </xdr:spPr>
    </xdr:pic>
    <xdr:clientData/>
  </xdr:twoCellAnchor>
  <xdr:twoCellAnchor editAs="oneCell">
    <xdr:from>
      <xdr:col>1</xdr:col>
      <xdr:colOff>0</xdr:colOff>
      <xdr:row>725</xdr:row>
      <xdr:rowOff>0</xdr:rowOff>
    </xdr:from>
    <xdr:to>
      <xdr:col>1</xdr:col>
      <xdr:colOff>9525</xdr:colOff>
      <xdr:row>725</xdr:row>
      <xdr:rowOff>28575</xdr:rowOff>
    </xdr:to>
    <xdr:pic>
      <xdr:nvPicPr>
        <xdr:cNvPr id="730" name="Picture 15">
          <a:extLst>
            <a:ext uri="{FF2B5EF4-FFF2-40B4-BE49-F238E27FC236}">
              <a16:creationId xmlns:a16="http://schemas.microsoft.com/office/drawing/2014/main" id="{00000000-0008-0000-2500-0000DA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08723970"/>
          <a:ext cx="9525" cy="28575"/>
        </a:xfrm>
        <a:prstGeom prst="rect">
          <a:avLst/>
        </a:prstGeom>
        <a:noFill/>
        <a:ln w="1">
          <a:noFill/>
          <a:miter lim="800000"/>
          <a:headEnd/>
          <a:tailEnd/>
        </a:ln>
      </xdr:spPr>
    </xdr:pic>
    <xdr:clientData/>
  </xdr:twoCellAnchor>
  <xdr:twoCellAnchor editAs="oneCell">
    <xdr:from>
      <xdr:col>1</xdr:col>
      <xdr:colOff>0</xdr:colOff>
      <xdr:row>724</xdr:row>
      <xdr:rowOff>0</xdr:rowOff>
    </xdr:from>
    <xdr:to>
      <xdr:col>1</xdr:col>
      <xdr:colOff>9525</xdr:colOff>
      <xdr:row>724</xdr:row>
      <xdr:rowOff>28575</xdr:rowOff>
    </xdr:to>
    <xdr:pic>
      <xdr:nvPicPr>
        <xdr:cNvPr id="732" name="Picture 15">
          <a:extLst>
            <a:ext uri="{FF2B5EF4-FFF2-40B4-BE49-F238E27FC236}">
              <a16:creationId xmlns:a16="http://schemas.microsoft.com/office/drawing/2014/main" id="{00000000-0008-0000-2500-0000DC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07199970"/>
          <a:ext cx="9525" cy="28575"/>
        </a:xfrm>
        <a:prstGeom prst="rect">
          <a:avLst/>
        </a:prstGeom>
        <a:noFill/>
        <a:ln w="1">
          <a:noFill/>
          <a:miter lim="800000"/>
          <a:headEnd/>
          <a:tailEnd/>
        </a:ln>
      </xdr:spPr>
    </xdr:pic>
    <xdr:clientData/>
  </xdr:twoCellAnchor>
  <xdr:twoCellAnchor editAs="oneCell">
    <xdr:from>
      <xdr:col>1</xdr:col>
      <xdr:colOff>0</xdr:colOff>
      <xdr:row>726</xdr:row>
      <xdr:rowOff>0</xdr:rowOff>
    </xdr:from>
    <xdr:to>
      <xdr:col>1</xdr:col>
      <xdr:colOff>9525</xdr:colOff>
      <xdr:row>726</xdr:row>
      <xdr:rowOff>28575</xdr:rowOff>
    </xdr:to>
    <xdr:pic>
      <xdr:nvPicPr>
        <xdr:cNvPr id="734" name="Picture 15">
          <a:extLst>
            <a:ext uri="{FF2B5EF4-FFF2-40B4-BE49-F238E27FC236}">
              <a16:creationId xmlns:a16="http://schemas.microsoft.com/office/drawing/2014/main" id="{00000000-0008-0000-2500-0000DE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10247970"/>
          <a:ext cx="9525" cy="28575"/>
        </a:xfrm>
        <a:prstGeom prst="rect">
          <a:avLst/>
        </a:prstGeom>
        <a:noFill/>
        <a:ln w="1">
          <a:noFill/>
          <a:miter lim="800000"/>
          <a:headEnd/>
          <a:tailEnd/>
        </a:ln>
      </xdr:spPr>
    </xdr:pic>
    <xdr:clientData/>
  </xdr:twoCellAnchor>
  <xdr:twoCellAnchor editAs="oneCell">
    <xdr:from>
      <xdr:col>0</xdr:col>
      <xdr:colOff>79375</xdr:colOff>
      <xdr:row>726</xdr:row>
      <xdr:rowOff>50800</xdr:rowOff>
    </xdr:from>
    <xdr:to>
      <xdr:col>0</xdr:col>
      <xdr:colOff>1797685</xdr:colOff>
      <xdr:row>726</xdr:row>
      <xdr:rowOff>1455420</xdr:rowOff>
    </xdr:to>
    <xdr:pic>
      <xdr:nvPicPr>
        <xdr:cNvPr id="736" name="图片 735">
          <a:extLst>
            <a:ext uri="{FF2B5EF4-FFF2-40B4-BE49-F238E27FC236}">
              <a16:creationId xmlns:a16="http://schemas.microsoft.com/office/drawing/2014/main" id="{00000000-0008-0000-2500-0000E0020000}"/>
            </a:ext>
          </a:extLst>
        </xdr:cNvPr>
        <xdr:cNvPicPr>
          <a:picLocks noChangeAspect="1"/>
        </xdr:cNvPicPr>
      </xdr:nvPicPr>
      <xdr:blipFill>
        <a:blip xmlns:r="http://schemas.openxmlformats.org/officeDocument/2006/relationships" r:embed="rId304"/>
        <a:stretch>
          <a:fillRect/>
        </a:stretch>
      </xdr:blipFill>
      <xdr:spPr>
        <a:xfrm>
          <a:off x="79375" y="1110298770"/>
          <a:ext cx="1718310" cy="1404620"/>
        </a:xfrm>
        <a:prstGeom prst="rect">
          <a:avLst/>
        </a:prstGeom>
        <a:noFill/>
        <a:ln w="9525">
          <a:noFill/>
        </a:ln>
      </xdr:spPr>
    </xdr:pic>
    <xdr:clientData/>
  </xdr:twoCellAnchor>
  <xdr:twoCellAnchor editAs="oneCell">
    <xdr:from>
      <xdr:col>0</xdr:col>
      <xdr:colOff>194310</xdr:colOff>
      <xdr:row>725</xdr:row>
      <xdr:rowOff>36195</xdr:rowOff>
    </xdr:from>
    <xdr:to>
      <xdr:col>0</xdr:col>
      <xdr:colOff>1801495</xdr:colOff>
      <xdr:row>725</xdr:row>
      <xdr:rowOff>1475105</xdr:rowOff>
    </xdr:to>
    <xdr:pic>
      <xdr:nvPicPr>
        <xdr:cNvPr id="737" name="图片 736">
          <a:extLst>
            <a:ext uri="{FF2B5EF4-FFF2-40B4-BE49-F238E27FC236}">
              <a16:creationId xmlns:a16="http://schemas.microsoft.com/office/drawing/2014/main" id="{00000000-0008-0000-2500-0000E1020000}"/>
            </a:ext>
          </a:extLst>
        </xdr:cNvPr>
        <xdr:cNvPicPr>
          <a:picLocks noChangeAspect="1"/>
        </xdr:cNvPicPr>
      </xdr:nvPicPr>
      <xdr:blipFill>
        <a:blip xmlns:r="http://schemas.openxmlformats.org/officeDocument/2006/relationships" r:embed="rId305"/>
        <a:stretch>
          <a:fillRect/>
        </a:stretch>
      </xdr:blipFill>
      <xdr:spPr>
        <a:xfrm>
          <a:off x="194310" y="1108760165"/>
          <a:ext cx="1607185" cy="1438910"/>
        </a:xfrm>
        <a:prstGeom prst="rect">
          <a:avLst/>
        </a:prstGeom>
        <a:noFill/>
        <a:ln w="9525">
          <a:noFill/>
        </a:ln>
      </xdr:spPr>
    </xdr:pic>
    <xdr:clientData/>
  </xdr:twoCellAnchor>
  <xdr:twoCellAnchor editAs="oneCell">
    <xdr:from>
      <xdr:col>0</xdr:col>
      <xdr:colOff>106045</xdr:colOff>
      <xdr:row>724</xdr:row>
      <xdr:rowOff>71120</xdr:rowOff>
    </xdr:from>
    <xdr:to>
      <xdr:col>0</xdr:col>
      <xdr:colOff>1754505</xdr:colOff>
      <xdr:row>724</xdr:row>
      <xdr:rowOff>1466850</xdr:rowOff>
    </xdr:to>
    <xdr:pic>
      <xdr:nvPicPr>
        <xdr:cNvPr id="738" name="图片 737">
          <a:extLst>
            <a:ext uri="{FF2B5EF4-FFF2-40B4-BE49-F238E27FC236}">
              <a16:creationId xmlns:a16="http://schemas.microsoft.com/office/drawing/2014/main" id="{00000000-0008-0000-2500-0000E2020000}"/>
            </a:ext>
          </a:extLst>
        </xdr:cNvPr>
        <xdr:cNvPicPr>
          <a:picLocks noChangeAspect="1"/>
        </xdr:cNvPicPr>
      </xdr:nvPicPr>
      <xdr:blipFill>
        <a:blip xmlns:r="http://schemas.openxmlformats.org/officeDocument/2006/relationships" r:embed="rId306"/>
        <a:stretch>
          <a:fillRect/>
        </a:stretch>
      </xdr:blipFill>
      <xdr:spPr>
        <a:xfrm>
          <a:off x="106045" y="1107271090"/>
          <a:ext cx="1648460" cy="1395730"/>
        </a:xfrm>
        <a:prstGeom prst="rect">
          <a:avLst/>
        </a:prstGeom>
        <a:noFill/>
        <a:ln w="9525">
          <a:noFill/>
        </a:ln>
      </xdr:spPr>
    </xdr:pic>
    <xdr:clientData/>
  </xdr:twoCellAnchor>
  <xdr:twoCellAnchor editAs="oneCell">
    <xdr:from>
      <xdr:col>1</xdr:col>
      <xdr:colOff>0</xdr:colOff>
      <xdr:row>727</xdr:row>
      <xdr:rowOff>0</xdr:rowOff>
    </xdr:from>
    <xdr:to>
      <xdr:col>1</xdr:col>
      <xdr:colOff>9525</xdr:colOff>
      <xdr:row>727</xdr:row>
      <xdr:rowOff>28575</xdr:rowOff>
    </xdr:to>
    <xdr:pic>
      <xdr:nvPicPr>
        <xdr:cNvPr id="739" name="Picture 15">
          <a:extLst>
            <a:ext uri="{FF2B5EF4-FFF2-40B4-BE49-F238E27FC236}">
              <a16:creationId xmlns:a16="http://schemas.microsoft.com/office/drawing/2014/main" id="{00000000-0008-0000-2500-0000E3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11771970"/>
          <a:ext cx="9525" cy="28575"/>
        </a:xfrm>
        <a:prstGeom prst="rect">
          <a:avLst/>
        </a:prstGeom>
        <a:noFill/>
        <a:ln w="1">
          <a:noFill/>
          <a:miter lim="800000"/>
          <a:headEnd/>
          <a:tailEnd/>
        </a:ln>
      </xdr:spPr>
    </xdr:pic>
    <xdr:clientData/>
  </xdr:twoCellAnchor>
  <xdr:twoCellAnchor editAs="oneCell">
    <xdr:from>
      <xdr:col>0</xdr:col>
      <xdr:colOff>227330</xdr:colOff>
      <xdr:row>727</xdr:row>
      <xdr:rowOff>67945</xdr:rowOff>
    </xdr:from>
    <xdr:to>
      <xdr:col>0</xdr:col>
      <xdr:colOff>1875790</xdr:colOff>
      <xdr:row>727</xdr:row>
      <xdr:rowOff>1485900</xdr:rowOff>
    </xdr:to>
    <xdr:pic>
      <xdr:nvPicPr>
        <xdr:cNvPr id="741" name="图片 740">
          <a:extLst>
            <a:ext uri="{FF2B5EF4-FFF2-40B4-BE49-F238E27FC236}">
              <a16:creationId xmlns:a16="http://schemas.microsoft.com/office/drawing/2014/main" id="{00000000-0008-0000-2500-0000E5020000}"/>
            </a:ext>
          </a:extLst>
        </xdr:cNvPr>
        <xdr:cNvPicPr>
          <a:picLocks noChangeAspect="1"/>
        </xdr:cNvPicPr>
      </xdr:nvPicPr>
      <xdr:blipFill>
        <a:blip xmlns:r="http://schemas.openxmlformats.org/officeDocument/2006/relationships" r:embed="rId307"/>
        <a:stretch>
          <a:fillRect/>
        </a:stretch>
      </xdr:blipFill>
      <xdr:spPr>
        <a:xfrm>
          <a:off x="227330" y="1111839915"/>
          <a:ext cx="1648460" cy="1417955"/>
        </a:xfrm>
        <a:prstGeom prst="rect">
          <a:avLst/>
        </a:prstGeom>
        <a:noFill/>
        <a:ln w="9525">
          <a:noFill/>
        </a:ln>
      </xdr:spPr>
    </xdr:pic>
    <xdr:clientData/>
  </xdr:twoCellAnchor>
  <xdr:twoCellAnchor editAs="oneCell">
    <xdr:from>
      <xdr:col>0</xdr:col>
      <xdr:colOff>635</xdr:colOff>
      <xdr:row>737</xdr:row>
      <xdr:rowOff>104775</xdr:rowOff>
    </xdr:from>
    <xdr:to>
      <xdr:col>0</xdr:col>
      <xdr:colOff>1820545</xdr:colOff>
      <xdr:row>737</xdr:row>
      <xdr:rowOff>1435100</xdr:rowOff>
    </xdr:to>
    <xdr:pic>
      <xdr:nvPicPr>
        <xdr:cNvPr id="742" name="ID_B16DC339630F4B5CB87F32B2A7826207" descr="36254d8cc34d4c2405344f888a8adc6">
          <a:extLst>
            <a:ext uri="{FF2B5EF4-FFF2-40B4-BE49-F238E27FC236}">
              <a16:creationId xmlns:a16="http://schemas.microsoft.com/office/drawing/2014/main" id="{00000000-0008-0000-2500-0000E6020000}"/>
            </a:ext>
          </a:extLst>
        </xdr:cNvPr>
        <xdr:cNvPicPr>
          <a:picLocks noChangeAspect="1"/>
        </xdr:cNvPicPr>
      </xdr:nvPicPr>
      <xdr:blipFill>
        <a:blip xmlns:r="http://schemas.openxmlformats.org/officeDocument/2006/relationships" r:embed="rId308"/>
        <a:stretch>
          <a:fillRect/>
        </a:stretch>
      </xdr:blipFill>
      <xdr:spPr>
        <a:xfrm>
          <a:off x="635" y="1127345345"/>
          <a:ext cx="1819910" cy="1330325"/>
        </a:xfrm>
        <a:prstGeom prst="rect">
          <a:avLst/>
        </a:prstGeom>
      </xdr:spPr>
    </xdr:pic>
    <xdr:clientData/>
  </xdr:twoCellAnchor>
  <xdr:twoCellAnchor editAs="oneCell">
    <xdr:from>
      <xdr:col>0</xdr:col>
      <xdr:colOff>61595</xdr:colOff>
      <xdr:row>738</xdr:row>
      <xdr:rowOff>60325</xdr:rowOff>
    </xdr:from>
    <xdr:to>
      <xdr:col>0</xdr:col>
      <xdr:colOff>1821180</xdr:colOff>
      <xdr:row>738</xdr:row>
      <xdr:rowOff>1480820</xdr:rowOff>
    </xdr:to>
    <xdr:pic>
      <xdr:nvPicPr>
        <xdr:cNvPr id="743" name="ID_3EFAE55810F648A49AB022386427F675" descr="b08987c63a884ee2534857f0189e5d7">
          <a:extLst>
            <a:ext uri="{FF2B5EF4-FFF2-40B4-BE49-F238E27FC236}">
              <a16:creationId xmlns:a16="http://schemas.microsoft.com/office/drawing/2014/main" id="{00000000-0008-0000-2500-0000E7020000}"/>
            </a:ext>
          </a:extLst>
        </xdr:cNvPr>
        <xdr:cNvPicPr>
          <a:picLocks noChangeAspect="1"/>
        </xdr:cNvPicPr>
      </xdr:nvPicPr>
      <xdr:blipFill>
        <a:blip xmlns:r="http://schemas.openxmlformats.org/officeDocument/2006/relationships" r:embed="rId309"/>
        <a:stretch>
          <a:fillRect/>
        </a:stretch>
      </xdr:blipFill>
      <xdr:spPr>
        <a:xfrm>
          <a:off x="61595" y="1128824895"/>
          <a:ext cx="1759585" cy="1420495"/>
        </a:xfrm>
        <a:prstGeom prst="rect">
          <a:avLst/>
        </a:prstGeom>
      </xdr:spPr>
    </xdr:pic>
    <xdr:clientData/>
  </xdr:twoCellAnchor>
  <xdr:twoCellAnchor editAs="oneCell">
    <xdr:from>
      <xdr:col>1</xdr:col>
      <xdr:colOff>0</xdr:colOff>
      <xdr:row>734</xdr:row>
      <xdr:rowOff>0</xdr:rowOff>
    </xdr:from>
    <xdr:to>
      <xdr:col>1</xdr:col>
      <xdr:colOff>9525</xdr:colOff>
      <xdr:row>734</xdr:row>
      <xdr:rowOff>28575</xdr:rowOff>
    </xdr:to>
    <xdr:pic>
      <xdr:nvPicPr>
        <xdr:cNvPr id="745" name="Picture 15">
          <a:extLst>
            <a:ext uri="{FF2B5EF4-FFF2-40B4-BE49-F238E27FC236}">
              <a16:creationId xmlns:a16="http://schemas.microsoft.com/office/drawing/2014/main" id="{00000000-0008-0000-2500-0000E902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22668570"/>
          <a:ext cx="9525" cy="28575"/>
        </a:xfrm>
        <a:prstGeom prst="rect">
          <a:avLst/>
        </a:prstGeom>
        <a:noFill/>
        <a:ln w="1">
          <a:noFill/>
          <a:miter lim="800000"/>
          <a:headEnd/>
          <a:tailEnd/>
        </a:ln>
      </xdr:spPr>
    </xdr:pic>
    <xdr:clientData/>
  </xdr:twoCellAnchor>
  <xdr:twoCellAnchor editAs="oneCell">
    <xdr:from>
      <xdr:col>1</xdr:col>
      <xdr:colOff>0</xdr:colOff>
      <xdr:row>736</xdr:row>
      <xdr:rowOff>0</xdr:rowOff>
    </xdr:from>
    <xdr:to>
      <xdr:col>1</xdr:col>
      <xdr:colOff>9525</xdr:colOff>
      <xdr:row>736</xdr:row>
      <xdr:rowOff>28575</xdr:rowOff>
    </xdr:to>
    <xdr:pic>
      <xdr:nvPicPr>
        <xdr:cNvPr id="781" name="Picture 15">
          <a:extLst>
            <a:ext uri="{FF2B5EF4-FFF2-40B4-BE49-F238E27FC236}">
              <a16:creationId xmlns:a16="http://schemas.microsoft.com/office/drawing/2014/main" id="{00000000-0008-0000-2500-00000D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25716570"/>
          <a:ext cx="9525" cy="28575"/>
        </a:xfrm>
        <a:prstGeom prst="rect">
          <a:avLst/>
        </a:prstGeom>
        <a:noFill/>
        <a:ln w="1">
          <a:noFill/>
          <a:miter lim="800000"/>
          <a:headEnd/>
          <a:tailEnd/>
        </a:ln>
      </xdr:spPr>
    </xdr:pic>
    <xdr:clientData/>
  </xdr:twoCellAnchor>
  <xdr:twoCellAnchor editAs="oneCell">
    <xdr:from>
      <xdr:col>0</xdr:col>
      <xdr:colOff>307340</xdr:colOff>
      <xdr:row>734</xdr:row>
      <xdr:rowOff>67945</xdr:rowOff>
    </xdr:from>
    <xdr:to>
      <xdr:col>0</xdr:col>
      <xdr:colOff>1990725</xdr:colOff>
      <xdr:row>734</xdr:row>
      <xdr:rowOff>1487805</xdr:rowOff>
    </xdr:to>
    <xdr:pic>
      <xdr:nvPicPr>
        <xdr:cNvPr id="785" name="图片 784">
          <a:extLst>
            <a:ext uri="{FF2B5EF4-FFF2-40B4-BE49-F238E27FC236}">
              <a16:creationId xmlns:a16="http://schemas.microsoft.com/office/drawing/2014/main" id="{00000000-0008-0000-2500-000011030000}"/>
            </a:ext>
          </a:extLst>
        </xdr:cNvPr>
        <xdr:cNvPicPr>
          <a:picLocks noChangeAspect="1"/>
        </xdr:cNvPicPr>
      </xdr:nvPicPr>
      <xdr:blipFill>
        <a:blip xmlns:r="http://schemas.openxmlformats.org/officeDocument/2006/relationships" r:embed="rId310"/>
        <a:stretch>
          <a:fillRect/>
        </a:stretch>
      </xdr:blipFill>
      <xdr:spPr>
        <a:xfrm>
          <a:off x="307340" y="1122736515"/>
          <a:ext cx="1683385" cy="1419860"/>
        </a:xfrm>
        <a:prstGeom prst="rect">
          <a:avLst/>
        </a:prstGeom>
        <a:noFill/>
        <a:ln w="9525">
          <a:noFill/>
        </a:ln>
      </xdr:spPr>
    </xdr:pic>
    <xdr:clientData/>
  </xdr:twoCellAnchor>
  <xdr:twoCellAnchor editAs="oneCell">
    <xdr:from>
      <xdr:col>1</xdr:col>
      <xdr:colOff>0</xdr:colOff>
      <xdr:row>735</xdr:row>
      <xdr:rowOff>0</xdr:rowOff>
    </xdr:from>
    <xdr:to>
      <xdr:col>1</xdr:col>
      <xdr:colOff>9525</xdr:colOff>
      <xdr:row>735</xdr:row>
      <xdr:rowOff>28575</xdr:rowOff>
    </xdr:to>
    <xdr:pic>
      <xdr:nvPicPr>
        <xdr:cNvPr id="786" name="Picture 15">
          <a:extLst>
            <a:ext uri="{FF2B5EF4-FFF2-40B4-BE49-F238E27FC236}">
              <a16:creationId xmlns:a16="http://schemas.microsoft.com/office/drawing/2014/main" id="{00000000-0008-0000-2500-000012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24192570"/>
          <a:ext cx="9525" cy="28575"/>
        </a:xfrm>
        <a:prstGeom prst="rect">
          <a:avLst/>
        </a:prstGeom>
        <a:noFill/>
        <a:ln w="1">
          <a:noFill/>
          <a:miter lim="800000"/>
          <a:headEnd/>
          <a:tailEnd/>
        </a:ln>
      </xdr:spPr>
    </xdr:pic>
    <xdr:clientData/>
  </xdr:twoCellAnchor>
  <xdr:twoCellAnchor editAs="oneCell">
    <xdr:from>
      <xdr:col>0</xdr:col>
      <xdr:colOff>9525</xdr:colOff>
      <xdr:row>735</xdr:row>
      <xdr:rowOff>40640</xdr:rowOff>
    </xdr:from>
    <xdr:to>
      <xdr:col>0</xdr:col>
      <xdr:colOff>1835785</xdr:colOff>
      <xdr:row>735</xdr:row>
      <xdr:rowOff>1408430</xdr:rowOff>
    </xdr:to>
    <xdr:pic>
      <xdr:nvPicPr>
        <xdr:cNvPr id="788" name="图片 787">
          <a:extLst>
            <a:ext uri="{FF2B5EF4-FFF2-40B4-BE49-F238E27FC236}">
              <a16:creationId xmlns:a16="http://schemas.microsoft.com/office/drawing/2014/main" id="{00000000-0008-0000-2500-000014030000}"/>
            </a:ext>
          </a:extLst>
        </xdr:cNvPr>
        <xdr:cNvPicPr>
          <a:picLocks noChangeAspect="1"/>
        </xdr:cNvPicPr>
      </xdr:nvPicPr>
      <xdr:blipFill>
        <a:blip xmlns:r="http://schemas.openxmlformats.org/officeDocument/2006/relationships" r:embed="rId311"/>
        <a:stretch>
          <a:fillRect/>
        </a:stretch>
      </xdr:blipFill>
      <xdr:spPr>
        <a:xfrm>
          <a:off x="9525" y="1124233210"/>
          <a:ext cx="1826260" cy="1367790"/>
        </a:xfrm>
        <a:prstGeom prst="rect">
          <a:avLst/>
        </a:prstGeom>
        <a:noFill/>
        <a:ln w="9525">
          <a:noFill/>
        </a:ln>
      </xdr:spPr>
    </xdr:pic>
    <xdr:clientData/>
  </xdr:twoCellAnchor>
  <xdr:twoCellAnchor editAs="oneCell">
    <xdr:from>
      <xdr:col>0</xdr:col>
      <xdr:colOff>37465</xdr:colOff>
      <xdr:row>736</xdr:row>
      <xdr:rowOff>62230</xdr:rowOff>
    </xdr:from>
    <xdr:to>
      <xdr:col>0</xdr:col>
      <xdr:colOff>1845945</xdr:colOff>
      <xdr:row>736</xdr:row>
      <xdr:rowOff>1475105</xdr:rowOff>
    </xdr:to>
    <xdr:pic>
      <xdr:nvPicPr>
        <xdr:cNvPr id="789" name="图片 788">
          <a:extLst>
            <a:ext uri="{FF2B5EF4-FFF2-40B4-BE49-F238E27FC236}">
              <a16:creationId xmlns:a16="http://schemas.microsoft.com/office/drawing/2014/main" id="{00000000-0008-0000-2500-000015030000}"/>
            </a:ext>
          </a:extLst>
        </xdr:cNvPr>
        <xdr:cNvPicPr>
          <a:picLocks noChangeAspect="1"/>
        </xdr:cNvPicPr>
      </xdr:nvPicPr>
      <xdr:blipFill>
        <a:blip xmlns:r="http://schemas.openxmlformats.org/officeDocument/2006/relationships" r:embed="rId312"/>
        <a:stretch>
          <a:fillRect/>
        </a:stretch>
      </xdr:blipFill>
      <xdr:spPr>
        <a:xfrm>
          <a:off x="37465" y="1125778800"/>
          <a:ext cx="1808480" cy="1412875"/>
        </a:xfrm>
        <a:prstGeom prst="rect">
          <a:avLst/>
        </a:prstGeom>
        <a:noFill/>
        <a:ln w="9525">
          <a:noFill/>
        </a:ln>
      </xdr:spPr>
    </xdr:pic>
    <xdr:clientData/>
  </xdr:twoCellAnchor>
  <xdr:twoCellAnchor editAs="oneCell">
    <xdr:from>
      <xdr:col>1</xdr:col>
      <xdr:colOff>0</xdr:colOff>
      <xdr:row>737</xdr:row>
      <xdr:rowOff>0</xdr:rowOff>
    </xdr:from>
    <xdr:to>
      <xdr:col>1</xdr:col>
      <xdr:colOff>9525</xdr:colOff>
      <xdr:row>737</xdr:row>
      <xdr:rowOff>28575</xdr:rowOff>
    </xdr:to>
    <xdr:pic>
      <xdr:nvPicPr>
        <xdr:cNvPr id="790" name="Picture 15">
          <a:extLst>
            <a:ext uri="{FF2B5EF4-FFF2-40B4-BE49-F238E27FC236}">
              <a16:creationId xmlns:a16="http://schemas.microsoft.com/office/drawing/2014/main" id="{00000000-0008-0000-2500-000016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27240570"/>
          <a:ext cx="9525" cy="28575"/>
        </a:xfrm>
        <a:prstGeom prst="rect">
          <a:avLst/>
        </a:prstGeom>
        <a:noFill/>
        <a:ln w="1">
          <a:noFill/>
          <a:miter lim="800000"/>
          <a:headEnd/>
          <a:tailEnd/>
        </a:ln>
      </xdr:spPr>
    </xdr:pic>
    <xdr:clientData/>
  </xdr:twoCellAnchor>
  <xdr:twoCellAnchor editAs="oneCell">
    <xdr:from>
      <xdr:col>1</xdr:col>
      <xdr:colOff>0</xdr:colOff>
      <xdr:row>738</xdr:row>
      <xdr:rowOff>0</xdr:rowOff>
    </xdr:from>
    <xdr:to>
      <xdr:col>1</xdr:col>
      <xdr:colOff>9525</xdr:colOff>
      <xdr:row>738</xdr:row>
      <xdr:rowOff>28575</xdr:rowOff>
    </xdr:to>
    <xdr:pic>
      <xdr:nvPicPr>
        <xdr:cNvPr id="792" name="Picture 15">
          <a:extLst>
            <a:ext uri="{FF2B5EF4-FFF2-40B4-BE49-F238E27FC236}">
              <a16:creationId xmlns:a16="http://schemas.microsoft.com/office/drawing/2014/main" id="{00000000-0008-0000-2500-000018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28764570"/>
          <a:ext cx="9525" cy="28575"/>
        </a:xfrm>
        <a:prstGeom prst="rect">
          <a:avLst/>
        </a:prstGeom>
        <a:noFill/>
        <a:ln w="1">
          <a:noFill/>
          <a:miter lim="800000"/>
          <a:headEnd/>
          <a:tailEnd/>
        </a:ln>
      </xdr:spPr>
    </xdr:pic>
    <xdr:clientData/>
  </xdr:twoCellAnchor>
  <xdr:twoCellAnchor editAs="oneCell">
    <xdr:from>
      <xdr:col>1</xdr:col>
      <xdr:colOff>0</xdr:colOff>
      <xdr:row>751</xdr:row>
      <xdr:rowOff>0</xdr:rowOff>
    </xdr:from>
    <xdr:to>
      <xdr:col>1</xdr:col>
      <xdr:colOff>9525</xdr:colOff>
      <xdr:row>751</xdr:row>
      <xdr:rowOff>28575</xdr:rowOff>
    </xdr:to>
    <xdr:pic>
      <xdr:nvPicPr>
        <xdr:cNvPr id="794" name="Picture 15">
          <a:extLst>
            <a:ext uri="{FF2B5EF4-FFF2-40B4-BE49-F238E27FC236}">
              <a16:creationId xmlns:a16="http://schemas.microsoft.com/office/drawing/2014/main" id="{00000000-0008-0000-2500-00001A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49033770"/>
          <a:ext cx="9525" cy="28575"/>
        </a:xfrm>
        <a:prstGeom prst="rect">
          <a:avLst/>
        </a:prstGeom>
        <a:noFill/>
        <a:ln w="1">
          <a:noFill/>
          <a:miter lim="800000"/>
          <a:headEnd/>
          <a:tailEnd/>
        </a:ln>
      </xdr:spPr>
    </xdr:pic>
    <xdr:clientData/>
  </xdr:twoCellAnchor>
  <xdr:twoCellAnchor editAs="oneCell">
    <xdr:from>
      <xdr:col>1</xdr:col>
      <xdr:colOff>0</xdr:colOff>
      <xdr:row>756</xdr:row>
      <xdr:rowOff>0</xdr:rowOff>
    </xdr:from>
    <xdr:to>
      <xdr:col>1</xdr:col>
      <xdr:colOff>9525</xdr:colOff>
      <xdr:row>756</xdr:row>
      <xdr:rowOff>28575</xdr:rowOff>
    </xdr:to>
    <xdr:pic>
      <xdr:nvPicPr>
        <xdr:cNvPr id="804" name="Picture 15">
          <a:extLst>
            <a:ext uri="{FF2B5EF4-FFF2-40B4-BE49-F238E27FC236}">
              <a16:creationId xmlns:a16="http://schemas.microsoft.com/office/drawing/2014/main" id="{00000000-0008-0000-2500-000024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56844270"/>
          <a:ext cx="9525" cy="28575"/>
        </a:xfrm>
        <a:prstGeom prst="rect">
          <a:avLst/>
        </a:prstGeom>
        <a:noFill/>
        <a:ln w="1">
          <a:noFill/>
          <a:miter lim="800000"/>
          <a:headEnd/>
          <a:tailEnd/>
        </a:ln>
      </xdr:spPr>
    </xdr:pic>
    <xdr:clientData/>
  </xdr:twoCellAnchor>
  <xdr:twoCellAnchor editAs="oneCell">
    <xdr:from>
      <xdr:col>1</xdr:col>
      <xdr:colOff>0</xdr:colOff>
      <xdr:row>764</xdr:row>
      <xdr:rowOff>0</xdr:rowOff>
    </xdr:from>
    <xdr:to>
      <xdr:col>1</xdr:col>
      <xdr:colOff>9525</xdr:colOff>
      <xdr:row>764</xdr:row>
      <xdr:rowOff>28575</xdr:rowOff>
    </xdr:to>
    <xdr:pic>
      <xdr:nvPicPr>
        <xdr:cNvPr id="818" name="Picture 15">
          <a:extLst>
            <a:ext uri="{FF2B5EF4-FFF2-40B4-BE49-F238E27FC236}">
              <a16:creationId xmlns:a16="http://schemas.microsoft.com/office/drawing/2014/main" id="{00000000-0008-0000-2500-000032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69341070"/>
          <a:ext cx="9525" cy="28575"/>
        </a:xfrm>
        <a:prstGeom prst="rect">
          <a:avLst/>
        </a:prstGeom>
        <a:noFill/>
        <a:ln w="1">
          <a:noFill/>
          <a:miter lim="800000"/>
          <a:headEnd/>
          <a:tailEnd/>
        </a:ln>
      </xdr:spPr>
    </xdr:pic>
    <xdr:clientData/>
  </xdr:twoCellAnchor>
  <xdr:twoCellAnchor editAs="oneCell">
    <xdr:from>
      <xdr:col>0</xdr:col>
      <xdr:colOff>55880</xdr:colOff>
      <xdr:row>764</xdr:row>
      <xdr:rowOff>40640</xdr:rowOff>
    </xdr:from>
    <xdr:to>
      <xdr:col>0</xdr:col>
      <xdr:colOff>1733550</xdr:colOff>
      <xdr:row>764</xdr:row>
      <xdr:rowOff>1481455</xdr:rowOff>
    </xdr:to>
    <xdr:pic>
      <xdr:nvPicPr>
        <xdr:cNvPr id="871" name="图片 870">
          <a:extLst>
            <a:ext uri="{FF2B5EF4-FFF2-40B4-BE49-F238E27FC236}">
              <a16:creationId xmlns:a16="http://schemas.microsoft.com/office/drawing/2014/main" id="{00000000-0008-0000-2500-000067030000}"/>
            </a:ext>
          </a:extLst>
        </xdr:cNvPr>
        <xdr:cNvPicPr>
          <a:picLocks noChangeAspect="1"/>
        </xdr:cNvPicPr>
      </xdr:nvPicPr>
      <xdr:blipFill>
        <a:blip xmlns:r="http://schemas.openxmlformats.org/officeDocument/2006/relationships" r:embed="rId313"/>
        <a:stretch>
          <a:fillRect/>
        </a:stretch>
      </xdr:blipFill>
      <xdr:spPr>
        <a:xfrm>
          <a:off x="55880" y="1169381710"/>
          <a:ext cx="1677670" cy="1440815"/>
        </a:xfrm>
        <a:prstGeom prst="rect">
          <a:avLst/>
        </a:prstGeom>
        <a:noFill/>
        <a:ln w="9525">
          <a:noFill/>
        </a:ln>
      </xdr:spPr>
    </xdr:pic>
    <xdr:clientData/>
  </xdr:twoCellAnchor>
  <xdr:twoCellAnchor editAs="oneCell">
    <xdr:from>
      <xdr:col>0</xdr:col>
      <xdr:colOff>203200</xdr:colOff>
      <xdr:row>765</xdr:row>
      <xdr:rowOff>28575</xdr:rowOff>
    </xdr:from>
    <xdr:to>
      <xdr:col>0</xdr:col>
      <xdr:colOff>1689735</xdr:colOff>
      <xdr:row>765</xdr:row>
      <xdr:rowOff>1470660</xdr:rowOff>
    </xdr:to>
    <xdr:pic>
      <xdr:nvPicPr>
        <xdr:cNvPr id="872" name="图片 871">
          <a:extLst>
            <a:ext uri="{FF2B5EF4-FFF2-40B4-BE49-F238E27FC236}">
              <a16:creationId xmlns:a16="http://schemas.microsoft.com/office/drawing/2014/main" id="{00000000-0008-0000-2500-000068030000}"/>
            </a:ext>
          </a:extLst>
        </xdr:cNvPr>
        <xdr:cNvPicPr>
          <a:picLocks noChangeAspect="1"/>
        </xdr:cNvPicPr>
      </xdr:nvPicPr>
      <xdr:blipFill>
        <a:blip xmlns:r="http://schemas.openxmlformats.org/officeDocument/2006/relationships" r:embed="rId314"/>
        <a:stretch>
          <a:fillRect/>
        </a:stretch>
      </xdr:blipFill>
      <xdr:spPr>
        <a:xfrm>
          <a:off x="203200" y="1170893645"/>
          <a:ext cx="1486535" cy="1442085"/>
        </a:xfrm>
        <a:prstGeom prst="rect">
          <a:avLst/>
        </a:prstGeom>
        <a:noFill/>
        <a:ln w="9525">
          <a:noFill/>
        </a:ln>
      </xdr:spPr>
    </xdr:pic>
    <xdr:clientData/>
  </xdr:twoCellAnchor>
  <xdr:twoCellAnchor editAs="oneCell">
    <xdr:from>
      <xdr:col>0</xdr:col>
      <xdr:colOff>185420</xdr:colOff>
      <xdr:row>766</xdr:row>
      <xdr:rowOff>28575</xdr:rowOff>
    </xdr:from>
    <xdr:to>
      <xdr:col>0</xdr:col>
      <xdr:colOff>1726565</xdr:colOff>
      <xdr:row>766</xdr:row>
      <xdr:rowOff>1485900</xdr:rowOff>
    </xdr:to>
    <xdr:pic>
      <xdr:nvPicPr>
        <xdr:cNvPr id="873" name="图片 872">
          <a:extLst>
            <a:ext uri="{FF2B5EF4-FFF2-40B4-BE49-F238E27FC236}">
              <a16:creationId xmlns:a16="http://schemas.microsoft.com/office/drawing/2014/main" id="{00000000-0008-0000-2500-000069030000}"/>
            </a:ext>
          </a:extLst>
        </xdr:cNvPr>
        <xdr:cNvPicPr>
          <a:picLocks noChangeAspect="1"/>
        </xdr:cNvPicPr>
      </xdr:nvPicPr>
      <xdr:blipFill>
        <a:blip xmlns:r="http://schemas.openxmlformats.org/officeDocument/2006/relationships" r:embed="rId315"/>
        <a:stretch>
          <a:fillRect/>
        </a:stretch>
      </xdr:blipFill>
      <xdr:spPr>
        <a:xfrm>
          <a:off x="185420" y="1172417645"/>
          <a:ext cx="1541145" cy="1457325"/>
        </a:xfrm>
        <a:prstGeom prst="rect">
          <a:avLst/>
        </a:prstGeom>
        <a:noFill/>
        <a:ln w="9525">
          <a:noFill/>
        </a:ln>
      </xdr:spPr>
    </xdr:pic>
    <xdr:clientData/>
  </xdr:twoCellAnchor>
  <xdr:twoCellAnchor editAs="oneCell">
    <xdr:from>
      <xdr:col>0</xdr:col>
      <xdr:colOff>142240</xdr:colOff>
      <xdr:row>767</xdr:row>
      <xdr:rowOff>46355</xdr:rowOff>
    </xdr:from>
    <xdr:to>
      <xdr:col>0</xdr:col>
      <xdr:colOff>1763395</xdr:colOff>
      <xdr:row>767</xdr:row>
      <xdr:rowOff>1476375</xdr:rowOff>
    </xdr:to>
    <xdr:pic>
      <xdr:nvPicPr>
        <xdr:cNvPr id="874" name="图片 873">
          <a:extLst>
            <a:ext uri="{FF2B5EF4-FFF2-40B4-BE49-F238E27FC236}">
              <a16:creationId xmlns:a16="http://schemas.microsoft.com/office/drawing/2014/main" id="{00000000-0008-0000-2500-00006A030000}"/>
            </a:ext>
          </a:extLst>
        </xdr:cNvPr>
        <xdr:cNvPicPr>
          <a:picLocks noChangeAspect="1"/>
        </xdr:cNvPicPr>
      </xdr:nvPicPr>
      <xdr:blipFill>
        <a:blip xmlns:r="http://schemas.openxmlformats.org/officeDocument/2006/relationships" r:embed="rId316"/>
        <a:stretch>
          <a:fillRect/>
        </a:stretch>
      </xdr:blipFill>
      <xdr:spPr>
        <a:xfrm>
          <a:off x="142240" y="1173959425"/>
          <a:ext cx="1621155" cy="1430020"/>
        </a:xfrm>
        <a:prstGeom prst="rect">
          <a:avLst/>
        </a:prstGeom>
        <a:noFill/>
        <a:ln w="9525">
          <a:noFill/>
        </a:ln>
      </xdr:spPr>
    </xdr:pic>
    <xdr:clientData/>
  </xdr:twoCellAnchor>
  <xdr:twoCellAnchor editAs="oneCell">
    <xdr:from>
      <xdr:col>1</xdr:col>
      <xdr:colOff>0</xdr:colOff>
      <xdr:row>768</xdr:row>
      <xdr:rowOff>0</xdr:rowOff>
    </xdr:from>
    <xdr:to>
      <xdr:col>1</xdr:col>
      <xdr:colOff>9525</xdr:colOff>
      <xdr:row>768</xdr:row>
      <xdr:rowOff>28575</xdr:rowOff>
    </xdr:to>
    <xdr:pic>
      <xdr:nvPicPr>
        <xdr:cNvPr id="875" name="Picture 15">
          <a:extLst>
            <a:ext uri="{FF2B5EF4-FFF2-40B4-BE49-F238E27FC236}">
              <a16:creationId xmlns:a16="http://schemas.microsoft.com/office/drawing/2014/main" id="{00000000-0008-0000-2500-00006B03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175437070"/>
          <a:ext cx="9525" cy="28575"/>
        </a:xfrm>
        <a:prstGeom prst="rect">
          <a:avLst/>
        </a:prstGeom>
        <a:noFill/>
        <a:ln w="1">
          <a:noFill/>
          <a:miter lim="800000"/>
          <a:headEnd/>
          <a:tailEnd/>
        </a:ln>
      </xdr:spPr>
    </xdr:pic>
    <xdr:clientData/>
  </xdr:twoCellAnchor>
  <xdr:twoCellAnchor editAs="oneCell">
    <xdr:from>
      <xdr:col>0</xdr:col>
      <xdr:colOff>62230</xdr:colOff>
      <xdr:row>768</xdr:row>
      <xdr:rowOff>33655</xdr:rowOff>
    </xdr:from>
    <xdr:to>
      <xdr:col>0</xdr:col>
      <xdr:colOff>1804035</xdr:colOff>
      <xdr:row>768</xdr:row>
      <xdr:rowOff>1445260</xdr:rowOff>
    </xdr:to>
    <xdr:pic>
      <xdr:nvPicPr>
        <xdr:cNvPr id="970" name="图片 969">
          <a:extLst>
            <a:ext uri="{FF2B5EF4-FFF2-40B4-BE49-F238E27FC236}">
              <a16:creationId xmlns:a16="http://schemas.microsoft.com/office/drawing/2014/main" id="{00000000-0008-0000-2500-0000CA030000}"/>
            </a:ext>
          </a:extLst>
        </xdr:cNvPr>
        <xdr:cNvPicPr>
          <a:picLocks noChangeAspect="1"/>
        </xdr:cNvPicPr>
      </xdr:nvPicPr>
      <xdr:blipFill>
        <a:blip xmlns:r="http://schemas.openxmlformats.org/officeDocument/2006/relationships" r:embed="rId317"/>
        <a:stretch>
          <a:fillRect/>
        </a:stretch>
      </xdr:blipFill>
      <xdr:spPr>
        <a:xfrm>
          <a:off x="62230" y="1175470725"/>
          <a:ext cx="1741805" cy="1411605"/>
        </a:xfrm>
        <a:prstGeom prst="rect">
          <a:avLst/>
        </a:prstGeom>
        <a:noFill/>
        <a:ln w="9525">
          <a:noFill/>
        </a:ln>
      </xdr:spPr>
    </xdr:pic>
    <xdr:clientData/>
  </xdr:twoCellAnchor>
  <xdr:twoCellAnchor editAs="oneCell">
    <xdr:from>
      <xdr:col>0</xdr:col>
      <xdr:colOff>635</xdr:colOff>
      <xdr:row>769</xdr:row>
      <xdr:rowOff>144145</xdr:rowOff>
    </xdr:from>
    <xdr:to>
      <xdr:col>0</xdr:col>
      <xdr:colOff>1842770</xdr:colOff>
      <xdr:row>769</xdr:row>
      <xdr:rowOff>1449070</xdr:rowOff>
    </xdr:to>
    <xdr:pic>
      <xdr:nvPicPr>
        <xdr:cNvPr id="971" name="图片 970">
          <a:extLst>
            <a:ext uri="{FF2B5EF4-FFF2-40B4-BE49-F238E27FC236}">
              <a16:creationId xmlns:a16="http://schemas.microsoft.com/office/drawing/2014/main" id="{00000000-0008-0000-2500-0000CB030000}"/>
            </a:ext>
          </a:extLst>
        </xdr:cNvPr>
        <xdr:cNvPicPr>
          <a:picLocks noChangeAspect="1"/>
        </xdr:cNvPicPr>
      </xdr:nvPicPr>
      <xdr:blipFill>
        <a:blip xmlns:r="http://schemas.openxmlformats.org/officeDocument/2006/relationships" r:embed="rId318"/>
        <a:stretch>
          <a:fillRect/>
        </a:stretch>
      </xdr:blipFill>
      <xdr:spPr>
        <a:xfrm>
          <a:off x="635" y="1177105215"/>
          <a:ext cx="1842135" cy="1304925"/>
        </a:xfrm>
        <a:prstGeom prst="rect">
          <a:avLst/>
        </a:prstGeom>
        <a:noFill/>
        <a:ln w="9525">
          <a:noFill/>
        </a:ln>
      </xdr:spPr>
    </xdr:pic>
    <xdr:clientData/>
  </xdr:twoCellAnchor>
  <xdr:twoCellAnchor editAs="oneCell">
    <xdr:from>
      <xdr:col>0</xdr:col>
      <xdr:colOff>26670</xdr:colOff>
      <xdr:row>770</xdr:row>
      <xdr:rowOff>53975</xdr:rowOff>
    </xdr:from>
    <xdr:to>
      <xdr:col>0</xdr:col>
      <xdr:colOff>1826260</xdr:colOff>
      <xdr:row>770</xdr:row>
      <xdr:rowOff>1464945</xdr:rowOff>
    </xdr:to>
    <xdr:pic>
      <xdr:nvPicPr>
        <xdr:cNvPr id="972" name="图片 971">
          <a:extLst>
            <a:ext uri="{FF2B5EF4-FFF2-40B4-BE49-F238E27FC236}">
              <a16:creationId xmlns:a16="http://schemas.microsoft.com/office/drawing/2014/main" id="{00000000-0008-0000-2500-0000CC030000}"/>
            </a:ext>
          </a:extLst>
        </xdr:cNvPr>
        <xdr:cNvPicPr>
          <a:picLocks noChangeAspect="1"/>
        </xdr:cNvPicPr>
      </xdr:nvPicPr>
      <xdr:blipFill>
        <a:blip xmlns:r="http://schemas.openxmlformats.org/officeDocument/2006/relationships" r:embed="rId319"/>
        <a:stretch>
          <a:fillRect/>
        </a:stretch>
      </xdr:blipFill>
      <xdr:spPr>
        <a:xfrm>
          <a:off x="26670" y="1178539045"/>
          <a:ext cx="1799590" cy="1410970"/>
        </a:xfrm>
        <a:prstGeom prst="rect">
          <a:avLst/>
        </a:prstGeom>
        <a:noFill/>
        <a:ln w="9525">
          <a:noFill/>
        </a:ln>
      </xdr:spPr>
    </xdr:pic>
    <xdr:clientData/>
  </xdr:twoCellAnchor>
  <xdr:twoCellAnchor editAs="oneCell">
    <xdr:from>
      <xdr:col>0</xdr:col>
      <xdr:colOff>9525</xdr:colOff>
      <xdr:row>771</xdr:row>
      <xdr:rowOff>86360</xdr:rowOff>
    </xdr:from>
    <xdr:to>
      <xdr:col>0</xdr:col>
      <xdr:colOff>1838960</xdr:colOff>
      <xdr:row>771</xdr:row>
      <xdr:rowOff>1499235</xdr:rowOff>
    </xdr:to>
    <xdr:pic>
      <xdr:nvPicPr>
        <xdr:cNvPr id="973" name="图片 972">
          <a:extLst>
            <a:ext uri="{FF2B5EF4-FFF2-40B4-BE49-F238E27FC236}">
              <a16:creationId xmlns:a16="http://schemas.microsoft.com/office/drawing/2014/main" id="{00000000-0008-0000-2500-0000CD030000}"/>
            </a:ext>
          </a:extLst>
        </xdr:cNvPr>
        <xdr:cNvPicPr>
          <a:picLocks noChangeAspect="1"/>
        </xdr:cNvPicPr>
      </xdr:nvPicPr>
      <xdr:blipFill>
        <a:blip xmlns:r="http://schemas.openxmlformats.org/officeDocument/2006/relationships" r:embed="rId320"/>
        <a:stretch>
          <a:fillRect/>
        </a:stretch>
      </xdr:blipFill>
      <xdr:spPr>
        <a:xfrm>
          <a:off x="9525" y="1180095430"/>
          <a:ext cx="1829435" cy="1412875"/>
        </a:xfrm>
        <a:prstGeom prst="rect">
          <a:avLst/>
        </a:prstGeom>
        <a:noFill/>
        <a:ln w="9525">
          <a:noFill/>
        </a:ln>
      </xdr:spPr>
    </xdr:pic>
    <xdr:clientData/>
  </xdr:twoCellAnchor>
  <xdr:twoCellAnchor editAs="oneCell">
    <xdr:from>
      <xdr:col>0</xdr:col>
      <xdr:colOff>635</xdr:colOff>
      <xdr:row>775</xdr:row>
      <xdr:rowOff>61595</xdr:rowOff>
    </xdr:from>
    <xdr:to>
      <xdr:col>0</xdr:col>
      <xdr:colOff>1816100</xdr:colOff>
      <xdr:row>775</xdr:row>
      <xdr:rowOff>1474470</xdr:rowOff>
    </xdr:to>
    <xdr:pic>
      <xdr:nvPicPr>
        <xdr:cNvPr id="974" name="图片 973">
          <a:extLst>
            <a:ext uri="{FF2B5EF4-FFF2-40B4-BE49-F238E27FC236}">
              <a16:creationId xmlns:a16="http://schemas.microsoft.com/office/drawing/2014/main" id="{00000000-0008-0000-2500-0000CE030000}"/>
            </a:ext>
          </a:extLst>
        </xdr:cNvPr>
        <xdr:cNvPicPr>
          <a:picLocks noChangeAspect="1"/>
        </xdr:cNvPicPr>
      </xdr:nvPicPr>
      <xdr:blipFill>
        <a:blip xmlns:r="http://schemas.openxmlformats.org/officeDocument/2006/relationships" r:embed="rId321"/>
        <a:stretch>
          <a:fillRect/>
        </a:stretch>
      </xdr:blipFill>
      <xdr:spPr>
        <a:xfrm>
          <a:off x="635" y="1186166665"/>
          <a:ext cx="1815465" cy="1412875"/>
        </a:xfrm>
        <a:prstGeom prst="rect">
          <a:avLst/>
        </a:prstGeom>
        <a:noFill/>
        <a:ln w="9525">
          <a:noFill/>
        </a:ln>
      </xdr:spPr>
    </xdr:pic>
    <xdr:clientData/>
  </xdr:twoCellAnchor>
  <xdr:twoCellAnchor editAs="oneCell">
    <xdr:from>
      <xdr:col>0</xdr:col>
      <xdr:colOff>635</xdr:colOff>
      <xdr:row>772</xdr:row>
      <xdr:rowOff>56515</xdr:rowOff>
    </xdr:from>
    <xdr:to>
      <xdr:col>0</xdr:col>
      <xdr:colOff>1809115</xdr:colOff>
      <xdr:row>772</xdr:row>
      <xdr:rowOff>1485265</xdr:rowOff>
    </xdr:to>
    <xdr:pic>
      <xdr:nvPicPr>
        <xdr:cNvPr id="975" name="图片 974">
          <a:extLst>
            <a:ext uri="{FF2B5EF4-FFF2-40B4-BE49-F238E27FC236}">
              <a16:creationId xmlns:a16="http://schemas.microsoft.com/office/drawing/2014/main" id="{00000000-0008-0000-2500-0000CF030000}"/>
            </a:ext>
          </a:extLst>
        </xdr:cNvPr>
        <xdr:cNvPicPr>
          <a:picLocks noChangeAspect="1"/>
        </xdr:cNvPicPr>
      </xdr:nvPicPr>
      <xdr:blipFill>
        <a:blip xmlns:r="http://schemas.openxmlformats.org/officeDocument/2006/relationships" r:embed="rId322"/>
        <a:stretch>
          <a:fillRect/>
        </a:stretch>
      </xdr:blipFill>
      <xdr:spPr>
        <a:xfrm>
          <a:off x="635" y="1181589585"/>
          <a:ext cx="1808480" cy="1428750"/>
        </a:xfrm>
        <a:prstGeom prst="rect">
          <a:avLst/>
        </a:prstGeom>
        <a:noFill/>
        <a:ln w="9525">
          <a:noFill/>
        </a:ln>
      </xdr:spPr>
    </xdr:pic>
    <xdr:clientData/>
  </xdr:twoCellAnchor>
  <xdr:twoCellAnchor editAs="oneCell">
    <xdr:from>
      <xdr:col>0</xdr:col>
      <xdr:colOff>1270</xdr:colOff>
      <xdr:row>773</xdr:row>
      <xdr:rowOff>80010</xdr:rowOff>
    </xdr:from>
    <xdr:to>
      <xdr:col>0</xdr:col>
      <xdr:colOff>1818640</xdr:colOff>
      <xdr:row>773</xdr:row>
      <xdr:rowOff>1504315</xdr:rowOff>
    </xdr:to>
    <xdr:pic>
      <xdr:nvPicPr>
        <xdr:cNvPr id="976" name="图片 975">
          <a:extLst>
            <a:ext uri="{FF2B5EF4-FFF2-40B4-BE49-F238E27FC236}">
              <a16:creationId xmlns:a16="http://schemas.microsoft.com/office/drawing/2014/main" id="{00000000-0008-0000-2500-0000D0030000}"/>
            </a:ext>
          </a:extLst>
        </xdr:cNvPr>
        <xdr:cNvPicPr>
          <a:picLocks noChangeAspect="1"/>
        </xdr:cNvPicPr>
      </xdr:nvPicPr>
      <xdr:blipFill>
        <a:blip xmlns:r="http://schemas.openxmlformats.org/officeDocument/2006/relationships" r:embed="rId323"/>
        <a:stretch>
          <a:fillRect/>
        </a:stretch>
      </xdr:blipFill>
      <xdr:spPr>
        <a:xfrm>
          <a:off x="1270" y="1183137080"/>
          <a:ext cx="1817370" cy="1424305"/>
        </a:xfrm>
        <a:prstGeom prst="rect">
          <a:avLst/>
        </a:prstGeom>
        <a:noFill/>
        <a:ln w="9525">
          <a:noFill/>
        </a:ln>
      </xdr:spPr>
    </xdr:pic>
    <xdr:clientData/>
  </xdr:twoCellAnchor>
  <xdr:twoCellAnchor editAs="oneCell">
    <xdr:from>
      <xdr:col>0</xdr:col>
      <xdr:colOff>9525</xdr:colOff>
      <xdr:row>774</xdr:row>
      <xdr:rowOff>62230</xdr:rowOff>
    </xdr:from>
    <xdr:to>
      <xdr:col>0</xdr:col>
      <xdr:colOff>1817370</xdr:colOff>
      <xdr:row>774</xdr:row>
      <xdr:rowOff>1472565</xdr:rowOff>
    </xdr:to>
    <xdr:pic>
      <xdr:nvPicPr>
        <xdr:cNvPr id="977" name="图片 976">
          <a:extLst>
            <a:ext uri="{FF2B5EF4-FFF2-40B4-BE49-F238E27FC236}">
              <a16:creationId xmlns:a16="http://schemas.microsoft.com/office/drawing/2014/main" id="{00000000-0008-0000-2500-0000D1030000}"/>
            </a:ext>
          </a:extLst>
        </xdr:cNvPr>
        <xdr:cNvPicPr>
          <a:picLocks noChangeAspect="1"/>
        </xdr:cNvPicPr>
      </xdr:nvPicPr>
      <xdr:blipFill>
        <a:blip xmlns:r="http://schemas.openxmlformats.org/officeDocument/2006/relationships" r:embed="rId324"/>
        <a:stretch>
          <a:fillRect/>
        </a:stretch>
      </xdr:blipFill>
      <xdr:spPr>
        <a:xfrm>
          <a:off x="9525" y="1184643300"/>
          <a:ext cx="1807845" cy="1410335"/>
        </a:xfrm>
        <a:prstGeom prst="rect">
          <a:avLst/>
        </a:prstGeom>
        <a:noFill/>
        <a:ln w="9525">
          <a:noFill/>
        </a:ln>
      </xdr:spPr>
    </xdr:pic>
    <xdr:clientData/>
  </xdr:twoCellAnchor>
  <xdr:twoCellAnchor editAs="oneCell">
    <xdr:from>
      <xdr:col>0</xdr:col>
      <xdr:colOff>205105</xdr:colOff>
      <xdr:row>778</xdr:row>
      <xdr:rowOff>93980</xdr:rowOff>
    </xdr:from>
    <xdr:to>
      <xdr:col>0</xdr:col>
      <xdr:colOff>1714500</xdr:colOff>
      <xdr:row>778</xdr:row>
      <xdr:rowOff>1417320</xdr:rowOff>
    </xdr:to>
    <xdr:pic>
      <xdr:nvPicPr>
        <xdr:cNvPr id="978" name="图片 977">
          <a:extLst>
            <a:ext uri="{FF2B5EF4-FFF2-40B4-BE49-F238E27FC236}">
              <a16:creationId xmlns:a16="http://schemas.microsoft.com/office/drawing/2014/main" id="{00000000-0008-0000-2500-0000D2030000}"/>
            </a:ext>
          </a:extLst>
        </xdr:cNvPr>
        <xdr:cNvPicPr>
          <a:picLocks noChangeAspect="1"/>
        </xdr:cNvPicPr>
      </xdr:nvPicPr>
      <xdr:blipFill>
        <a:blip xmlns:r="http://schemas.openxmlformats.org/officeDocument/2006/relationships" r:embed="rId325"/>
        <a:stretch>
          <a:fillRect/>
        </a:stretch>
      </xdr:blipFill>
      <xdr:spPr>
        <a:xfrm>
          <a:off x="205105" y="1190771050"/>
          <a:ext cx="1509395" cy="1323340"/>
        </a:xfrm>
        <a:prstGeom prst="rect">
          <a:avLst/>
        </a:prstGeom>
        <a:noFill/>
        <a:ln w="9525">
          <a:noFill/>
        </a:ln>
      </xdr:spPr>
    </xdr:pic>
    <xdr:clientData/>
  </xdr:twoCellAnchor>
  <xdr:twoCellAnchor editAs="oneCell">
    <xdr:from>
      <xdr:col>0</xdr:col>
      <xdr:colOff>180975</xdr:colOff>
      <xdr:row>777</xdr:row>
      <xdr:rowOff>48260</xdr:rowOff>
    </xdr:from>
    <xdr:to>
      <xdr:col>0</xdr:col>
      <xdr:colOff>1758950</xdr:colOff>
      <xdr:row>777</xdr:row>
      <xdr:rowOff>1497330</xdr:rowOff>
    </xdr:to>
    <xdr:pic>
      <xdr:nvPicPr>
        <xdr:cNvPr id="979" name="图片 978">
          <a:extLst>
            <a:ext uri="{FF2B5EF4-FFF2-40B4-BE49-F238E27FC236}">
              <a16:creationId xmlns:a16="http://schemas.microsoft.com/office/drawing/2014/main" id="{00000000-0008-0000-2500-0000D3030000}"/>
            </a:ext>
          </a:extLst>
        </xdr:cNvPr>
        <xdr:cNvPicPr>
          <a:picLocks noChangeAspect="1"/>
        </xdr:cNvPicPr>
      </xdr:nvPicPr>
      <xdr:blipFill>
        <a:blip xmlns:r="http://schemas.openxmlformats.org/officeDocument/2006/relationships" r:embed="rId326"/>
        <a:stretch>
          <a:fillRect/>
        </a:stretch>
      </xdr:blipFill>
      <xdr:spPr>
        <a:xfrm>
          <a:off x="180975" y="1189201330"/>
          <a:ext cx="1577975" cy="1449070"/>
        </a:xfrm>
        <a:prstGeom prst="rect">
          <a:avLst/>
        </a:prstGeom>
        <a:noFill/>
        <a:ln w="9525">
          <a:noFill/>
        </a:ln>
      </xdr:spPr>
    </xdr:pic>
    <xdr:clientData/>
  </xdr:twoCellAnchor>
  <xdr:twoCellAnchor editAs="oneCell">
    <xdr:from>
      <xdr:col>0</xdr:col>
      <xdr:colOff>206375</xdr:colOff>
      <xdr:row>776</xdr:row>
      <xdr:rowOff>66040</xdr:rowOff>
    </xdr:from>
    <xdr:to>
      <xdr:col>0</xdr:col>
      <xdr:colOff>1819910</xdr:colOff>
      <xdr:row>776</xdr:row>
      <xdr:rowOff>1508760</xdr:rowOff>
    </xdr:to>
    <xdr:pic>
      <xdr:nvPicPr>
        <xdr:cNvPr id="980" name="图片 979">
          <a:extLst>
            <a:ext uri="{FF2B5EF4-FFF2-40B4-BE49-F238E27FC236}">
              <a16:creationId xmlns:a16="http://schemas.microsoft.com/office/drawing/2014/main" id="{00000000-0008-0000-2500-0000D4030000}"/>
            </a:ext>
          </a:extLst>
        </xdr:cNvPr>
        <xdr:cNvPicPr>
          <a:picLocks noChangeAspect="1"/>
        </xdr:cNvPicPr>
      </xdr:nvPicPr>
      <xdr:blipFill>
        <a:blip xmlns:r="http://schemas.openxmlformats.org/officeDocument/2006/relationships" r:embed="rId327"/>
        <a:stretch>
          <a:fillRect/>
        </a:stretch>
      </xdr:blipFill>
      <xdr:spPr>
        <a:xfrm>
          <a:off x="206375" y="1187695110"/>
          <a:ext cx="1613535" cy="1442720"/>
        </a:xfrm>
        <a:prstGeom prst="rect">
          <a:avLst/>
        </a:prstGeom>
        <a:noFill/>
        <a:ln w="9525">
          <a:noFill/>
        </a:ln>
      </xdr:spPr>
    </xdr:pic>
    <xdr:clientData/>
  </xdr:twoCellAnchor>
  <xdr:twoCellAnchor editAs="oneCell">
    <xdr:from>
      <xdr:col>0</xdr:col>
      <xdr:colOff>635</xdr:colOff>
      <xdr:row>779</xdr:row>
      <xdr:rowOff>135890</xdr:rowOff>
    </xdr:from>
    <xdr:to>
      <xdr:col>0</xdr:col>
      <xdr:colOff>1798955</xdr:colOff>
      <xdr:row>780</xdr:row>
      <xdr:rowOff>83185</xdr:rowOff>
    </xdr:to>
    <xdr:pic>
      <xdr:nvPicPr>
        <xdr:cNvPr id="981" name="图片 980">
          <a:extLst>
            <a:ext uri="{FF2B5EF4-FFF2-40B4-BE49-F238E27FC236}">
              <a16:creationId xmlns:a16="http://schemas.microsoft.com/office/drawing/2014/main" id="{00000000-0008-0000-2500-0000D5030000}"/>
            </a:ext>
          </a:extLst>
        </xdr:cNvPr>
        <xdr:cNvPicPr>
          <a:picLocks noChangeAspect="1"/>
        </xdr:cNvPicPr>
      </xdr:nvPicPr>
      <xdr:blipFill>
        <a:blip xmlns:r="http://schemas.openxmlformats.org/officeDocument/2006/relationships" r:embed="rId328"/>
        <a:stretch>
          <a:fillRect/>
        </a:stretch>
      </xdr:blipFill>
      <xdr:spPr>
        <a:xfrm>
          <a:off x="635" y="1192336960"/>
          <a:ext cx="1798320" cy="1471295"/>
        </a:xfrm>
        <a:prstGeom prst="rect">
          <a:avLst/>
        </a:prstGeom>
        <a:noFill/>
        <a:ln w="9525">
          <a:noFill/>
        </a:ln>
      </xdr:spPr>
    </xdr:pic>
    <xdr:clientData/>
  </xdr:twoCellAnchor>
  <xdr:twoCellAnchor editAs="oneCell">
    <xdr:from>
      <xdr:col>0</xdr:col>
      <xdr:colOff>229870</xdr:colOff>
      <xdr:row>783</xdr:row>
      <xdr:rowOff>57150</xdr:rowOff>
    </xdr:from>
    <xdr:to>
      <xdr:col>0</xdr:col>
      <xdr:colOff>1915160</xdr:colOff>
      <xdr:row>783</xdr:row>
      <xdr:rowOff>1514475</xdr:rowOff>
    </xdr:to>
    <xdr:pic>
      <xdr:nvPicPr>
        <xdr:cNvPr id="982" name="图片 981">
          <a:extLst>
            <a:ext uri="{FF2B5EF4-FFF2-40B4-BE49-F238E27FC236}">
              <a16:creationId xmlns:a16="http://schemas.microsoft.com/office/drawing/2014/main" id="{00000000-0008-0000-2500-0000D6030000}"/>
            </a:ext>
          </a:extLst>
        </xdr:cNvPr>
        <xdr:cNvPicPr>
          <a:picLocks noChangeAspect="1"/>
        </xdr:cNvPicPr>
      </xdr:nvPicPr>
      <xdr:blipFill>
        <a:blip xmlns:r="http://schemas.openxmlformats.org/officeDocument/2006/relationships" r:embed="rId329"/>
        <a:stretch>
          <a:fillRect/>
        </a:stretch>
      </xdr:blipFill>
      <xdr:spPr>
        <a:xfrm>
          <a:off x="229870" y="1198354220"/>
          <a:ext cx="1685290" cy="1457325"/>
        </a:xfrm>
        <a:prstGeom prst="rect">
          <a:avLst/>
        </a:prstGeom>
        <a:noFill/>
        <a:ln w="9525">
          <a:noFill/>
        </a:ln>
      </xdr:spPr>
    </xdr:pic>
    <xdr:clientData/>
  </xdr:twoCellAnchor>
  <xdr:twoCellAnchor editAs="oneCell">
    <xdr:from>
      <xdr:col>0</xdr:col>
      <xdr:colOff>635</xdr:colOff>
      <xdr:row>782</xdr:row>
      <xdr:rowOff>79375</xdr:rowOff>
    </xdr:from>
    <xdr:to>
      <xdr:col>0</xdr:col>
      <xdr:colOff>1753235</xdr:colOff>
      <xdr:row>782</xdr:row>
      <xdr:rowOff>1502410</xdr:rowOff>
    </xdr:to>
    <xdr:pic>
      <xdr:nvPicPr>
        <xdr:cNvPr id="983" name="图片 982">
          <a:extLst>
            <a:ext uri="{FF2B5EF4-FFF2-40B4-BE49-F238E27FC236}">
              <a16:creationId xmlns:a16="http://schemas.microsoft.com/office/drawing/2014/main" id="{00000000-0008-0000-2500-0000D7030000}"/>
            </a:ext>
          </a:extLst>
        </xdr:cNvPr>
        <xdr:cNvPicPr>
          <a:picLocks noChangeAspect="1"/>
        </xdr:cNvPicPr>
      </xdr:nvPicPr>
      <xdr:blipFill>
        <a:blip xmlns:r="http://schemas.openxmlformats.org/officeDocument/2006/relationships" r:embed="rId330"/>
        <a:stretch>
          <a:fillRect/>
        </a:stretch>
      </xdr:blipFill>
      <xdr:spPr>
        <a:xfrm>
          <a:off x="635" y="1196852445"/>
          <a:ext cx="1752600" cy="1423035"/>
        </a:xfrm>
        <a:prstGeom prst="rect">
          <a:avLst/>
        </a:prstGeom>
        <a:noFill/>
        <a:ln w="9525">
          <a:noFill/>
        </a:ln>
      </xdr:spPr>
    </xdr:pic>
    <xdr:clientData/>
  </xdr:twoCellAnchor>
  <xdr:twoCellAnchor editAs="oneCell">
    <xdr:from>
      <xdr:col>0</xdr:col>
      <xdr:colOff>145415</xdr:colOff>
      <xdr:row>781</xdr:row>
      <xdr:rowOff>86360</xdr:rowOff>
    </xdr:from>
    <xdr:to>
      <xdr:col>0</xdr:col>
      <xdr:colOff>1821180</xdr:colOff>
      <xdr:row>782</xdr:row>
      <xdr:rowOff>3810</xdr:rowOff>
    </xdr:to>
    <xdr:pic>
      <xdr:nvPicPr>
        <xdr:cNvPr id="984" name="图片 983">
          <a:extLst>
            <a:ext uri="{FF2B5EF4-FFF2-40B4-BE49-F238E27FC236}">
              <a16:creationId xmlns:a16="http://schemas.microsoft.com/office/drawing/2014/main" id="{00000000-0008-0000-2500-0000D8030000}"/>
            </a:ext>
          </a:extLst>
        </xdr:cNvPr>
        <xdr:cNvPicPr>
          <a:picLocks noChangeAspect="1"/>
        </xdr:cNvPicPr>
      </xdr:nvPicPr>
      <xdr:blipFill>
        <a:blip xmlns:r="http://schemas.openxmlformats.org/officeDocument/2006/relationships" r:embed="rId331"/>
        <a:stretch>
          <a:fillRect/>
        </a:stretch>
      </xdr:blipFill>
      <xdr:spPr>
        <a:xfrm>
          <a:off x="145415" y="1195335430"/>
          <a:ext cx="1675765" cy="1441450"/>
        </a:xfrm>
        <a:prstGeom prst="rect">
          <a:avLst/>
        </a:prstGeom>
        <a:noFill/>
        <a:ln w="9525">
          <a:noFill/>
        </a:ln>
      </xdr:spPr>
    </xdr:pic>
    <xdr:clientData/>
  </xdr:twoCellAnchor>
  <xdr:twoCellAnchor editAs="oneCell">
    <xdr:from>
      <xdr:col>0</xdr:col>
      <xdr:colOff>32385</xdr:colOff>
      <xdr:row>784</xdr:row>
      <xdr:rowOff>12700</xdr:rowOff>
    </xdr:from>
    <xdr:to>
      <xdr:col>0</xdr:col>
      <xdr:colOff>1766570</xdr:colOff>
      <xdr:row>784</xdr:row>
      <xdr:rowOff>1433195</xdr:rowOff>
    </xdr:to>
    <xdr:pic>
      <xdr:nvPicPr>
        <xdr:cNvPr id="985" name="图片 984">
          <a:extLst>
            <a:ext uri="{FF2B5EF4-FFF2-40B4-BE49-F238E27FC236}">
              <a16:creationId xmlns:a16="http://schemas.microsoft.com/office/drawing/2014/main" id="{00000000-0008-0000-2500-0000D9030000}"/>
            </a:ext>
          </a:extLst>
        </xdr:cNvPr>
        <xdr:cNvPicPr>
          <a:picLocks noChangeAspect="1"/>
        </xdr:cNvPicPr>
      </xdr:nvPicPr>
      <xdr:blipFill>
        <a:blip xmlns:r="http://schemas.openxmlformats.org/officeDocument/2006/relationships" r:embed="rId332"/>
        <a:stretch>
          <a:fillRect/>
        </a:stretch>
      </xdr:blipFill>
      <xdr:spPr>
        <a:xfrm>
          <a:off x="32385" y="1199833770"/>
          <a:ext cx="1734185" cy="1420495"/>
        </a:xfrm>
        <a:prstGeom prst="rect">
          <a:avLst/>
        </a:prstGeom>
        <a:noFill/>
        <a:ln w="9525">
          <a:noFill/>
        </a:ln>
      </xdr:spPr>
    </xdr:pic>
    <xdr:clientData/>
  </xdr:twoCellAnchor>
  <xdr:twoCellAnchor editAs="oneCell">
    <xdr:from>
      <xdr:col>0</xdr:col>
      <xdr:colOff>220345</xdr:colOff>
      <xdr:row>785</xdr:row>
      <xdr:rowOff>97790</xdr:rowOff>
    </xdr:from>
    <xdr:to>
      <xdr:col>0</xdr:col>
      <xdr:colOff>1924050</xdr:colOff>
      <xdr:row>786</xdr:row>
      <xdr:rowOff>15875</xdr:rowOff>
    </xdr:to>
    <xdr:pic>
      <xdr:nvPicPr>
        <xdr:cNvPr id="986" name="图片 985">
          <a:extLst>
            <a:ext uri="{FF2B5EF4-FFF2-40B4-BE49-F238E27FC236}">
              <a16:creationId xmlns:a16="http://schemas.microsoft.com/office/drawing/2014/main" id="{00000000-0008-0000-2500-0000DA030000}"/>
            </a:ext>
          </a:extLst>
        </xdr:cNvPr>
        <xdr:cNvPicPr>
          <a:picLocks noChangeAspect="1"/>
        </xdr:cNvPicPr>
      </xdr:nvPicPr>
      <xdr:blipFill>
        <a:blip xmlns:r="http://schemas.openxmlformats.org/officeDocument/2006/relationships" r:embed="rId333"/>
        <a:stretch>
          <a:fillRect/>
        </a:stretch>
      </xdr:blipFill>
      <xdr:spPr>
        <a:xfrm>
          <a:off x="220345" y="1201442860"/>
          <a:ext cx="1703705" cy="1442085"/>
        </a:xfrm>
        <a:prstGeom prst="rect">
          <a:avLst/>
        </a:prstGeom>
        <a:noFill/>
        <a:ln w="9525">
          <a:noFill/>
        </a:ln>
      </xdr:spPr>
    </xdr:pic>
    <xdr:clientData/>
  </xdr:twoCellAnchor>
  <xdr:twoCellAnchor editAs="oneCell">
    <xdr:from>
      <xdr:col>0</xdr:col>
      <xdr:colOff>64135</xdr:colOff>
      <xdr:row>780</xdr:row>
      <xdr:rowOff>81280</xdr:rowOff>
    </xdr:from>
    <xdr:to>
      <xdr:col>0</xdr:col>
      <xdr:colOff>1868170</xdr:colOff>
      <xdr:row>780</xdr:row>
      <xdr:rowOff>1460500</xdr:rowOff>
    </xdr:to>
    <xdr:pic>
      <xdr:nvPicPr>
        <xdr:cNvPr id="987" name="图片 986">
          <a:extLst>
            <a:ext uri="{FF2B5EF4-FFF2-40B4-BE49-F238E27FC236}">
              <a16:creationId xmlns:a16="http://schemas.microsoft.com/office/drawing/2014/main" id="{00000000-0008-0000-2500-0000DB030000}"/>
            </a:ext>
          </a:extLst>
        </xdr:cNvPr>
        <xdr:cNvPicPr>
          <a:picLocks noChangeAspect="1"/>
        </xdr:cNvPicPr>
      </xdr:nvPicPr>
      <xdr:blipFill>
        <a:blip xmlns:r="http://schemas.openxmlformats.org/officeDocument/2006/relationships" r:embed="rId334"/>
        <a:stretch>
          <a:fillRect/>
        </a:stretch>
      </xdr:blipFill>
      <xdr:spPr>
        <a:xfrm>
          <a:off x="64135" y="1193806350"/>
          <a:ext cx="1804035" cy="1379220"/>
        </a:xfrm>
        <a:prstGeom prst="rect">
          <a:avLst/>
        </a:prstGeom>
        <a:noFill/>
        <a:ln w="9525">
          <a:noFill/>
        </a:ln>
      </xdr:spPr>
    </xdr:pic>
    <xdr:clientData/>
  </xdr:twoCellAnchor>
  <xdr:twoCellAnchor editAs="oneCell">
    <xdr:from>
      <xdr:col>0</xdr:col>
      <xdr:colOff>43815</xdr:colOff>
      <xdr:row>786</xdr:row>
      <xdr:rowOff>86995</xdr:rowOff>
    </xdr:from>
    <xdr:to>
      <xdr:col>0</xdr:col>
      <xdr:colOff>1848485</xdr:colOff>
      <xdr:row>786</xdr:row>
      <xdr:rowOff>1473835</xdr:rowOff>
    </xdr:to>
    <xdr:pic>
      <xdr:nvPicPr>
        <xdr:cNvPr id="988" name="图片 987">
          <a:extLst>
            <a:ext uri="{FF2B5EF4-FFF2-40B4-BE49-F238E27FC236}">
              <a16:creationId xmlns:a16="http://schemas.microsoft.com/office/drawing/2014/main" id="{00000000-0008-0000-2500-0000DC030000}"/>
            </a:ext>
          </a:extLst>
        </xdr:cNvPr>
        <xdr:cNvPicPr>
          <a:picLocks noChangeAspect="1"/>
        </xdr:cNvPicPr>
      </xdr:nvPicPr>
      <xdr:blipFill>
        <a:blip xmlns:r="http://schemas.openxmlformats.org/officeDocument/2006/relationships" r:embed="rId335"/>
        <a:stretch>
          <a:fillRect/>
        </a:stretch>
      </xdr:blipFill>
      <xdr:spPr>
        <a:xfrm>
          <a:off x="43815" y="1202956065"/>
          <a:ext cx="1804670" cy="1386840"/>
        </a:xfrm>
        <a:prstGeom prst="rect">
          <a:avLst/>
        </a:prstGeom>
        <a:noFill/>
        <a:ln w="9525">
          <a:noFill/>
        </a:ln>
      </xdr:spPr>
    </xdr:pic>
    <xdr:clientData/>
  </xdr:twoCellAnchor>
  <xdr:twoCellAnchor editAs="oneCell">
    <xdr:from>
      <xdr:col>0</xdr:col>
      <xdr:colOff>635</xdr:colOff>
      <xdr:row>787</xdr:row>
      <xdr:rowOff>88900</xdr:rowOff>
    </xdr:from>
    <xdr:to>
      <xdr:col>0</xdr:col>
      <xdr:colOff>1854835</xdr:colOff>
      <xdr:row>787</xdr:row>
      <xdr:rowOff>1463675</xdr:rowOff>
    </xdr:to>
    <xdr:pic>
      <xdr:nvPicPr>
        <xdr:cNvPr id="989" name="图片 988">
          <a:extLst>
            <a:ext uri="{FF2B5EF4-FFF2-40B4-BE49-F238E27FC236}">
              <a16:creationId xmlns:a16="http://schemas.microsoft.com/office/drawing/2014/main" id="{00000000-0008-0000-2500-0000DD030000}"/>
            </a:ext>
          </a:extLst>
        </xdr:cNvPr>
        <xdr:cNvPicPr>
          <a:picLocks noChangeAspect="1"/>
        </xdr:cNvPicPr>
      </xdr:nvPicPr>
      <xdr:blipFill>
        <a:blip xmlns:r="http://schemas.openxmlformats.org/officeDocument/2006/relationships" r:embed="rId336"/>
        <a:stretch>
          <a:fillRect/>
        </a:stretch>
      </xdr:blipFill>
      <xdr:spPr>
        <a:xfrm>
          <a:off x="635" y="1204481970"/>
          <a:ext cx="1854200" cy="1374775"/>
        </a:xfrm>
        <a:prstGeom prst="rect">
          <a:avLst/>
        </a:prstGeom>
        <a:noFill/>
        <a:ln w="9525">
          <a:noFill/>
        </a:ln>
      </xdr:spPr>
    </xdr:pic>
    <xdr:clientData/>
  </xdr:twoCellAnchor>
  <xdr:twoCellAnchor editAs="oneCell">
    <xdr:from>
      <xdr:col>0</xdr:col>
      <xdr:colOff>29845</xdr:colOff>
      <xdr:row>788</xdr:row>
      <xdr:rowOff>32385</xdr:rowOff>
    </xdr:from>
    <xdr:to>
      <xdr:col>0</xdr:col>
      <xdr:colOff>1826260</xdr:colOff>
      <xdr:row>788</xdr:row>
      <xdr:rowOff>1482090</xdr:rowOff>
    </xdr:to>
    <xdr:pic>
      <xdr:nvPicPr>
        <xdr:cNvPr id="990" name="图片 989">
          <a:extLst>
            <a:ext uri="{FF2B5EF4-FFF2-40B4-BE49-F238E27FC236}">
              <a16:creationId xmlns:a16="http://schemas.microsoft.com/office/drawing/2014/main" id="{00000000-0008-0000-2500-0000DE030000}"/>
            </a:ext>
          </a:extLst>
        </xdr:cNvPr>
        <xdr:cNvPicPr>
          <a:picLocks noChangeAspect="1"/>
        </xdr:cNvPicPr>
      </xdr:nvPicPr>
      <xdr:blipFill>
        <a:blip xmlns:r="http://schemas.openxmlformats.org/officeDocument/2006/relationships" r:embed="rId337"/>
        <a:stretch>
          <a:fillRect/>
        </a:stretch>
      </xdr:blipFill>
      <xdr:spPr>
        <a:xfrm>
          <a:off x="29845" y="1205949455"/>
          <a:ext cx="1796415" cy="1449705"/>
        </a:xfrm>
        <a:prstGeom prst="rect">
          <a:avLst/>
        </a:prstGeom>
        <a:noFill/>
        <a:ln w="9525">
          <a:noFill/>
        </a:ln>
      </xdr:spPr>
    </xdr:pic>
    <xdr:clientData/>
  </xdr:twoCellAnchor>
  <xdr:twoCellAnchor editAs="oneCell">
    <xdr:from>
      <xdr:col>0</xdr:col>
      <xdr:colOff>27305</xdr:colOff>
      <xdr:row>789</xdr:row>
      <xdr:rowOff>41910</xdr:rowOff>
    </xdr:from>
    <xdr:to>
      <xdr:col>0</xdr:col>
      <xdr:colOff>1825625</xdr:colOff>
      <xdr:row>789</xdr:row>
      <xdr:rowOff>1477010</xdr:rowOff>
    </xdr:to>
    <xdr:pic>
      <xdr:nvPicPr>
        <xdr:cNvPr id="991" name="图片 990">
          <a:extLst>
            <a:ext uri="{FF2B5EF4-FFF2-40B4-BE49-F238E27FC236}">
              <a16:creationId xmlns:a16="http://schemas.microsoft.com/office/drawing/2014/main" id="{00000000-0008-0000-2500-0000DF030000}"/>
            </a:ext>
          </a:extLst>
        </xdr:cNvPr>
        <xdr:cNvPicPr>
          <a:picLocks noChangeAspect="1"/>
        </xdr:cNvPicPr>
      </xdr:nvPicPr>
      <xdr:blipFill>
        <a:blip xmlns:r="http://schemas.openxmlformats.org/officeDocument/2006/relationships" r:embed="rId338"/>
        <a:stretch>
          <a:fillRect/>
        </a:stretch>
      </xdr:blipFill>
      <xdr:spPr>
        <a:xfrm>
          <a:off x="27305" y="1207482980"/>
          <a:ext cx="1798320" cy="1435100"/>
        </a:xfrm>
        <a:prstGeom prst="rect">
          <a:avLst/>
        </a:prstGeom>
        <a:noFill/>
        <a:ln w="9525">
          <a:noFill/>
        </a:ln>
      </xdr:spPr>
    </xdr:pic>
    <xdr:clientData/>
  </xdr:twoCellAnchor>
  <xdr:twoCellAnchor editAs="oneCell">
    <xdr:from>
      <xdr:col>0</xdr:col>
      <xdr:colOff>19050</xdr:colOff>
      <xdr:row>791</xdr:row>
      <xdr:rowOff>113030</xdr:rowOff>
    </xdr:from>
    <xdr:to>
      <xdr:col>0</xdr:col>
      <xdr:colOff>1833245</xdr:colOff>
      <xdr:row>791</xdr:row>
      <xdr:rowOff>1463040</xdr:rowOff>
    </xdr:to>
    <xdr:pic>
      <xdr:nvPicPr>
        <xdr:cNvPr id="993" name="图片 992">
          <a:extLst>
            <a:ext uri="{FF2B5EF4-FFF2-40B4-BE49-F238E27FC236}">
              <a16:creationId xmlns:a16="http://schemas.microsoft.com/office/drawing/2014/main" id="{00000000-0008-0000-2500-0000E1030000}"/>
            </a:ext>
          </a:extLst>
        </xdr:cNvPr>
        <xdr:cNvPicPr>
          <a:picLocks noChangeAspect="1"/>
        </xdr:cNvPicPr>
      </xdr:nvPicPr>
      <xdr:blipFill>
        <a:blip xmlns:r="http://schemas.openxmlformats.org/officeDocument/2006/relationships" r:embed="rId339"/>
        <a:stretch>
          <a:fillRect/>
        </a:stretch>
      </xdr:blipFill>
      <xdr:spPr>
        <a:xfrm>
          <a:off x="19050" y="1210602100"/>
          <a:ext cx="1814195" cy="1350010"/>
        </a:xfrm>
        <a:prstGeom prst="rect">
          <a:avLst/>
        </a:prstGeom>
        <a:noFill/>
        <a:ln w="9525">
          <a:noFill/>
        </a:ln>
      </xdr:spPr>
    </xdr:pic>
    <xdr:clientData/>
  </xdr:twoCellAnchor>
  <xdr:twoCellAnchor editAs="oneCell">
    <xdr:from>
      <xdr:col>0</xdr:col>
      <xdr:colOff>52705</xdr:colOff>
      <xdr:row>794</xdr:row>
      <xdr:rowOff>51435</xdr:rowOff>
    </xdr:from>
    <xdr:to>
      <xdr:col>0</xdr:col>
      <xdr:colOff>1847850</xdr:colOff>
      <xdr:row>794</xdr:row>
      <xdr:rowOff>1466850</xdr:rowOff>
    </xdr:to>
    <xdr:pic>
      <xdr:nvPicPr>
        <xdr:cNvPr id="1031" name="图片 1030">
          <a:extLst>
            <a:ext uri="{FF2B5EF4-FFF2-40B4-BE49-F238E27FC236}">
              <a16:creationId xmlns:a16="http://schemas.microsoft.com/office/drawing/2014/main" id="{00000000-0008-0000-2500-000007040000}"/>
            </a:ext>
          </a:extLst>
        </xdr:cNvPr>
        <xdr:cNvPicPr>
          <a:picLocks noChangeAspect="1"/>
        </xdr:cNvPicPr>
      </xdr:nvPicPr>
      <xdr:blipFill>
        <a:blip xmlns:r="http://schemas.openxmlformats.org/officeDocument/2006/relationships" r:embed="rId340"/>
        <a:stretch>
          <a:fillRect/>
        </a:stretch>
      </xdr:blipFill>
      <xdr:spPr>
        <a:xfrm>
          <a:off x="52705" y="1215112505"/>
          <a:ext cx="1795145" cy="1415415"/>
        </a:xfrm>
        <a:prstGeom prst="rect">
          <a:avLst/>
        </a:prstGeom>
        <a:noFill/>
        <a:ln w="9525">
          <a:noFill/>
        </a:ln>
      </xdr:spPr>
    </xdr:pic>
    <xdr:clientData/>
  </xdr:twoCellAnchor>
  <xdr:twoCellAnchor editAs="oneCell">
    <xdr:from>
      <xdr:col>0</xdr:col>
      <xdr:colOff>34925</xdr:colOff>
      <xdr:row>793</xdr:row>
      <xdr:rowOff>48260</xdr:rowOff>
    </xdr:from>
    <xdr:to>
      <xdr:col>0</xdr:col>
      <xdr:colOff>1842135</xdr:colOff>
      <xdr:row>793</xdr:row>
      <xdr:rowOff>1471295</xdr:rowOff>
    </xdr:to>
    <xdr:pic>
      <xdr:nvPicPr>
        <xdr:cNvPr id="1032" name="图片 1031">
          <a:extLst>
            <a:ext uri="{FF2B5EF4-FFF2-40B4-BE49-F238E27FC236}">
              <a16:creationId xmlns:a16="http://schemas.microsoft.com/office/drawing/2014/main" id="{00000000-0008-0000-2500-000008040000}"/>
            </a:ext>
          </a:extLst>
        </xdr:cNvPr>
        <xdr:cNvPicPr>
          <a:picLocks noChangeAspect="1"/>
        </xdr:cNvPicPr>
      </xdr:nvPicPr>
      <xdr:blipFill>
        <a:blip xmlns:r="http://schemas.openxmlformats.org/officeDocument/2006/relationships" r:embed="rId341"/>
        <a:stretch>
          <a:fillRect/>
        </a:stretch>
      </xdr:blipFill>
      <xdr:spPr>
        <a:xfrm>
          <a:off x="34925" y="1213585330"/>
          <a:ext cx="1807210" cy="1423035"/>
        </a:xfrm>
        <a:prstGeom prst="rect">
          <a:avLst/>
        </a:prstGeom>
        <a:noFill/>
        <a:ln w="9525">
          <a:noFill/>
        </a:ln>
      </xdr:spPr>
    </xdr:pic>
    <xdr:clientData/>
  </xdr:twoCellAnchor>
  <xdr:twoCellAnchor editAs="oneCell">
    <xdr:from>
      <xdr:col>0</xdr:col>
      <xdr:colOff>61595</xdr:colOff>
      <xdr:row>792</xdr:row>
      <xdr:rowOff>57785</xdr:rowOff>
    </xdr:from>
    <xdr:to>
      <xdr:col>0</xdr:col>
      <xdr:colOff>1832610</xdr:colOff>
      <xdr:row>792</xdr:row>
      <xdr:rowOff>1466215</xdr:rowOff>
    </xdr:to>
    <xdr:pic>
      <xdr:nvPicPr>
        <xdr:cNvPr id="1033" name="图片 1032">
          <a:extLst>
            <a:ext uri="{FF2B5EF4-FFF2-40B4-BE49-F238E27FC236}">
              <a16:creationId xmlns:a16="http://schemas.microsoft.com/office/drawing/2014/main" id="{00000000-0008-0000-2500-000009040000}"/>
            </a:ext>
          </a:extLst>
        </xdr:cNvPr>
        <xdr:cNvPicPr>
          <a:picLocks noChangeAspect="1"/>
        </xdr:cNvPicPr>
      </xdr:nvPicPr>
      <xdr:blipFill>
        <a:blip xmlns:r="http://schemas.openxmlformats.org/officeDocument/2006/relationships" r:embed="rId342"/>
        <a:stretch>
          <a:fillRect/>
        </a:stretch>
      </xdr:blipFill>
      <xdr:spPr>
        <a:xfrm>
          <a:off x="61595" y="1212070855"/>
          <a:ext cx="1771015" cy="1408430"/>
        </a:xfrm>
        <a:prstGeom prst="rect">
          <a:avLst/>
        </a:prstGeom>
        <a:noFill/>
        <a:ln w="9525">
          <a:noFill/>
        </a:ln>
      </xdr:spPr>
    </xdr:pic>
    <xdr:clientData/>
  </xdr:twoCellAnchor>
  <xdr:twoCellAnchor editAs="oneCell">
    <xdr:from>
      <xdr:col>0</xdr:col>
      <xdr:colOff>107950</xdr:colOff>
      <xdr:row>795</xdr:row>
      <xdr:rowOff>31115</xdr:rowOff>
    </xdr:from>
    <xdr:to>
      <xdr:col>0</xdr:col>
      <xdr:colOff>1739265</xdr:colOff>
      <xdr:row>795</xdr:row>
      <xdr:rowOff>1510030</xdr:rowOff>
    </xdr:to>
    <xdr:pic>
      <xdr:nvPicPr>
        <xdr:cNvPr id="1034" name="图片 1033">
          <a:extLst>
            <a:ext uri="{FF2B5EF4-FFF2-40B4-BE49-F238E27FC236}">
              <a16:creationId xmlns:a16="http://schemas.microsoft.com/office/drawing/2014/main" id="{00000000-0008-0000-2500-00000A040000}"/>
            </a:ext>
          </a:extLst>
        </xdr:cNvPr>
        <xdr:cNvPicPr>
          <a:picLocks noChangeAspect="1"/>
        </xdr:cNvPicPr>
      </xdr:nvPicPr>
      <xdr:blipFill>
        <a:blip xmlns:r="http://schemas.openxmlformats.org/officeDocument/2006/relationships" r:embed="rId343"/>
        <a:stretch>
          <a:fillRect/>
        </a:stretch>
      </xdr:blipFill>
      <xdr:spPr>
        <a:xfrm>
          <a:off x="107950" y="1216616185"/>
          <a:ext cx="1631315" cy="1478915"/>
        </a:xfrm>
        <a:prstGeom prst="rect">
          <a:avLst/>
        </a:prstGeom>
        <a:noFill/>
        <a:ln w="9525">
          <a:noFill/>
        </a:ln>
      </xdr:spPr>
    </xdr:pic>
    <xdr:clientData/>
  </xdr:twoCellAnchor>
  <xdr:twoCellAnchor editAs="oneCell">
    <xdr:from>
      <xdr:col>0</xdr:col>
      <xdr:colOff>9525</xdr:colOff>
      <xdr:row>796</xdr:row>
      <xdr:rowOff>84455</xdr:rowOff>
    </xdr:from>
    <xdr:to>
      <xdr:col>0</xdr:col>
      <xdr:colOff>1825625</xdr:colOff>
      <xdr:row>796</xdr:row>
      <xdr:rowOff>1477645</xdr:rowOff>
    </xdr:to>
    <xdr:pic>
      <xdr:nvPicPr>
        <xdr:cNvPr id="1053" name="图片 1052">
          <a:extLst>
            <a:ext uri="{FF2B5EF4-FFF2-40B4-BE49-F238E27FC236}">
              <a16:creationId xmlns:a16="http://schemas.microsoft.com/office/drawing/2014/main" id="{00000000-0008-0000-2500-00001D040000}"/>
            </a:ext>
          </a:extLst>
        </xdr:cNvPr>
        <xdr:cNvPicPr>
          <a:picLocks noChangeAspect="1"/>
        </xdr:cNvPicPr>
      </xdr:nvPicPr>
      <xdr:blipFill>
        <a:blip xmlns:r="http://schemas.openxmlformats.org/officeDocument/2006/relationships" r:embed="rId344"/>
        <a:stretch>
          <a:fillRect/>
        </a:stretch>
      </xdr:blipFill>
      <xdr:spPr>
        <a:xfrm>
          <a:off x="9525" y="1218193525"/>
          <a:ext cx="1816100" cy="1393190"/>
        </a:xfrm>
        <a:prstGeom prst="rect">
          <a:avLst/>
        </a:prstGeom>
        <a:noFill/>
        <a:ln w="9525">
          <a:noFill/>
        </a:ln>
      </xdr:spPr>
    </xdr:pic>
    <xdr:clientData/>
  </xdr:twoCellAnchor>
  <xdr:twoCellAnchor editAs="oneCell">
    <xdr:from>
      <xdr:col>0</xdr:col>
      <xdr:colOff>53340</xdr:colOff>
      <xdr:row>797</xdr:row>
      <xdr:rowOff>26670</xdr:rowOff>
    </xdr:from>
    <xdr:to>
      <xdr:col>0</xdr:col>
      <xdr:colOff>1798955</xdr:colOff>
      <xdr:row>797</xdr:row>
      <xdr:rowOff>1472565</xdr:rowOff>
    </xdr:to>
    <xdr:pic>
      <xdr:nvPicPr>
        <xdr:cNvPr id="1054" name="图片 1053">
          <a:extLst>
            <a:ext uri="{FF2B5EF4-FFF2-40B4-BE49-F238E27FC236}">
              <a16:creationId xmlns:a16="http://schemas.microsoft.com/office/drawing/2014/main" id="{00000000-0008-0000-2500-00001E040000}"/>
            </a:ext>
          </a:extLst>
        </xdr:cNvPr>
        <xdr:cNvPicPr>
          <a:picLocks noChangeAspect="1"/>
        </xdr:cNvPicPr>
      </xdr:nvPicPr>
      <xdr:blipFill>
        <a:blip xmlns:r="http://schemas.openxmlformats.org/officeDocument/2006/relationships" r:embed="rId345"/>
        <a:stretch>
          <a:fillRect/>
        </a:stretch>
      </xdr:blipFill>
      <xdr:spPr>
        <a:xfrm>
          <a:off x="53340" y="1219659740"/>
          <a:ext cx="1745615" cy="1445895"/>
        </a:xfrm>
        <a:prstGeom prst="rect">
          <a:avLst/>
        </a:prstGeom>
        <a:noFill/>
        <a:ln w="9525">
          <a:noFill/>
        </a:ln>
      </xdr:spPr>
    </xdr:pic>
    <xdr:clientData/>
  </xdr:twoCellAnchor>
  <xdr:twoCellAnchor editAs="oneCell">
    <xdr:from>
      <xdr:col>0</xdr:col>
      <xdr:colOff>18415</xdr:colOff>
      <xdr:row>799</xdr:row>
      <xdr:rowOff>52705</xdr:rowOff>
    </xdr:from>
    <xdr:to>
      <xdr:col>0</xdr:col>
      <xdr:colOff>1833245</xdr:colOff>
      <xdr:row>799</xdr:row>
      <xdr:rowOff>1492250</xdr:rowOff>
    </xdr:to>
    <xdr:pic>
      <xdr:nvPicPr>
        <xdr:cNvPr id="1055" name="图片 1054">
          <a:extLst>
            <a:ext uri="{FF2B5EF4-FFF2-40B4-BE49-F238E27FC236}">
              <a16:creationId xmlns:a16="http://schemas.microsoft.com/office/drawing/2014/main" id="{00000000-0008-0000-2500-00001F040000}"/>
            </a:ext>
          </a:extLst>
        </xdr:cNvPr>
        <xdr:cNvPicPr>
          <a:picLocks noChangeAspect="1"/>
        </xdr:cNvPicPr>
      </xdr:nvPicPr>
      <xdr:blipFill>
        <a:blip xmlns:r="http://schemas.openxmlformats.org/officeDocument/2006/relationships" r:embed="rId346"/>
        <a:stretch>
          <a:fillRect/>
        </a:stretch>
      </xdr:blipFill>
      <xdr:spPr>
        <a:xfrm>
          <a:off x="18415" y="1222733775"/>
          <a:ext cx="1814830" cy="1439545"/>
        </a:xfrm>
        <a:prstGeom prst="rect">
          <a:avLst/>
        </a:prstGeom>
        <a:noFill/>
        <a:ln w="9525">
          <a:noFill/>
        </a:ln>
      </xdr:spPr>
    </xdr:pic>
    <xdr:clientData/>
  </xdr:twoCellAnchor>
  <xdr:twoCellAnchor editAs="oneCell">
    <xdr:from>
      <xdr:col>0</xdr:col>
      <xdr:colOff>1270</xdr:colOff>
      <xdr:row>798</xdr:row>
      <xdr:rowOff>73660</xdr:rowOff>
    </xdr:from>
    <xdr:to>
      <xdr:col>0</xdr:col>
      <xdr:colOff>1807845</xdr:colOff>
      <xdr:row>798</xdr:row>
      <xdr:rowOff>1423670</xdr:rowOff>
    </xdr:to>
    <xdr:pic>
      <xdr:nvPicPr>
        <xdr:cNvPr id="1056" name="图片 1055">
          <a:extLst>
            <a:ext uri="{FF2B5EF4-FFF2-40B4-BE49-F238E27FC236}">
              <a16:creationId xmlns:a16="http://schemas.microsoft.com/office/drawing/2014/main" id="{00000000-0008-0000-2500-000020040000}"/>
            </a:ext>
          </a:extLst>
        </xdr:cNvPr>
        <xdr:cNvPicPr>
          <a:picLocks noChangeAspect="1"/>
        </xdr:cNvPicPr>
      </xdr:nvPicPr>
      <xdr:blipFill>
        <a:blip xmlns:r="http://schemas.openxmlformats.org/officeDocument/2006/relationships" r:embed="rId347"/>
        <a:stretch>
          <a:fillRect/>
        </a:stretch>
      </xdr:blipFill>
      <xdr:spPr>
        <a:xfrm>
          <a:off x="1270" y="1221230730"/>
          <a:ext cx="1806575" cy="1350010"/>
        </a:xfrm>
        <a:prstGeom prst="rect">
          <a:avLst/>
        </a:prstGeom>
        <a:noFill/>
        <a:ln w="9525">
          <a:noFill/>
        </a:ln>
      </xdr:spPr>
    </xdr:pic>
    <xdr:clientData/>
  </xdr:twoCellAnchor>
  <xdr:twoCellAnchor editAs="oneCell">
    <xdr:from>
      <xdr:col>0</xdr:col>
      <xdr:colOff>635</xdr:colOff>
      <xdr:row>800</xdr:row>
      <xdr:rowOff>41275</xdr:rowOff>
    </xdr:from>
    <xdr:to>
      <xdr:col>0</xdr:col>
      <xdr:colOff>1782445</xdr:colOff>
      <xdr:row>800</xdr:row>
      <xdr:rowOff>1428115</xdr:rowOff>
    </xdr:to>
    <xdr:pic>
      <xdr:nvPicPr>
        <xdr:cNvPr id="1057" name="图片 1056">
          <a:extLst>
            <a:ext uri="{FF2B5EF4-FFF2-40B4-BE49-F238E27FC236}">
              <a16:creationId xmlns:a16="http://schemas.microsoft.com/office/drawing/2014/main" id="{00000000-0008-0000-2500-000021040000}"/>
            </a:ext>
          </a:extLst>
        </xdr:cNvPr>
        <xdr:cNvPicPr>
          <a:picLocks noChangeAspect="1"/>
        </xdr:cNvPicPr>
      </xdr:nvPicPr>
      <xdr:blipFill>
        <a:blip xmlns:r="http://schemas.openxmlformats.org/officeDocument/2006/relationships" r:embed="rId348"/>
        <a:stretch>
          <a:fillRect/>
        </a:stretch>
      </xdr:blipFill>
      <xdr:spPr>
        <a:xfrm>
          <a:off x="635" y="1224246345"/>
          <a:ext cx="1781810" cy="1386840"/>
        </a:xfrm>
        <a:prstGeom prst="rect">
          <a:avLst/>
        </a:prstGeom>
        <a:noFill/>
        <a:ln w="9525">
          <a:noFill/>
        </a:ln>
      </xdr:spPr>
    </xdr:pic>
    <xdr:clientData/>
  </xdr:twoCellAnchor>
  <xdr:twoCellAnchor editAs="oneCell">
    <xdr:from>
      <xdr:col>0</xdr:col>
      <xdr:colOff>36195</xdr:colOff>
      <xdr:row>801</xdr:row>
      <xdr:rowOff>60960</xdr:rowOff>
    </xdr:from>
    <xdr:to>
      <xdr:col>0</xdr:col>
      <xdr:colOff>1848485</xdr:colOff>
      <xdr:row>801</xdr:row>
      <xdr:rowOff>1417320</xdr:rowOff>
    </xdr:to>
    <xdr:pic>
      <xdr:nvPicPr>
        <xdr:cNvPr id="1058" name="图片 1057">
          <a:extLst>
            <a:ext uri="{FF2B5EF4-FFF2-40B4-BE49-F238E27FC236}">
              <a16:creationId xmlns:a16="http://schemas.microsoft.com/office/drawing/2014/main" id="{00000000-0008-0000-2500-000022040000}"/>
            </a:ext>
          </a:extLst>
        </xdr:cNvPr>
        <xdr:cNvPicPr>
          <a:picLocks noChangeAspect="1"/>
        </xdr:cNvPicPr>
      </xdr:nvPicPr>
      <xdr:blipFill>
        <a:blip xmlns:r="http://schemas.openxmlformats.org/officeDocument/2006/relationships" r:embed="rId349"/>
        <a:stretch>
          <a:fillRect/>
        </a:stretch>
      </xdr:blipFill>
      <xdr:spPr>
        <a:xfrm>
          <a:off x="36195" y="1225790030"/>
          <a:ext cx="1812290" cy="1356360"/>
        </a:xfrm>
        <a:prstGeom prst="rect">
          <a:avLst/>
        </a:prstGeom>
        <a:noFill/>
        <a:ln w="9525">
          <a:noFill/>
        </a:ln>
      </xdr:spPr>
    </xdr:pic>
    <xdr:clientData/>
  </xdr:twoCellAnchor>
  <xdr:twoCellAnchor editAs="oneCell">
    <xdr:from>
      <xdr:col>0</xdr:col>
      <xdr:colOff>32385</xdr:colOff>
      <xdr:row>802</xdr:row>
      <xdr:rowOff>40640</xdr:rowOff>
    </xdr:from>
    <xdr:to>
      <xdr:col>0</xdr:col>
      <xdr:colOff>1793240</xdr:colOff>
      <xdr:row>802</xdr:row>
      <xdr:rowOff>1478915</xdr:rowOff>
    </xdr:to>
    <xdr:pic>
      <xdr:nvPicPr>
        <xdr:cNvPr id="1059" name="图片 1058">
          <a:extLst>
            <a:ext uri="{FF2B5EF4-FFF2-40B4-BE49-F238E27FC236}">
              <a16:creationId xmlns:a16="http://schemas.microsoft.com/office/drawing/2014/main" id="{00000000-0008-0000-2500-000023040000}"/>
            </a:ext>
          </a:extLst>
        </xdr:cNvPr>
        <xdr:cNvPicPr>
          <a:picLocks noChangeAspect="1"/>
        </xdr:cNvPicPr>
      </xdr:nvPicPr>
      <xdr:blipFill>
        <a:blip xmlns:r="http://schemas.openxmlformats.org/officeDocument/2006/relationships" r:embed="rId350"/>
        <a:stretch>
          <a:fillRect/>
        </a:stretch>
      </xdr:blipFill>
      <xdr:spPr>
        <a:xfrm>
          <a:off x="32385" y="1227293710"/>
          <a:ext cx="1760855" cy="1438275"/>
        </a:xfrm>
        <a:prstGeom prst="rect">
          <a:avLst/>
        </a:prstGeom>
        <a:noFill/>
        <a:ln w="9525">
          <a:noFill/>
        </a:ln>
      </xdr:spPr>
    </xdr:pic>
    <xdr:clientData/>
  </xdr:twoCellAnchor>
  <xdr:twoCellAnchor editAs="oneCell">
    <xdr:from>
      <xdr:col>0</xdr:col>
      <xdr:colOff>635</xdr:colOff>
      <xdr:row>803</xdr:row>
      <xdr:rowOff>52070</xdr:rowOff>
    </xdr:from>
    <xdr:to>
      <xdr:col>0</xdr:col>
      <xdr:colOff>1840865</xdr:colOff>
      <xdr:row>803</xdr:row>
      <xdr:rowOff>1443355</xdr:rowOff>
    </xdr:to>
    <xdr:pic>
      <xdr:nvPicPr>
        <xdr:cNvPr id="1060" name="图片 1059">
          <a:extLst>
            <a:ext uri="{FF2B5EF4-FFF2-40B4-BE49-F238E27FC236}">
              <a16:creationId xmlns:a16="http://schemas.microsoft.com/office/drawing/2014/main" id="{00000000-0008-0000-2500-000024040000}"/>
            </a:ext>
          </a:extLst>
        </xdr:cNvPr>
        <xdr:cNvPicPr>
          <a:picLocks noChangeAspect="1"/>
        </xdr:cNvPicPr>
      </xdr:nvPicPr>
      <xdr:blipFill>
        <a:blip xmlns:r="http://schemas.openxmlformats.org/officeDocument/2006/relationships" r:embed="rId349"/>
        <a:stretch>
          <a:fillRect/>
        </a:stretch>
      </xdr:blipFill>
      <xdr:spPr>
        <a:xfrm>
          <a:off x="635" y="1228829140"/>
          <a:ext cx="1840230" cy="1391285"/>
        </a:xfrm>
        <a:prstGeom prst="rect">
          <a:avLst/>
        </a:prstGeom>
        <a:noFill/>
        <a:ln w="9525">
          <a:noFill/>
        </a:ln>
      </xdr:spPr>
    </xdr:pic>
    <xdr:clientData/>
  </xdr:twoCellAnchor>
  <xdr:twoCellAnchor editAs="oneCell">
    <xdr:from>
      <xdr:col>0</xdr:col>
      <xdr:colOff>48895</xdr:colOff>
      <xdr:row>804</xdr:row>
      <xdr:rowOff>71755</xdr:rowOff>
    </xdr:from>
    <xdr:to>
      <xdr:col>0</xdr:col>
      <xdr:colOff>1877695</xdr:colOff>
      <xdr:row>804</xdr:row>
      <xdr:rowOff>1501140</xdr:rowOff>
    </xdr:to>
    <xdr:pic>
      <xdr:nvPicPr>
        <xdr:cNvPr id="1061" name="图片 1060">
          <a:extLst>
            <a:ext uri="{FF2B5EF4-FFF2-40B4-BE49-F238E27FC236}">
              <a16:creationId xmlns:a16="http://schemas.microsoft.com/office/drawing/2014/main" id="{00000000-0008-0000-2500-000025040000}"/>
            </a:ext>
          </a:extLst>
        </xdr:cNvPr>
        <xdr:cNvPicPr>
          <a:picLocks noChangeAspect="1"/>
        </xdr:cNvPicPr>
      </xdr:nvPicPr>
      <xdr:blipFill>
        <a:blip xmlns:r="http://schemas.openxmlformats.org/officeDocument/2006/relationships" r:embed="rId351"/>
        <a:stretch>
          <a:fillRect/>
        </a:stretch>
      </xdr:blipFill>
      <xdr:spPr>
        <a:xfrm>
          <a:off x="48895" y="1230372825"/>
          <a:ext cx="1828800" cy="1429385"/>
        </a:xfrm>
        <a:prstGeom prst="rect">
          <a:avLst/>
        </a:prstGeom>
        <a:noFill/>
        <a:ln w="9525">
          <a:noFill/>
        </a:ln>
      </xdr:spPr>
    </xdr:pic>
    <xdr:clientData/>
  </xdr:twoCellAnchor>
  <xdr:twoCellAnchor editAs="oneCell">
    <xdr:from>
      <xdr:col>0</xdr:col>
      <xdr:colOff>90170</xdr:colOff>
      <xdr:row>805</xdr:row>
      <xdr:rowOff>69850</xdr:rowOff>
    </xdr:from>
    <xdr:to>
      <xdr:col>0</xdr:col>
      <xdr:colOff>1823720</xdr:colOff>
      <xdr:row>805</xdr:row>
      <xdr:rowOff>1504950</xdr:rowOff>
    </xdr:to>
    <xdr:pic>
      <xdr:nvPicPr>
        <xdr:cNvPr id="1087" name="图片 1086">
          <a:extLst>
            <a:ext uri="{FF2B5EF4-FFF2-40B4-BE49-F238E27FC236}">
              <a16:creationId xmlns:a16="http://schemas.microsoft.com/office/drawing/2014/main" id="{00000000-0008-0000-2500-00003F040000}"/>
            </a:ext>
          </a:extLst>
        </xdr:cNvPr>
        <xdr:cNvPicPr>
          <a:picLocks noChangeAspect="1"/>
        </xdr:cNvPicPr>
      </xdr:nvPicPr>
      <xdr:blipFill>
        <a:blip xmlns:r="http://schemas.openxmlformats.org/officeDocument/2006/relationships" r:embed="rId352"/>
        <a:stretch>
          <a:fillRect/>
        </a:stretch>
      </xdr:blipFill>
      <xdr:spPr>
        <a:xfrm>
          <a:off x="90170" y="1231894920"/>
          <a:ext cx="1733550" cy="1435100"/>
        </a:xfrm>
        <a:prstGeom prst="rect">
          <a:avLst/>
        </a:prstGeom>
        <a:noFill/>
        <a:ln w="9525">
          <a:noFill/>
        </a:ln>
      </xdr:spPr>
    </xdr:pic>
    <xdr:clientData/>
  </xdr:twoCellAnchor>
  <xdr:twoCellAnchor editAs="oneCell">
    <xdr:from>
      <xdr:col>0</xdr:col>
      <xdr:colOff>127635</xdr:colOff>
      <xdr:row>806</xdr:row>
      <xdr:rowOff>62230</xdr:rowOff>
    </xdr:from>
    <xdr:to>
      <xdr:col>0</xdr:col>
      <xdr:colOff>1839595</xdr:colOff>
      <xdr:row>806</xdr:row>
      <xdr:rowOff>1519555</xdr:rowOff>
    </xdr:to>
    <xdr:pic>
      <xdr:nvPicPr>
        <xdr:cNvPr id="1088" name="图片 1087">
          <a:extLst>
            <a:ext uri="{FF2B5EF4-FFF2-40B4-BE49-F238E27FC236}">
              <a16:creationId xmlns:a16="http://schemas.microsoft.com/office/drawing/2014/main" id="{00000000-0008-0000-2500-000040040000}"/>
            </a:ext>
          </a:extLst>
        </xdr:cNvPr>
        <xdr:cNvPicPr>
          <a:picLocks noChangeAspect="1"/>
        </xdr:cNvPicPr>
      </xdr:nvPicPr>
      <xdr:blipFill>
        <a:blip xmlns:r="http://schemas.openxmlformats.org/officeDocument/2006/relationships" r:embed="rId353"/>
        <a:stretch>
          <a:fillRect/>
        </a:stretch>
      </xdr:blipFill>
      <xdr:spPr>
        <a:xfrm>
          <a:off x="127635" y="1233411300"/>
          <a:ext cx="1711960" cy="1457325"/>
        </a:xfrm>
        <a:prstGeom prst="rect">
          <a:avLst/>
        </a:prstGeom>
        <a:noFill/>
        <a:ln w="9525">
          <a:noFill/>
        </a:ln>
      </xdr:spPr>
    </xdr:pic>
    <xdr:clientData/>
  </xdr:twoCellAnchor>
  <xdr:twoCellAnchor editAs="oneCell">
    <xdr:from>
      <xdr:col>0</xdr:col>
      <xdr:colOff>120650</xdr:colOff>
      <xdr:row>807</xdr:row>
      <xdr:rowOff>40640</xdr:rowOff>
    </xdr:from>
    <xdr:to>
      <xdr:col>0</xdr:col>
      <xdr:colOff>1796415</xdr:colOff>
      <xdr:row>807</xdr:row>
      <xdr:rowOff>1482090</xdr:rowOff>
    </xdr:to>
    <xdr:pic>
      <xdr:nvPicPr>
        <xdr:cNvPr id="1089" name="图片 1088">
          <a:extLst>
            <a:ext uri="{FF2B5EF4-FFF2-40B4-BE49-F238E27FC236}">
              <a16:creationId xmlns:a16="http://schemas.microsoft.com/office/drawing/2014/main" id="{00000000-0008-0000-2500-000041040000}"/>
            </a:ext>
          </a:extLst>
        </xdr:cNvPr>
        <xdr:cNvPicPr>
          <a:picLocks noChangeAspect="1"/>
        </xdr:cNvPicPr>
      </xdr:nvPicPr>
      <xdr:blipFill>
        <a:blip xmlns:r="http://schemas.openxmlformats.org/officeDocument/2006/relationships" r:embed="rId354"/>
        <a:stretch>
          <a:fillRect/>
        </a:stretch>
      </xdr:blipFill>
      <xdr:spPr>
        <a:xfrm>
          <a:off x="120650" y="1234913710"/>
          <a:ext cx="1675765" cy="1441450"/>
        </a:xfrm>
        <a:prstGeom prst="rect">
          <a:avLst/>
        </a:prstGeom>
        <a:noFill/>
        <a:ln w="9525">
          <a:noFill/>
        </a:ln>
      </xdr:spPr>
    </xdr:pic>
    <xdr:clientData/>
  </xdr:twoCellAnchor>
  <xdr:twoCellAnchor editAs="oneCell">
    <xdr:from>
      <xdr:col>0</xdr:col>
      <xdr:colOff>78740</xdr:colOff>
      <xdr:row>808</xdr:row>
      <xdr:rowOff>59690</xdr:rowOff>
    </xdr:from>
    <xdr:to>
      <xdr:col>0</xdr:col>
      <xdr:colOff>1805940</xdr:colOff>
      <xdr:row>808</xdr:row>
      <xdr:rowOff>1476375</xdr:rowOff>
    </xdr:to>
    <xdr:pic>
      <xdr:nvPicPr>
        <xdr:cNvPr id="1090" name="图片 1089">
          <a:extLst>
            <a:ext uri="{FF2B5EF4-FFF2-40B4-BE49-F238E27FC236}">
              <a16:creationId xmlns:a16="http://schemas.microsoft.com/office/drawing/2014/main" id="{00000000-0008-0000-2500-000042040000}"/>
            </a:ext>
          </a:extLst>
        </xdr:cNvPr>
        <xdr:cNvPicPr>
          <a:picLocks noChangeAspect="1"/>
        </xdr:cNvPicPr>
      </xdr:nvPicPr>
      <xdr:blipFill>
        <a:blip xmlns:r="http://schemas.openxmlformats.org/officeDocument/2006/relationships" r:embed="rId355"/>
        <a:stretch>
          <a:fillRect/>
        </a:stretch>
      </xdr:blipFill>
      <xdr:spPr>
        <a:xfrm>
          <a:off x="78740" y="1236456760"/>
          <a:ext cx="1727200" cy="1416685"/>
        </a:xfrm>
        <a:prstGeom prst="rect">
          <a:avLst/>
        </a:prstGeom>
        <a:noFill/>
        <a:ln w="9525">
          <a:noFill/>
        </a:ln>
      </xdr:spPr>
    </xdr:pic>
    <xdr:clientData/>
  </xdr:twoCellAnchor>
  <xdr:twoCellAnchor editAs="oneCell">
    <xdr:from>
      <xdr:col>0</xdr:col>
      <xdr:colOff>80645</xdr:colOff>
      <xdr:row>809</xdr:row>
      <xdr:rowOff>34290</xdr:rowOff>
    </xdr:from>
    <xdr:to>
      <xdr:col>0</xdr:col>
      <xdr:colOff>1805940</xdr:colOff>
      <xdr:row>809</xdr:row>
      <xdr:rowOff>1469390</xdr:rowOff>
    </xdr:to>
    <xdr:pic>
      <xdr:nvPicPr>
        <xdr:cNvPr id="1091" name="图片 1090">
          <a:extLst>
            <a:ext uri="{FF2B5EF4-FFF2-40B4-BE49-F238E27FC236}">
              <a16:creationId xmlns:a16="http://schemas.microsoft.com/office/drawing/2014/main" id="{00000000-0008-0000-2500-000043040000}"/>
            </a:ext>
          </a:extLst>
        </xdr:cNvPr>
        <xdr:cNvPicPr>
          <a:picLocks noChangeAspect="1"/>
        </xdr:cNvPicPr>
      </xdr:nvPicPr>
      <xdr:blipFill>
        <a:blip xmlns:r="http://schemas.openxmlformats.org/officeDocument/2006/relationships" r:embed="rId356"/>
        <a:stretch>
          <a:fillRect/>
        </a:stretch>
      </xdr:blipFill>
      <xdr:spPr>
        <a:xfrm>
          <a:off x="80645" y="1237955360"/>
          <a:ext cx="1725295" cy="1435100"/>
        </a:xfrm>
        <a:prstGeom prst="rect">
          <a:avLst/>
        </a:prstGeom>
        <a:noFill/>
        <a:ln w="9525">
          <a:noFill/>
        </a:ln>
      </xdr:spPr>
    </xdr:pic>
    <xdr:clientData/>
  </xdr:twoCellAnchor>
  <xdr:twoCellAnchor editAs="oneCell">
    <xdr:from>
      <xdr:col>0</xdr:col>
      <xdr:colOff>84455</xdr:colOff>
      <xdr:row>810</xdr:row>
      <xdr:rowOff>59690</xdr:rowOff>
    </xdr:from>
    <xdr:to>
      <xdr:col>0</xdr:col>
      <xdr:colOff>1772920</xdr:colOff>
      <xdr:row>810</xdr:row>
      <xdr:rowOff>1507490</xdr:rowOff>
    </xdr:to>
    <xdr:pic>
      <xdr:nvPicPr>
        <xdr:cNvPr id="1092" name="图片 1091">
          <a:extLst>
            <a:ext uri="{FF2B5EF4-FFF2-40B4-BE49-F238E27FC236}">
              <a16:creationId xmlns:a16="http://schemas.microsoft.com/office/drawing/2014/main" id="{00000000-0008-0000-2500-000044040000}"/>
            </a:ext>
          </a:extLst>
        </xdr:cNvPr>
        <xdr:cNvPicPr>
          <a:picLocks noChangeAspect="1"/>
        </xdr:cNvPicPr>
      </xdr:nvPicPr>
      <xdr:blipFill>
        <a:blip xmlns:r="http://schemas.openxmlformats.org/officeDocument/2006/relationships" r:embed="rId357"/>
        <a:stretch>
          <a:fillRect/>
        </a:stretch>
      </xdr:blipFill>
      <xdr:spPr>
        <a:xfrm>
          <a:off x="84455" y="1239504760"/>
          <a:ext cx="1688465" cy="1447800"/>
        </a:xfrm>
        <a:prstGeom prst="rect">
          <a:avLst/>
        </a:prstGeom>
        <a:noFill/>
        <a:ln w="9525">
          <a:noFill/>
        </a:ln>
      </xdr:spPr>
    </xdr:pic>
    <xdr:clientData/>
  </xdr:twoCellAnchor>
  <xdr:twoCellAnchor editAs="oneCell">
    <xdr:from>
      <xdr:col>0</xdr:col>
      <xdr:colOff>28575</xdr:colOff>
      <xdr:row>811</xdr:row>
      <xdr:rowOff>196215</xdr:rowOff>
    </xdr:from>
    <xdr:to>
      <xdr:col>0</xdr:col>
      <xdr:colOff>1809115</xdr:colOff>
      <xdr:row>811</xdr:row>
      <xdr:rowOff>1421130</xdr:rowOff>
    </xdr:to>
    <xdr:pic>
      <xdr:nvPicPr>
        <xdr:cNvPr id="1093" name="图片 1092">
          <a:extLst>
            <a:ext uri="{FF2B5EF4-FFF2-40B4-BE49-F238E27FC236}">
              <a16:creationId xmlns:a16="http://schemas.microsoft.com/office/drawing/2014/main" id="{00000000-0008-0000-2500-000045040000}"/>
            </a:ext>
          </a:extLst>
        </xdr:cNvPr>
        <xdr:cNvPicPr>
          <a:picLocks noChangeAspect="1"/>
        </xdr:cNvPicPr>
      </xdr:nvPicPr>
      <xdr:blipFill>
        <a:blip xmlns:r="http://schemas.openxmlformats.org/officeDocument/2006/relationships" r:embed="rId358"/>
        <a:stretch>
          <a:fillRect/>
        </a:stretch>
      </xdr:blipFill>
      <xdr:spPr>
        <a:xfrm>
          <a:off x="28575" y="1241165285"/>
          <a:ext cx="1780540" cy="1224915"/>
        </a:xfrm>
        <a:prstGeom prst="rect">
          <a:avLst/>
        </a:prstGeom>
        <a:noFill/>
        <a:ln w="9525">
          <a:noFill/>
        </a:ln>
      </xdr:spPr>
    </xdr:pic>
    <xdr:clientData/>
  </xdr:twoCellAnchor>
  <xdr:twoCellAnchor editAs="oneCell">
    <xdr:from>
      <xdr:col>0</xdr:col>
      <xdr:colOff>9525</xdr:colOff>
      <xdr:row>812</xdr:row>
      <xdr:rowOff>177165</xdr:rowOff>
    </xdr:from>
    <xdr:to>
      <xdr:col>0</xdr:col>
      <xdr:colOff>1824355</xdr:colOff>
      <xdr:row>812</xdr:row>
      <xdr:rowOff>1440180</xdr:rowOff>
    </xdr:to>
    <xdr:pic>
      <xdr:nvPicPr>
        <xdr:cNvPr id="1094" name="图片 1093">
          <a:extLst>
            <a:ext uri="{FF2B5EF4-FFF2-40B4-BE49-F238E27FC236}">
              <a16:creationId xmlns:a16="http://schemas.microsoft.com/office/drawing/2014/main" id="{00000000-0008-0000-2500-000046040000}"/>
            </a:ext>
          </a:extLst>
        </xdr:cNvPr>
        <xdr:cNvPicPr>
          <a:picLocks noChangeAspect="1"/>
        </xdr:cNvPicPr>
      </xdr:nvPicPr>
      <xdr:blipFill>
        <a:blip xmlns:r="http://schemas.openxmlformats.org/officeDocument/2006/relationships" r:embed="rId359"/>
        <a:stretch>
          <a:fillRect/>
        </a:stretch>
      </xdr:blipFill>
      <xdr:spPr>
        <a:xfrm>
          <a:off x="9525" y="1242670235"/>
          <a:ext cx="1814830" cy="1263015"/>
        </a:xfrm>
        <a:prstGeom prst="rect">
          <a:avLst/>
        </a:prstGeom>
        <a:noFill/>
        <a:ln w="9525">
          <a:noFill/>
        </a:ln>
      </xdr:spPr>
    </xdr:pic>
    <xdr:clientData/>
  </xdr:twoCellAnchor>
  <xdr:twoCellAnchor editAs="oneCell">
    <xdr:from>
      <xdr:col>0</xdr:col>
      <xdr:colOff>27305</xdr:colOff>
      <xdr:row>813</xdr:row>
      <xdr:rowOff>69850</xdr:rowOff>
    </xdr:from>
    <xdr:to>
      <xdr:col>0</xdr:col>
      <xdr:colOff>1826895</xdr:colOff>
      <xdr:row>813</xdr:row>
      <xdr:rowOff>1407795</xdr:rowOff>
    </xdr:to>
    <xdr:pic>
      <xdr:nvPicPr>
        <xdr:cNvPr id="1095" name="图片 1094">
          <a:extLst>
            <a:ext uri="{FF2B5EF4-FFF2-40B4-BE49-F238E27FC236}">
              <a16:creationId xmlns:a16="http://schemas.microsoft.com/office/drawing/2014/main" id="{00000000-0008-0000-2500-000047040000}"/>
            </a:ext>
          </a:extLst>
        </xdr:cNvPr>
        <xdr:cNvPicPr>
          <a:picLocks noChangeAspect="1"/>
        </xdr:cNvPicPr>
      </xdr:nvPicPr>
      <xdr:blipFill>
        <a:blip xmlns:r="http://schemas.openxmlformats.org/officeDocument/2006/relationships" r:embed="rId360"/>
        <a:stretch>
          <a:fillRect/>
        </a:stretch>
      </xdr:blipFill>
      <xdr:spPr>
        <a:xfrm>
          <a:off x="27305" y="1244086920"/>
          <a:ext cx="1799590" cy="1337945"/>
        </a:xfrm>
        <a:prstGeom prst="rect">
          <a:avLst/>
        </a:prstGeom>
        <a:noFill/>
        <a:ln w="9525">
          <a:noFill/>
        </a:ln>
      </xdr:spPr>
    </xdr:pic>
    <xdr:clientData/>
  </xdr:twoCellAnchor>
  <xdr:twoCellAnchor editAs="oneCell">
    <xdr:from>
      <xdr:col>0</xdr:col>
      <xdr:colOff>171450</xdr:colOff>
      <xdr:row>815</xdr:row>
      <xdr:rowOff>28575</xdr:rowOff>
    </xdr:from>
    <xdr:to>
      <xdr:col>0</xdr:col>
      <xdr:colOff>1673860</xdr:colOff>
      <xdr:row>815</xdr:row>
      <xdr:rowOff>1459865</xdr:rowOff>
    </xdr:to>
    <xdr:pic>
      <xdr:nvPicPr>
        <xdr:cNvPr id="1096" name="图片 1095">
          <a:extLst>
            <a:ext uri="{FF2B5EF4-FFF2-40B4-BE49-F238E27FC236}">
              <a16:creationId xmlns:a16="http://schemas.microsoft.com/office/drawing/2014/main" id="{00000000-0008-0000-2500-000048040000}"/>
            </a:ext>
          </a:extLst>
        </xdr:cNvPr>
        <xdr:cNvPicPr>
          <a:picLocks noChangeAspect="1"/>
        </xdr:cNvPicPr>
      </xdr:nvPicPr>
      <xdr:blipFill>
        <a:blip xmlns:r="http://schemas.openxmlformats.org/officeDocument/2006/relationships" r:embed="rId361"/>
        <a:stretch>
          <a:fillRect/>
        </a:stretch>
      </xdr:blipFill>
      <xdr:spPr>
        <a:xfrm>
          <a:off x="171450" y="1247093645"/>
          <a:ext cx="1502410" cy="1431290"/>
        </a:xfrm>
        <a:prstGeom prst="rect">
          <a:avLst/>
        </a:prstGeom>
        <a:noFill/>
        <a:ln w="9525">
          <a:noFill/>
        </a:ln>
      </xdr:spPr>
    </xdr:pic>
    <xdr:clientData/>
  </xdr:twoCellAnchor>
  <xdr:twoCellAnchor editAs="oneCell">
    <xdr:from>
      <xdr:col>0</xdr:col>
      <xdr:colOff>193040</xdr:colOff>
      <xdr:row>816</xdr:row>
      <xdr:rowOff>33655</xdr:rowOff>
    </xdr:from>
    <xdr:to>
      <xdr:col>0</xdr:col>
      <xdr:colOff>1635760</xdr:colOff>
      <xdr:row>816</xdr:row>
      <xdr:rowOff>1462405</xdr:rowOff>
    </xdr:to>
    <xdr:pic>
      <xdr:nvPicPr>
        <xdr:cNvPr id="1097" name="图片 1096">
          <a:extLst>
            <a:ext uri="{FF2B5EF4-FFF2-40B4-BE49-F238E27FC236}">
              <a16:creationId xmlns:a16="http://schemas.microsoft.com/office/drawing/2014/main" id="{00000000-0008-0000-2500-000049040000}"/>
            </a:ext>
          </a:extLst>
        </xdr:cNvPr>
        <xdr:cNvPicPr>
          <a:picLocks noChangeAspect="1"/>
        </xdr:cNvPicPr>
      </xdr:nvPicPr>
      <xdr:blipFill>
        <a:blip xmlns:r="http://schemas.openxmlformats.org/officeDocument/2006/relationships" r:embed="rId362"/>
        <a:stretch>
          <a:fillRect/>
        </a:stretch>
      </xdr:blipFill>
      <xdr:spPr>
        <a:xfrm>
          <a:off x="193040" y="1248622725"/>
          <a:ext cx="1442720" cy="1428750"/>
        </a:xfrm>
        <a:prstGeom prst="rect">
          <a:avLst/>
        </a:prstGeom>
        <a:noFill/>
        <a:ln w="9525">
          <a:noFill/>
        </a:ln>
      </xdr:spPr>
    </xdr:pic>
    <xdr:clientData/>
  </xdr:twoCellAnchor>
  <xdr:twoCellAnchor editAs="oneCell">
    <xdr:from>
      <xdr:col>0</xdr:col>
      <xdr:colOff>635</xdr:colOff>
      <xdr:row>814</xdr:row>
      <xdr:rowOff>119380</xdr:rowOff>
    </xdr:from>
    <xdr:to>
      <xdr:col>0</xdr:col>
      <xdr:colOff>1835785</xdr:colOff>
      <xdr:row>814</xdr:row>
      <xdr:rowOff>1398905</xdr:rowOff>
    </xdr:to>
    <xdr:pic>
      <xdr:nvPicPr>
        <xdr:cNvPr id="1098" name="图片 1097">
          <a:extLst>
            <a:ext uri="{FF2B5EF4-FFF2-40B4-BE49-F238E27FC236}">
              <a16:creationId xmlns:a16="http://schemas.microsoft.com/office/drawing/2014/main" id="{00000000-0008-0000-2500-00004A040000}"/>
            </a:ext>
          </a:extLst>
        </xdr:cNvPr>
        <xdr:cNvPicPr>
          <a:picLocks noChangeAspect="1"/>
        </xdr:cNvPicPr>
      </xdr:nvPicPr>
      <xdr:blipFill>
        <a:blip xmlns:r="http://schemas.openxmlformats.org/officeDocument/2006/relationships" r:embed="rId363"/>
        <a:stretch>
          <a:fillRect/>
        </a:stretch>
      </xdr:blipFill>
      <xdr:spPr>
        <a:xfrm>
          <a:off x="635" y="1245660450"/>
          <a:ext cx="1835150" cy="1279525"/>
        </a:xfrm>
        <a:prstGeom prst="rect">
          <a:avLst/>
        </a:prstGeom>
        <a:noFill/>
        <a:ln w="9525">
          <a:noFill/>
        </a:ln>
      </xdr:spPr>
    </xdr:pic>
    <xdr:clientData/>
  </xdr:twoCellAnchor>
  <xdr:twoCellAnchor editAs="oneCell">
    <xdr:from>
      <xdr:col>0</xdr:col>
      <xdr:colOff>635</xdr:colOff>
      <xdr:row>817</xdr:row>
      <xdr:rowOff>136525</xdr:rowOff>
    </xdr:from>
    <xdr:to>
      <xdr:col>0</xdr:col>
      <xdr:colOff>1845310</xdr:colOff>
      <xdr:row>817</xdr:row>
      <xdr:rowOff>1429385</xdr:rowOff>
    </xdr:to>
    <xdr:pic>
      <xdr:nvPicPr>
        <xdr:cNvPr id="1099" name="图片 1098">
          <a:extLst>
            <a:ext uri="{FF2B5EF4-FFF2-40B4-BE49-F238E27FC236}">
              <a16:creationId xmlns:a16="http://schemas.microsoft.com/office/drawing/2014/main" id="{00000000-0008-0000-2500-00004B040000}"/>
            </a:ext>
          </a:extLst>
        </xdr:cNvPr>
        <xdr:cNvPicPr>
          <a:picLocks noChangeAspect="1"/>
        </xdr:cNvPicPr>
      </xdr:nvPicPr>
      <xdr:blipFill>
        <a:blip xmlns:r="http://schemas.openxmlformats.org/officeDocument/2006/relationships" r:embed="rId364"/>
        <a:stretch>
          <a:fillRect/>
        </a:stretch>
      </xdr:blipFill>
      <xdr:spPr>
        <a:xfrm>
          <a:off x="635" y="1250249595"/>
          <a:ext cx="1844675" cy="1292860"/>
        </a:xfrm>
        <a:prstGeom prst="rect">
          <a:avLst/>
        </a:prstGeom>
        <a:noFill/>
        <a:ln w="9525">
          <a:noFill/>
        </a:ln>
      </xdr:spPr>
    </xdr:pic>
    <xdr:clientData/>
  </xdr:twoCellAnchor>
  <xdr:twoCellAnchor editAs="oneCell">
    <xdr:from>
      <xdr:col>0</xdr:col>
      <xdr:colOff>44450</xdr:colOff>
      <xdr:row>818</xdr:row>
      <xdr:rowOff>69215</xdr:rowOff>
    </xdr:from>
    <xdr:to>
      <xdr:col>0</xdr:col>
      <xdr:colOff>1854835</xdr:colOff>
      <xdr:row>818</xdr:row>
      <xdr:rowOff>1440180</xdr:rowOff>
    </xdr:to>
    <xdr:pic>
      <xdr:nvPicPr>
        <xdr:cNvPr id="1100" name="图片 1099">
          <a:extLst>
            <a:ext uri="{FF2B5EF4-FFF2-40B4-BE49-F238E27FC236}">
              <a16:creationId xmlns:a16="http://schemas.microsoft.com/office/drawing/2014/main" id="{00000000-0008-0000-2500-00004C040000}"/>
            </a:ext>
          </a:extLst>
        </xdr:cNvPr>
        <xdr:cNvPicPr>
          <a:picLocks noChangeAspect="1"/>
        </xdr:cNvPicPr>
      </xdr:nvPicPr>
      <xdr:blipFill>
        <a:blip xmlns:r="http://schemas.openxmlformats.org/officeDocument/2006/relationships" r:embed="rId365"/>
        <a:stretch>
          <a:fillRect/>
        </a:stretch>
      </xdr:blipFill>
      <xdr:spPr>
        <a:xfrm>
          <a:off x="44450" y="1251706285"/>
          <a:ext cx="1810385" cy="1370965"/>
        </a:xfrm>
        <a:prstGeom prst="rect">
          <a:avLst/>
        </a:prstGeom>
        <a:noFill/>
        <a:ln w="9525">
          <a:noFill/>
        </a:ln>
      </xdr:spPr>
    </xdr:pic>
    <xdr:clientData/>
  </xdr:twoCellAnchor>
  <xdr:twoCellAnchor editAs="oneCell">
    <xdr:from>
      <xdr:col>0</xdr:col>
      <xdr:colOff>635</xdr:colOff>
      <xdr:row>819</xdr:row>
      <xdr:rowOff>116205</xdr:rowOff>
    </xdr:from>
    <xdr:to>
      <xdr:col>0</xdr:col>
      <xdr:colOff>1837055</xdr:colOff>
      <xdr:row>819</xdr:row>
      <xdr:rowOff>1472565</xdr:rowOff>
    </xdr:to>
    <xdr:pic>
      <xdr:nvPicPr>
        <xdr:cNvPr id="1101" name="图片 1100">
          <a:extLst>
            <a:ext uri="{FF2B5EF4-FFF2-40B4-BE49-F238E27FC236}">
              <a16:creationId xmlns:a16="http://schemas.microsoft.com/office/drawing/2014/main" id="{00000000-0008-0000-2500-00004D040000}"/>
            </a:ext>
          </a:extLst>
        </xdr:cNvPr>
        <xdr:cNvPicPr>
          <a:picLocks noChangeAspect="1"/>
        </xdr:cNvPicPr>
      </xdr:nvPicPr>
      <xdr:blipFill>
        <a:blip xmlns:r="http://schemas.openxmlformats.org/officeDocument/2006/relationships" r:embed="rId366"/>
        <a:stretch>
          <a:fillRect/>
        </a:stretch>
      </xdr:blipFill>
      <xdr:spPr>
        <a:xfrm>
          <a:off x="635" y="1253277275"/>
          <a:ext cx="1836420" cy="1356360"/>
        </a:xfrm>
        <a:prstGeom prst="rect">
          <a:avLst/>
        </a:prstGeom>
        <a:noFill/>
        <a:ln w="9525">
          <a:noFill/>
        </a:ln>
      </xdr:spPr>
    </xdr:pic>
    <xdr:clientData/>
  </xdr:twoCellAnchor>
  <xdr:twoCellAnchor editAs="oneCell">
    <xdr:from>
      <xdr:col>0</xdr:col>
      <xdr:colOff>22225</xdr:colOff>
      <xdr:row>820</xdr:row>
      <xdr:rowOff>79375</xdr:rowOff>
    </xdr:from>
    <xdr:to>
      <xdr:col>0</xdr:col>
      <xdr:colOff>1837690</xdr:colOff>
      <xdr:row>820</xdr:row>
      <xdr:rowOff>1447800</xdr:rowOff>
    </xdr:to>
    <xdr:pic>
      <xdr:nvPicPr>
        <xdr:cNvPr id="1102" name="图片 1101">
          <a:extLst>
            <a:ext uri="{FF2B5EF4-FFF2-40B4-BE49-F238E27FC236}">
              <a16:creationId xmlns:a16="http://schemas.microsoft.com/office/drawing/2014/main" id="{00000000-0008-0000-2500-00004E040000}"/>
            </a:ext>
          </a:extLst>
        </xdr:cNvPr>
        <xdr:cNvPicPr>
          <a:picLocks noChangeAspect="1"/>
        </xdr:cNvPicPr>
      </xdr:nvPicPr>
      <xdr:blipFill>
        <a:blip xmlns:r="http://schemas.openxmlformats.org/officeDocument/2006/relationships" r:embed="rId367"/>
        <a:stretch>
          <a:fillRect/>
        </a:stretch>
      </xdr:blipFill>
      <xdr:spPr>
        <a:xfrm>
          <a:off x="22225" y="1254764445"/>
          <a:ext cx="1815465" cy="1368425"/>
        </a:xfrm>
        <a:prstGeom prst="rect">
          <a:avLst/>
        </a:prstGeom>
        <a:noFill/>
        <a:ln w="9525">
          <a:noFill/>
        </a:ln>
      </xdr:spPr>
    </xdr:pic>
    <xdr:clientData/>
  </xdr:twoCellAnchor>
  <xdr:twoCellAnchor editAs="oneCell">
    <xdr:from>
      <xdr:col>0</xdr:col>
      <xdr:colOff>635</xdr:colOff>
      <xdr:row>821</xdr:row>
      <xdr:rowOff>83820</xdr:rowOff>
    </xdr:from>
    <xdr:to>
      <xdr:col>0</xdr:col>
      <xdr:colOff>1843405</xdr:colOff>
      <xdr:row>821</xdr:row>
      <xdr:rowOff>1460500</xdr:rowOff>
    </xdr:to>
    <xdr:pic>
      <xdr:nvPicPr>
        <xdr:cNvPr id="1103" name="图片 1102">
          <a:extLst>
            <a:ext uri="{FF2B5EF4-FFF2-40B4-BE49-F238E27FC236}">
              <a16:creationId xmlns:a16="http://schemas.microsoft.com/office/drawing/2014/main" id="{00000000-0008-0000-2500-00004F040000}"/>
            </a:ext>
          </a:extLst>
        </xdr:cNvPr>
        <xdr:cNvPicPr>
          <a:picLocks noChangeAspect="1"/>
        </xdr:cNvPicPr>
      </xdr:nvPicPr>
      <xdr:blipFill>
        <a:blip xmlns:r="http://schemas.openxmlformats.org/officeDocument/2006/relationships" r:embed="rId368"/>
        <a:stretch>
          <a:fillRect/>
        </a:stretch>
      </xdr:blipFill>
      <xdr:spPr>
        <a:xfrm>
          <a:off x="635" y="1256292890"/>
          <a:ext cx="1842770" cy="1376680"/>
        </a:xfrm>
        <a:prstGeom prst="rect">
          <a:avLst/>
        </a:prstGeom>
        <a:noFill/>
        <a:ln w="9525">
          <a:noFill/>
        </a:ln>
      </xdr:spPr>
    </xdr:pic>
    <xdr:clientData/>
  </xdr:twoCellAnchor>
  <xdr:twoCellAnchor editAs="oneCell">
    <xdr:from>
      <xdr:col>0</xdr:col>
      <xdr:colOff>86995</xdr:colOff>
      <xdr:row>824</xdr:row>
      <xdr:rowOff>46990</xdr:rowOff>
    </xdr:from>
    <xdr:to>
      <xdr:col>0</xdr:col>
      <xdr:colOff>1774190</xdr:colOff>
      <xdr:row>824</xdr:row>
      <xdr:rowOff>1468755</xdr:rowOff>
    </xdr:to>
    <xdr:pic>
      <xdr:nvPicPr>
        <xdr:cNvPr id="1110" name="图片 1109">
          <a:extLst>
            <a:ext uri="{FF2B5EF4-FFF2-40B4-BE49-F238E27FC236}">
              <a16:creationId xmlns:a16="http://schemas.microsoft.com/office/drawing/2014/main" id="{00000000-0008-0000-2500-000056040000}"/>
            </a:ext>
          </a:extLst>
        </xdr:cNvPr>
        <xdr:cNvPicPr>
          <a:picLocks noChangeAspect="1"/>
        </xdr:cNvPicPr>
      </xdr:nvPicPr>
      <xdr:blipFill>
        <a:blip xmlns:r="http://schemas.openxmlformats.org/officeDocument/2006/relationships" r:embed="rId369"/>
        <a:stretch>
          <a:fillRect/>
        </a:stretch>
      </xdr:blipFill>
      <xdr:spPr>
        <a:xfrm>
          <a:off x="86995" y="1260828060"/>
          <a:ext cx="1687195" cy="1421765"/>
        </a:xfrm>
        <a:prstGeom prst="rect">
          <a:avLst/>
        </a:prstGeom>
        <a:noFill/>
        <a:ln w="9525">
          <a:noFill/>
        </a:ln>
      </xdr:spPr>
    </xdr:pic>
    <xdr:clientData/>
  </xdr:twoCellAnchor>
  <xdr:twoCellAnchor editAs="oneCell">
    <xdr:from>
      <xdr:col>0</xdr:col>
      <xdr:colOff>78740</xdr:colOff>
      <xdr:row>823</xdr:row>
      <xdr:rowOff>41910</xdr:rowOff>
    </xdr:from>
    <xdr:to>
      <xdr:col>0</xdr:col>
      <xdr:colOff>1776730</xdr:colOff>
      <xdr:row>823</xdr:row>
      <xdr:rowOff>1489710</xdr:rowOff>
    </xdr:to>
    <xdr:pic>
      <xdr:nvPicPr>
        <xdr:cNvPr id="1111" name="图片 1110">
          <a:extLst>
            <a:ext uri="{FF2B5EF4-FFF2-40B4-BE49-F238E27FC236}">
              <a16:creationId xmlns:a16="http://schemas.microsoft.com/office/drawing/2014/main" id="{00000000-0008-0000-2500-000057040000}"/>
            </a:ext>
          </a:extLst>
        </xdr:cNvPr>
        <xdr:cNvPicPr>
          <a:picLocks noChangeAspect="1"/>
        </xdr:cNvPicPr>
      </xdr:nvPicPr>
      <xdr:blipFill>
        <a:blip xmlns:r="http://schemas.openxmlformats.org/officeDocument/2006/relationships" r:embed="rId370"/>
        <a:stretch>
          <a:fillRect/>
        </a:stretch>
      </xdr:blipFill>
      <xdr:spPr>
        <a:xfrm>
          <a:off x="78740" y="1259298980"/>
          <a:ext cx="1697990" cy="1447800"/>
        </a:xfrm>
        <a:prstGeom prst="rect">
          <a:avLst/>
        </a:prstGeom>
        <a:noFill/>
        <a:ln w="9525">
          <a:noFill/>
        </a:ln>
      </xdr:spPr>
    </xdr:pic>
    <xdr:clientData/>
  </xdr:twoCellAnchor>
  <xdr:twoCellAnchor editAs="oneCell">
    <xdr:from>
      <xdr:col>0</xdr:col>
      <xdr:colOff>78740</xdr:colOff>
      <xdr:row>822</xdr:row>
      <xdr:rowOff>38735</xdr:rowOff>
    </xdr:from>
    <xdr:to>
      <xdr:col>0</xdr:col>
      <xdr:colOff>1800225</xdr:colOff>
      <xdr:row>822</xdr:row>
      <xdr:rowOff>1494790</xdr:rowOff>
    </xdr:to>
    <xdr:pic>
      <xdr:nvPicPr>
        <xdr:cNvPr id="1112" name="图片 1111">
          <a:extLst>
            <a:ext uri="{FF2B5EF4-FFF2-40B4-BE49-F238E27FC236}">
              <a16:creationId xmlns:a16="http://schemas.microsoft.com/office/drawing/2014/main" id="{00000000-0008-0000-2500-000058040000}"/>
            </a:ext>
          </a:extLst>
        </xdr:cNvPr>
        <xdr:cNvPicPr>
          <a:picLocks noChangeAspect="1"/>
        </xdr:cNvPicPr>
      </xdr:nvPicPr>
      <xdr:blipFill>
        <a:blip xmlns:r="http://schemas.openxmlformats.org/officeDocument/2006/relationships" r:embed="rId371"/>
        <a:stretch>
          <a:fillRect/>
        </a:stretch>
      </xdr:blipFill>
      <xdr:spPr>
        <a:xfrm>
          <a:off x="78740" y="1257771805"/>
          <a:ext cx="1721485" cy="1456055"/>
        </a:xfrm>
        <a:prstGeom prst="rect">
          <a:avLst/>
        </a:prstGeom>
        <a:noFill/>
        <a:ln w="9525">
          <a:noFill/>
        </a:ln>
      </xdr:spPr>
    </xdr:pic>
    <xdr:clientData/>
  </xdr:twoCellAnchor>
  <xdr:twoCellAnchor editAs="oneCell">
    <xdr:from>
      <xdr:col>0</xdr:col>
      <xdr:colOff>44450</xdr:colOff>
      <xdr:row>825</xdr:row>
      <xdr:rowOff>57150</xdr:rowOff>
    </xdr:from>
    <xdr:to>
      <xdr:col>0</xdr:col>
      <xdr:colOff>1843405</xdr:colOff>
      <xdr:row>825</xdr:row>
      <xdr:rowOff>1414780</xdr:rowOff>
    </xdr:to>
    <xdr:pic>
      <xdr:nvPicPr>
        <xdr:cNvPr id="1121" name="图片 1120">
          <a:extLst>
            <a:ext uri="{FF2B5EF4-FFF2-40B4-BE49-F238E27FC236}">
              <a16:creationId xmlns:a16="http://schemas.microsoft.com/office/drawing/2014/main" id="{00000000-0008-0000-2500-000061040000}"/>
            </a:ext>
          </a:extLst>
        </xdr:cNvPr>
        <xdr:cNvPicPr>
          <a:picLocks noChangeAspect="1"/>
        </xdr:cNvPicPr>
      </xdr:nvPicPr>
      <xdr:blipFill>
        <a:blip xmlns:r="http://schemas.openxmlformats.org/officeDocument/2006/relationships" r:embed="rId372"/>
        <a:stretch>
          <a:fillRect/>
        </a:stretch>
      </xdr:blipFill>
      <xdr:spPr>
        <a:xfrm>
          <a:off x="44450" y="1262362220"/>
          <a:ext cx="1798955" cy="1357630"/>
        </a:xfrm>
        <a:prstGeom prst="rect">
          <a:avLst/>
        </a:prstGeom>
        <a:noFill/>
        <a:ln w="9525">
          <a:noFill/>
        </a:ln>
      </xdr:spPr>
    </xdr:pic>
    <xdr:clientData/>
  </xdr:twoCellAnchor>
  <xdr:twoCellAnchor editAs="oneCell">
    <xdr:from>
      <xdr:col>0</xdr:col>
      <xdr:colOff>46355</xdr:colOff>
      <xdr:row>826</xdr:row>
      <xdr:rowOff>85725</xdr:rowOff>
    </xdr:from>
    <xdr:to>
      <xdr:col>0</xdr:col>
      <xdr:colOff>1851660</xdr:colOff>
      <xdr:row>826</xdr:row>
      <xdr:rowOff>1452880</xdr:rowOff>
    </xdr:to>
    <xdr:pic>
      <xdr:nvPicPr>
        <xdr:cNvPr id="1122" name="图片 1121">
          <a:extLst>
            <a:ext uri="{FF2B5EF4-FFF2-40B4-BE49-F238E27FC236}">
              <a16:creationId xmlns:a16="http://schemas.microsoft.com/office/drawing/2014/main" id="{00000000-0008-0000-2500-000062040000}"/>
            </a:ext>
          </a:extLst>
        </xdr:cNvPr>
        <xdr:cNvPicPr>
          <a:picLocks noChangeAspect="1"/>
        </xdr:cNvPicPr>
      </xdr:nvPicPr>
      <xdr:blipFill>
        <a:blip xmlns:r="http://schemas.openxmlformats.org/officeDocument/2006/relationships" r:embed="rId373"/>
        <a:stretch>
          <a:fillRect/>
        </a:stretch>
      </xdr:blipFill>
      <xdr:spPr>
        <a:xfrm>
          <a:off x="46355" y="1263914795"/>
          <a:ext cx="1805305" cy="1367155"/>
        </a:xfrm>
        <a:prstGeom prst="rect">
          <a:avLst/>
        </a:prstGeom>
        <a:noFill/>
        <a:ln w="9525">
          <a:noFill/>
        </a:ln>
      </xdr:spPr>
    </xdr:pic>
    <xdr:clientData/>
  </xdr:twoCellAnchor>
  <xdr:twoCellAnchor editAs="oneCell">
    <xdr:from>
      <xdr:col>0</xdr:col>
      <xdr:colOff>18415</xdr:colOff>
      <xdr:row>827</xdr:row>
      <xdr:rowOff>18415</xdr:rowOff>
    </xdr:from>
    <xdr:to>
      <xdr:col>0</xdr:col>
      <xdr:colOff>1809750</xdr:colOff>
      <xdr:row>827</xdr:row>
      <xdr:rowOff>1474470</xdr:rowOff>
    </xdr:to>
    <xdr:pic>
      <xdr:nvPicPr>
        <xdr:cNvPr id="1123" name="图片 1122">
          <a:extLst>
            <a:ext uri="{FF2B5EF4-FFF2-40B4-BE49-F238E27FC236}">
              <a16:creationId xmlns:a16="http://schemas.microsoft.com/office/drawing/2014/main" id="{00000000-0008-0000-2500-000063040000}"/>
            </a:ext>
          </a:extLst>
        </xdr:cNvPr>
        <xdr:cNvPicPr>
          <a:picLocks noChangeAspect="1"/>
        </xdr:cNvPicPr>
      </xdr:nvPicPr>
      <xdr:blipFill>
        <a:blip xmlns:r="http://schemas.openxmlformats.org/officeDocument/2006/relationships" r:embed="rId374"/>
        <a:stretch>
          <a:fillRect/>
        </a:stretch>
      </xdr:blipFill>
      <xdr:spPr>
        <a:xfrm>
          <a:off x="18415" y="1265371485"/>
          <a:ext cx="1791335" cy="1456055"/>
        </a:xfrm>
        <a:prstGeom prst="rect">
          <a:avLst/>
        </a:prstGeom>
        <a:noFill/>
        <a:ln w="9525">
          <a:noFill/>
        </a:ln>
      </xdr:spPr>
    </xdr:pic>
    <xdr:clientData/>
  </xdr:twoCellAnchor>
  <xdr:twoCellAnchor editAs="oneCell">
    <xdr:from>
      <xdr:col>0</xdr:col>
      <xdr:colOff>9525</xdr:colOff>
      <xdr:row>829</xdr:row>
      <xdr:rowOff>121285</xdr:rowOff>
    </xdr:from>
    <xdr:to>
      <xdr:col>0</xdr:col>
      <xdr:colOff>1826260</xdr:colOff>
      <xdr:row>829</xdr:row>
      <xdr:rowOff>1358900</xdr:rowOff>
    </xdr:to>
    <xdr:pic>
      <xdr:nvPicPr>
        <xdr:cNvPr id="1124" name="图片 1123">
          <a:extLst>
            <a:ext uri="{FF2B5EF4-FFF2-40B4-BE49-F238E27FC236}">
              <a16:creationId xmlns:a16="http://schemas.microsoft.com/office/drawing/2014/main" id="{00000000-0008-0000-2500-000064040000}"/>
            </a:ext>
          </a:extLst>
        </xdr:cNvPr>
        <xdr:cNvPicPr>
          <a:picLocks noChangeAspect="1"/>
        </xdr:cNvPicPr>
      </xdr:nvPicPr>
      <xdr:blipFill>
        <a:blip xmlns:r="http://schemas.openxmlformats.org/officeDocument/2006/relationships" r:embed="rId375"/>
        <a:stretch>
          <a:fillRect/>
        </a:stretch>
      </xdr:blipFill>
      <xdr:spPr>
        <a:xfrm>
          <a:off x="9525" y="1268522355"/>
          <a:ext cx="1816735" cy="1237615"/>
        </a:xfrm>
        <a:prstGeom prst="rect">
          <a:avLst/>
        </a:prstGeom>
        <a:noFill/>
        <a:ln w="9525">
          <a:noFill/>
        </a:ln>
      </xdr:spPr>
    </xdr:pic>
    <xdr:clientData/>
  </xdr:twoCellAnchor>
  <xdr:twoCellAnchor editAs="oneCell">
    <xdr:from>
      <xdr:col>0</xdr:col>
      <xdr:colOff>9525</xdr:colOff>
      <xdr:row>828</xdr:row>
      <xdr:rowOff>203835</xdr:rowOff>
    </xdr:from>
    <xdr:to>
      <xdr:col>0</xdr:col>
      <xdr:colOff>1830070</xdr:colOff>
      <xdr:row>828</xdr:row>
      <xdr:rowOff>1428115</xdr:rowOff>
    </xdr:to>
    <xdr:pic>
      <xdr:nvPicPr>
        <xdr:cNvPr id="1126" name="图片 1125">
          <a:extLst>
            <a:ext uri="{FF2B5EF4-FFF2-40B4-BE49-F238E27FC236}">
              <a16:creationId xmlns:a16="http://schemas.microsoft.com/office/drawing/2014/main" id="{00000000-0008-0000-2500-000066040000}"/>
            </a:ext>
          </a:extLst>
        </xdr:cNvPr>
        <xdr:cNvPicPr>
          <a:picLocks noChangeAspect="1"/>
        </xdr:cNvPicPr>
      </xdr:nvPicPr>
      <xdr:blipFill>
        <a:blip xmlns:r="http://schemas.openxmlformats.org/officeDocument/2006/relationships" r:embed="rId376"/>
        <a:stretch>
          <a:fillRect/>
        </a:stretch>
      </xdr:blipFill>
      <xdr:spPr>
        <a:xfrm>
          <a:off x="9525" y="1267080905"/>
          <a:ext cx="1820545" cy="1224280"/>
        </a:xfrm>
        <a:prstGeom prst="rect">
          <a:avLst/>
        </a:prstGeom>
        <a:noFill/>
        <a:ln w="9525">
          <a:noFill/>
        </a:ln>
      </xdr:spPr>
    </xdr:pic>
    <xdr:clientData/>
  </xdr:twoCellAnchor>
  <xdr:twoCellAnchor editAs="oneCell">
    <xdr:from>
      <xdr:col>0</xdr:col>
      <xdr:colOff>36195</xdr:colOff>
      <xdr:row>830</xdr:row>
      <xdr:rowOff>74930</xdr:rowOff>
    </xdr:from>
    <xdr:to>
      <xdr:col>0</xdr:col>
      <xdr:colOff>1844675</xdr:colOff>
      <xdr:row>830</xdr:row>
      <xdr:rowOff>1416050</xdr:rowOff>
    </xdr:to>
    <xdr:pic>
      <xdr:nvPicPr>
        <xdr:cNvPr id="1127" name="图片 1126">
          <a:extLst>
            <a:ext uri="{FF2B5EF4-FFF2-40B4-BE49-F238E27FC236}">
              <a16:creationId xmlns:a16="http://schemas.microsoft.com/office/drawing/2014/main" id="{00000000-0008-0000-2500-000067040000}"/>
            </a:ext>
          </a:extLst>
        </xdr:cNvPr>
        <xdr:cNvPicPr>
          <a:picLocks noChangeAspect="1"/>
        </xdr:cNvPicPr>
      </xdr:nvPicPr>
      <xdr:blipFill>
        <a:blip xmlns:r="http://schemas.openxmlformats.org/officeDocument/2006/relationships" r:embed="rId377"/>
        <a:stretch>
          <a:fillRect/>
        </a:stretch>
      </xdr:blipFill>
      <xdr:spPr>
        <a:xfrm>
          <a:off x="36195" y="1270000000"/>
          <a:ext cx="1808480" cy="1341120"/>
        </a:xfrm>
        <a:prstGeom prst="rect">
          <a:avLst/>
        </a:prstGeom>
        <a:noFill/>
        <a:ln w="9525">
          <a:noFill/>
        </a:ln>
      </xdr:spPr>
    </xdr:pic>
    <xdr:clientData/>
  </xdr:twoCellAnchor>
  <xdr:twoCellAnchor editAs="oneCell">
    <xdr:from>
      <xdr:col>0</xdr:col>
      <xdr:colOff>70485</xdr:colOff>
      <xdr:row>831</xdr:row>
      <xdr:rowOff>72390</xdr:rowOff>
    </xdr:from>
    <xdr:to>
      <xdr:col>0</xdr:col>
      <xdr:colOff>1835150</xdr:colOff>
      <xdr:row>831</xdr:row>
      <xdr:rowOff>1417320</xdr:rowOff>
    </xdr:to>
    <xdr:pic>
      <xdr:nvPicPr>
        <xdr:cNvPr id="1128" name="图片 1127">
          <a:extLst>
            <a:ext uri="{FF2B5EF4-FFF2-40B4-BE49-F238E27FC236}">
              <a16:creationId xmlns:a16="http://schemas.microsoft.com/office/drawing/2014/main" id="{00000000-0008-0000-2500-000068040000}"/>
            </a:ext>
          </a:extLst>
        </xdr:cNvPr>
        <xdr:cNvPicPr>
          <a:picLocks noChangeAspect="1"/>
        </xdr:cNvPicPr>
      </xdr:nvPicPr>
      <xdr:blipFill>
        <a:blip xmlns:r="http://schemas.openxmlformats.org/officeDocument/2006/relationships" r:embed="rId378"/>
        <a:stretch>
          <a:fillRect/>
        </a:stretch>
      </xdr:blipFill>
      <xdr:spPr>
        <a:xfrm>
          <a:off x="70485" y="1271521460"/>
          <a:ext cx="1764665" cy="1344930"/>
        </a:xfrm>
        <a:prstGeom prst="rect">
          <a:avLst/>
        </a:prstGeom>
        <a:noFill/>
        <a:ln w="9525">
          <a:noFill/>
        </a:ln>
      </xdr:spPr>
    </xdr:pic>
    <xdr:clientData/>
  </xdr:twoCellAnchor>
  <xdr:twoCellAnchor editAs="oneCell">
    <xdr:from>
      <xdr:col>0</xdr:col>
      <xdr:colOff>33655</xdr:colOff>
      <xdr:row>832</xdr:row>
      <xdr:rowOff>63500</xdr:rowOff>
    </xdr:from>
    <xdr:to>
      <xdr:col>0</xdr:col>
      <xdr:colOff>1847850</xdr:colOff>
      <xdr:row>832</xdr:row>
      <xdr:rowOff>1438910</xdr:rowOff>
    </xdr:to>
    <xdr:pic>
      <xdr:nvPicPr>
        <xdr:cNvPr id="1130" name="图片 1129">
          <a:extLst>
            <a:ext uri="{FF2B5EF4-FFF2-40B4-BE49-F238E27FC236}">
              <a16:creationId xmlns:a16="http://schemas.microsoft.com/office/drawing/2014/main" id="{00000000-0008-0000-2500-00006A040000}"/>
            </a:ext>
          </a:extLst>
        </xdr:cNvPr>
        <xdr:cNvPicPr>
          <a:picLocks noChangeAspect="1"/>
        </xdr:cNvPicPr>
      </xdr:nvPicPr>
      <xdr:blipFill>
        <a:blip xmlns:r="http://schemas.openxmlformats.org/officeDocument/2006/relationships" r:embed="rId379"/>
        <a:stretch>
          <a:fillRect/>
        </a:stretch>
      </xdr:blipFill>
      <xdr:spPr>
        <a:xfrm>
          <a:off x="33655" y="1273036570"/>
          <a:ext cx="1814195" cy="1375410"/>
        </a:xfrm>
        <a:prstGeom prst="rect">
          <a:avLst/>
        </a:prstGeom>
        <a:noFill/>
        <a:ln w="9525">
          <a:noFill/>
        </a:ln>
      </xdr:spPr>
    </xdr:pic>
    <xdr:clientData/>
  </xdr:twoCellAnchor>
  <xdr:twoCellAnchor editAs="oneCell">
    <xdr:from>
      <xdr:col>0</xdr:col>
      <xdr:colOff>635</xdr:colOff>
      <xdr:row>833</xdr:row>
      <xdr:rowOff>24130</xdr:rowOff>
    </xdr:from>
    <xdr:to>
      <xdr:col>0</xdr:col>
      <xdr:colOff>1845945</xdr:colOff>
      <xdr:row>833</xdr:row>
      <xdr:rowOff>1456055</xdr:rowOff>
    </xdr:to>
    <xdr:pic>
      <xdr:nvPicPr>
        <xdr:cNvPr id="1131" name="图片 1130">
          <a:extLst>
            <a:ext uri="{FF2B5EF4-FFF2-40B4-BE49-F238E27FC236}">
              <a16:creationId xmlns:a16="http://schemas.microsoft.com/office/drawing/2014/main" id="{00000000-0008-0000-2500-00006B040000}"/>
            </a:ext>
          </a:extLst>
        </xdr:cNvPr>
        <xdr:cNvPicPr>
          <a:picLocks noChangeAspect="1"/>
        </xdr:cNvPicPr>
      </xdr:nvPicPr>
      <xdr:blipFill>
        <a:blip xmlns:r="http://schemas.openxmlformats.org/officeDocument/2006/relationships" r:embed="rId380"/>
        <a:stretch>
          <a:fillRect/>
        </a:stretch>
      </xdr:blipFill>
      <xdr:spPr>
        <a:xfrm>
          <a:off x="635" y="1274521200"/>
          <a:ext cx="1845310" cy="1431925"/>
        </a:xfrm>
        <a:prstGeom prst="rect">
          <a:avLst/>
        </a:prstGeom>
        <a:noFill/>
        <a:ln w="9525">
          <a:noFill/>
        </a:ln>
      </xdr:spPr>
    </xdr:pic>
    <xdr:clientData/>
  </xdr:twoCellAnchor>
  <xdr:twoCellAnchor editAs="oneCell">
    <xdr:from>
      <xdr:col>0</xdr:col>
      <xdr:colOff>46355</xdr:colOff>
      <xdr:row>833</xdr:row>
      <xdr:rowOff>1521460</xdr:rowOff>
    </xdr:from>
    <xdr:to>
      <xdr:col>0</xdr:col>
      <xdr:colOff>1844675</xdr:colOff>
      <xdr:row>834</xdr:row>
      <xdr:rowOff>1422400</xdr:rowOff>
    </xdr:to>
    <xdr:pic>
      <xdr:nvPicPr>
        <xdr:cNvPr id="1132" name="图片 1131">
          <a:extLst>
            <a:ext uri="{FF2B5EF4-FFF2-40B4-BE49-F238E27FC236}">
              <a16:creationId xmlns:a16="http://schemas.microsoft.com/office/drawing/2014/main" id="{00000000-0008-0000-2500-00006C040000}"/>
            </a:ext>
          </a:extLst>
        </xdr:cNvPr>
        <xdr:cNvPicPr>
          <a:picLocks noChangeAspect="1"/>
        </xdr:cNvPicPr>
      </xdr:nvPicPr>
      <xdr:blipFill>
        <a:blip xmlns:r="http://schemas.openxmlformats.org/officeDocument/2006/relationships" r:embed="rId381"/>
        <a:stretch>
          <a:fillRect/>
        </a:stretch>
      </xdr:blipFill>
      <xdr:spPr>
        <a:xfrm>
          <a:off x="46355" y="1276018530"/>
          <a:ext cx="1798320" cy="1424940"/>
        </a:xfrm>
        <a:prstGeom prst="rect">
          <a:avLst/>
        </a:prstGeom>
        <a:noFill/>
        <a:ln w="9525">
          <a:noFill/>
        </a:ln>
      </xdr:spPr>
    </xdr:pic>
    <xdr:clientData/>
  </xdr:twoCellAnchor>
  <xdr:twoCellAnchor editAs="oneCell">
    <xdr:from>
      <xdr:col>0</xdr:col>
      <xdr:colOff>9525</xdr:colOff>
      <xdr:row>835</xdr:row>
      <xdr:rowOff>69850</xdr:rowOff>
    </xdr:from>
    <xdr:to>
      <xdr:col>0</xdr:col>
      <xdr:colOff>1854200</xdr:colOff>
      <xdr:row>835</xdr:row>
      <xdr:rowOff>1466850</xdr:rowOff>
    </xdr:to>
    <xdr:pic>
      <xdr:nvPicPr>
        <xdr:cNvPr id="1133" name="图片 1132">
          <a:extLst>
            <a:ext uri="{FF2B5EF4-FFF2-40B4-BE49-F238E27FC236}">
              <a16:creationId xmlns:a16="http://schemas.microsoft.com/office/drawing/2014/main" id="{00000000-0008-0000-2500-00006D040000}"/>
            </a:ext>
          </a:extLst>
        </xdr:cNvPr>
        <xdr:cNvPicPr>
          <a:picLocks noChangeAspect="1"/>
        </xdr:cNvPicPr>
      </xdr:nvPicPr>
      <xdr:blipFill>
        <a:blip xmlns:r="http://schemas.openxmlformats.org/officeDocument/2006/relationships" r:embed="rId382"/>
        <a:stretch>
          <a:fillRect/>
        </a:stretch>
      </xdr:blipFill>
      <xdr:spPr>
        <a:xfrm>
          <a:off x="9525" y="1277614920"/>
          <a:ext cx="1844675" cy="1397000"/>
        </a:xfrm>
        <a:prstGeom prst="rect">
          <a:avLst/>
        </a:prstGeom>
        <a:noFill/>
        <a:ln w="9525">
          <a:noFill/>
        </a:ln>
      </xdr:spPr>
    </xdr:pic>
    <xdr:clientData/>
  </xdr:twoCellAnchor>
  <xdr:twoCellAnchor editAs="oneCell">
    <xdr:from>
      <xdr:col>0</xdr:col>
      <xdr:colOff>43815</xdr:colOff>
      <xdr:row>837</xdr:row>
      <xdr:rowOff>60325</xdr:rowOff>
    </xdr:from>
    <xdr:to>
      <xdr:col>0</xdr:col>
      <xdr:colOff>1797685</xdr:colOff>
      <xdr:row>837</xdr:row>
      <xdr:rowOff>1475105</xdr:rowOff>
    </xdr:to>
    <xdr:pic>
      <xdr:nvPicPr>
        <xdr:cNvPr id="1134" name="图片 1133">
          <a:extLst>
            <a:ext uri="{FF2B5EF4-FFF2-40B4-BE49-F238E27FC236}">
              <a16:creationId xmlns:a16="http://schemas.microsoft.com/office/drawing/2014/main" id="{00000000-0008-0000-2500-00006E040000}"/>
            </a:ext>
          </a:extLst>
        </xdr:cNvPr>
        <xdr:cNvPicPr>
          <a:picLocks noChangeAspect="1"/>
        </xdr:cNvPicPr>
      </xdr:nvPicPr>
      <xdr:blipFill>
        <a:blip xmlns:r="http://schemas.openxmlformats.org/officeDocument/2006/relationships" r:embed="rId383"/>
        <a:stretch>
          <a:fillRect/>
        </a:stretch>
      </xdr:blipFill>
      <xdr:spPr>
        <a:xfrm>
          <a:off x="43815" y="1280653395"/>
          <a:ext cx="1753870" cy="1414780"/>
        </a:xfrm>
        <a:prstGeom prst="rect">
          <a:avLst/>
        </a:prstGeom>
        <a:noFill/>
        <a:ln w="9525">
          <a:noFill/>
        </a:ln>
      </xdr:spPr>
    </xdr:pic>
    <xdr:clientData/>
  </xdr:twoCellAnchor>
  <xdr:twoCellAnchor editAs="oneCell">
    <xdr:from>
      <xdr:col>0</xdr:col>
      <xdr:colOff>43815</xdr:colOff>
      <xdr:row>838</xdr:row>
      <xdr:rowOff>51435</xdr:rowOff>
    </xdr:from>
    <xdr:to>
      <xdr:col>0</xdr:col>
      <xdr:colOff>1831975</xdr:colOff>
      <xdr:row>838</xdr:row>
      <xdr:rowOff>1457325</xdr:rowOff>
    </xdr:to>
    <xdr:pic>
      <xdr:nvPicPr>
        <xdr:cNvPr id="1135" name="图片 1134">
          <a:extLst>
            <a:ext uri="{FF2B5EF4-FFF2-40B4-BE49-F238E27FC236}">
              <a16:creationId xmlns:a16="http://schemas.microsoft.com/office/drawing/2014/main" id="{00000000-0008-0000-2500-00006F040000}"/>
            </a:ext>
          </a:extLst>
        </xdr:cNvPr>
        <xdr:cNvPicPr>
          <a:picLocks noChangeAspect="1"/>
        </xdr:cNvPicPr>
      </xdr:nvPicPr>
      <xdr:blipFill>
        <a:blip xmlns:r="http://schemas.openxmlformats.org/officeDocument/2006/relationships" r:embed="rId384"/>
        <a:stretch>
          <a:fillRect/>
        </a:stretch>
      </xdr:blipFill>
      <xdr:spPr>
        <a:xfrm>
          <a:off x="43815" y="1282168505"/>
          <a:ext cx="1788160" cy="1405890"/>
        </a:xfrm>
        <a:prstGeom prst="rect">
          <a:avLst/>
        </a:prstGeom>
        <a:noFill/>
        <a:ln w="9525">
          <a:noFill/>
        </a:ln>
      </xdr:spPr>
    </xdr:pic>
    <xdr:clientData/>
  </xdr:twoCellAnchor>
  <xdr:twoCellAnchor editAs="oneCell">
    <xdr:from>
      <xdr:col>0</xdr:col>
      <xdr:colOff>9525</xdr:colOff>
      <xdr:row>836</xdr:row>
      <xdr:rowOff>55880</xdr:rowOff>
    </xdr:from>
    <xdr:to>
      <xdr:col>0</xdr:col>
      <xdr:colOff>1835150</xdr:colOff>
      <xdr:row>836</xdr:row>
      <xdr:rowOff>1447165</xdr:rowOff>
    </xdr:to>
    <xdr:pic>
      <xdr:nvPicPr>
        <xdr:cNvPr id="1136" name="图片 1135">
          <a:extLst>
            <a:ext uri="{FF2B5EF4-FFF2-40B4-BE49-F238E27FC236}">
              <a16:creationId xmlns:a16="http://schemas.microsoft.com/office/drawing/2014/main" id="{00000000-0008-0000-2500-000070040000}"/>
            </a:ext>
          </a:extLst>
        </xdr:cNvPr>
        <xdr:cNvPicPr>
          <a:picLocks noChangeAspect="1"/>
        </xdr:cNvPicPr>
      </xdr:nvPicPr>
      <xdr:blipFill>
        <a:blip xmlns:r="http://schemas.openxmlformats.org/officeDocument/2006/relationships" r:embed="rId385"/>
        <a:stretch>
          <a:fillRect/>
        </a:stretch>
      </xdr:blipFill>
      <xdr:spPr>
        <a:xfrm>
          <a:off x="9525" y="1279124950"/>
          <a:ext cx="1825625" cy="1391285"/>
        </a:xfrm>
        <a:prstGeom prst="rect">
          <a:avLst/>
        </a:prstGeom>
        <a:noFill/>
        <a:ln w="9525">
          <a:noFill/>
        </a:ln>
      </xdr:spPr>
    </xdr:pic>
    <xdr:clientData/>
  </xdr:twoCellAnchor>
  <xdr:twoCellAnchor editAs="oneCell">
    <xdr:from>
      <xdr:col>0</xdr:col>
      <xdr:colOff>28575</xdr:colOff>
      <xdr:row>839</xdr:row>
      <xdr:rowOff>154940</xdr:rowOff>
    </xdr:from>
    <xdr:to>
      <xdr:col>0</xdr:col>
      <xdr:colOff>1846580</xdr:colOff>
      <xdr:row>839</xdr:row>
      <xdr:rowOff>1375410</xdr:rowOff>
    </xdr:to>
    <xdr:pic>
      <xdr:nvPicPr>
        <xdr:cNvPr id="1137" name="图片 1136">
          <a:extLst>
            <a:ext uri="{FF2B5EF4-FFF2-40B4-BE49-F238E27FC236}">
              <a16:creationId xmlns:a16="http://schemas.microsoft.com/office/drawing/2014/main" id="{00000000-0008-0000-2500-000071040000}"/>
            </a:ext>
          </a:extLst>
        </xdr:cNvPr>
        <xdr:cNvPicPr>
          <a:picLocks noChangeAspect="1"/>
        </xdr:cNvPicPr>
      </xdr:nvPicPr>
      <xdr:blipFill>
        <a:blip xmlns:r="http://schemas.openxmlformats.org/officeDocument/2006/relationships" r:embed="rId386"/>
        <a:stretch>
          <a:fillRect/>
        </a:stretch>
      </xdr:blipFill>
      <xdr:spPr>
        <a:xfrm>
          <a:off x="28575" y="1283796010"/>
          <a:ext cx="1818005" cy="1220470"/>
        </a:xfrm>
        <a:prstGeom prst="rect">
          <a:avLst/>
        </a:prstGeom>
        <a:noFill/>
        <a:ln w="9525">
          <a:noFill/>
        </a:ln>
      </xdr:spPr>
    </xdr:pic>
    <xdr:clientData/>
  </xdr:twoCellAnchor>
  <xdr:twoCellAnchor editAs="oneCell">
    <xdr:from>
      <xdr:col>0</xdr:col>
      <xdr:colOff>635</xdr:colOff>
      <xdr:row>840</xdr:row>
      <xdr:rowOff>97790</xdr:rowOff>
    </xdr:from>
    <xdr:to>
      <xdr:col>0</xdr:col>
      <xdr:colOff>1819910</xdr:colOff>
      <xdr:row>840</xdr:row>
      <xdr:rowOff>1462405</xdr:rowOff>
    </xdr:to>
    <xdr:pic>
      <xdr:nvPicPr>
        <xdr:cNvPr id="1138" name="图片 1137">
          <a:extLst>
            <a:ext uri="{FF2B5EF4-FFF2-40B4-BE49-F238E27FC236}">
              <a16:creationId xmlns:a16="http://schemas.microsoft.com/office/drawing/2014/main" id="{00000000-0008-0000-2500-000072040000}"/>
            </a:ext>
          </a:extLst>
        </xdr:cNvPr>
        <xdr:cNvPicPr>
          <a:picLocks noChangeAspect="1"/>
        </xdr:cNvPicPr>
      </xdr:nvPicPr>
      <xdr:blipFill>
        <a:blip xmlns:r="http://schemas.openxmlformats.org/officeDocument/2006/relationships" r:embed="rId387"/>
        <a:stretch>
          <a:fillRect/>
        </a:stretch>
      </xdr:blipFill>
      <xdr:spPr>
        <a:xfrm>
          <a:off x="635" y="1285262860"/>
          <a:ext cx="1819275" cy="1364615"/>
        </a:xfrm>
        <a:prstGeom prst="rect">
          <a:avLst/>
        </a:prstGeom>
        <a:noFill/>
        <a:ln w="9525">
          <a:noFill/>
        </a:ln>
      </xdr:spPr>
    </xdr:pic>
    <xdr:clientData/>
  </xdr:twoCellAnchor>
  <xdr:twoCellAnchor editAs="oneCell">
    <xdr:from>
      <xdr:col>0</xdr:col>
      <xdr:colOff>35560</xdr:colOff>
      <xdr:row>841</xdr:row>
      <xdr:rowOff>93345</xdr:rowOff>
    </xdr:from>
    <xdr:to>
      <xdr:col>0</xdr:col>
      <xdr:colOff>1818640</xdr:colOff>
      <xdr:row>841</xdr:row>
      <xdr:rowOff>1433195</xdr:rowOff>
    </xdr:to>
    <xdr:pic>
      <xdr:nvPicPr>
        <xdr:cNvPr id="1139" name="图片 1138">
          <a:extLst>
            <a:ext uri="{FF2B5EF4-FFF2-40B4-BE49-F238E27FC236}">
              <a16:creationId xmlns:a16="http://schemas.microsoft.com/office/drawing/2014/main" id="{00000000-0008-0000-2500-000073040000}"/>
            </a:ext>
          </a:extLst>
        </xdr:cNvPr>
        <xdr:cNvPicPr>
          <a:picLocks noChangeAspect="1"/>
        </xdr:cNvPicPr>
      </xdr:nvPicPr>
      <xdr:blipFill>
        <a:blip xmlns:r="http://schemas.openxmlformats.org/officeDocument/2006/relationships" r:embed="rId388"/>
        <a:stretch>
          <a:fillRect/>
        </a:stretch>
      </xdr:blipFill>
      <xdr:spPr>
        <a:xfrm>
          <a:off x="35560" y="1286782415"/>
          <a:ext cx="1783080" cy="1339850"/>
        </a:xfrm>
        <a:prstGeom prst="rect">
          <a:avLst/>
        </a:prstGeom>
        <a:noFill/>
        <a:ln w="9525">
          <a:noFill/>
        </a:ln>
      </xdr:spPr>
    </xdr:pic>
    <xdr:clientData/>
  </xdr:twoCellAnchor>
  <xdr:twoCellAnchor editAs="oneCell">
    <xdr:from>
      <xdr:col>0</xdr:col>
      <xdr:colOff>9525</xdr:colOff>
      <xdr:row>842</xdr:row>
      <xdr:rowOff>45720</xdr:rowOff>
    </xdr:from>
    <xdr:to>
      <xdr:col>0</xdr:col>
      <xdr:colOff>1838960</xdr:colOff>
      <xdr:row>842</xdr:row>
      <xdr:rowOff>1440180</xdr:rowOff>
    </xdr:to>
    <xdr:pic>
      <xdr:nvPicPr>
        <xdr:cNvPr id="1140" name="图片 1139">
          <a:extLst>
            <a:ext uri="{FF2B5EF4-FFF2-40B4-BE49-F238E27FC236}">
              <a16:creationId xmlns:a16="http://schemas.microsoft.com/office/drawing/2014/main" id="{00000000-0008-0000-2500-000074040000}"/>
            </a:ext>
          </a:extLst>
        </xdr:cNvPr>
        <xdr:cNvPicPr>
          <a:picLocks noChangeAspect="1"/>
        </xdr:cNvPicPr>
      </xdr:nvPicPr>
      <xdr:blipFill>
        <a:blip xmlns:r="http://schemas.openxmlformats.org/officeDocument/2006/relationships" r:embed="rId389"/>
        <a:stretch>
          <a:fillRect/>
        </a:stretch>
      </xdr:blipFill>
      <xdr:spPr>
        <a:xfrm>
          <a:off x="9525" y="1288258790"/>
          <a:ext cx="1829435" cy="1394460"/>
        </a:xfrm>
        <a:prstGeom prst="rect">
          <a:avLst/>
        </a:prstGeom>
        <a:noFill/>
        <a:ln w="9525">
          <a:noFill/>
        </a:ln>
      </xdr:spPr>
    </xdr:pic>
    <xdr:clientData/>
  </xdr:twoCellAnchor>
  <xdr:twoCellAnchor editAs="oneCell">
    <xdr:from>
      <xdr:col>0</xdr:col>
      <xdr:colOff>635</xdr:colOff>
      <xdr:row>843</xdr:row>
      <xdr:rowOff>107950</xdr:rowOff>
    </xdr:from>
    <xdr:to>
      <xdr:col>0</xdr:col>
      <xdr:colOff>1850390</xdr:colOff>
      <xdr:row>843</xdr:row>
      <xdr:rowOff>1456055</xdr:rowOff>
    </xdr:to>
    <xdr:pic>
      <xdr:nvPicPr>
        <xdr:cNvPr id="1141" name="图片 1140">
          <a:extLst>
            <a:ext uri="{FF2B5EF4-FFF2-40B4-BE49-F238E27FC236}">
              <a16:creationId xmlns:a16="http://schemas.microsoft.com/office/drawing/2014/main" id="{00000000-0008-0000-2500-000075040000}"/>
            </a:ext>
          </a:extLst>
        </xdr:cNvPr>
        <xdr:cNvPicPr>
          <a:picLocks noChangeAspect="1"/>
        </xdr:cNvPicPr>
      </xdr:nvPicPr>
      <xdr:blipFill>
        <a:blip xmlns:r="http://schemas.openxmlformats.org/officeDocument/2006/relationships" r:embed="rId390"/>
        <a:stretch>
          <a:fillRect/>
        </a:stretch>
      </xdr:blipFill>
      <xdr:spPr>
        <a:xfrm>
          <a:off x="635" y="1289845020"/>
          <a:ext cx="1849755" cy="1348105"/>
        </a:xfrm>
        <a:prstGeom prst="rect">
          <a:avLst/>
        </a:prstGeom>
        <a:noFill/>
        <a:ln w="9525">
          <a:noFill/>
        </a:ln>
      </xdr:spPr>
    </xdr:pic>
    <xdr:clientData/>
  </xdr:twoCellAnchor>
  <xdr:twoCellAnchor editAs="oneCell">
    <xdr:from>
      <xdr:col>0</xdr:col>
      <xdr:colOff>635</xdr:colOff>
      <xdr:row>844</xdr:row>
      <xdr:rowOff>50800</xdr:rowOff>
    </xdr:from>
    <xdr:to>
      <xdr:col>0</xdr:col>
      <xdr:colOff>1832610</xdr:colOff>
      <xdr:row>844</xdr:row>
      <xdr:rowOff>1451610</xdr:rowOff>
    </xdr:to>
    <xdr:pic>
      <xdr:nvPicPr>
        <xdr:cNvPr id="1142" name="图片 1141">
          <a:extLst>
            <a:ext uri="{FF2B5EF4-FFF2-40B4-BE49-F238E27FC236}">
              <a16:creationId xmlns:a16="http://schemas.microsoft.com/office/drawing/2014/main" id="{00000000-0008-0000-2500-000076040000}"/>
            </a:ext>
          </a:extLst>
        </xdr:cNvPr>
        <xdr:cNvPicPr>
          <a:picLocks noChangeAspect="1"/>
        </xdr:cNvPicPr>
      </xdr:nvPicPr>
      <xdr:blipFill>
        <a:blip xmlns:r="http://schemas.openxmlformats.org/officeDocument/2006/relationships" r:embed="rId391"/>
        <a:stretch>
          <a:fillRect/>
        </a:stretch>
      </xdr:blipFill>
      <xdr:spPr>
        <a:xfrm>
          <a:off x="635" y="1291311870"/>
          <a:ext cx="1831975" cy="1400810"/>
        </a:xfrm>
        <a:prstGeom prst="rect">
          <a:avLst/>
        </a:prstGeom>
        <a:noFill/>
        <a:ln w="9525">
          <a:noFill/>
        </a:ln>
      </xdr:spPr>
    </xdr:pic>
    <xdr:clientData/>
  </xdr:twoCellAnchor>
  <xdr:twoCellAnchor editAs="oneCell">
    <xdr:from>
      <xdr:col>0</xdr:col>
      <xdr:colOff>635</xdr:colOff>
      <xdr:row>845</xdr:row>
      <xdr:rowOff>89535</xdr:rowOff>
    </xdr:from>
    <xdr:to>
      <xdr:col>0</xdr:col>
      <xdr:colOff>1852930</xdr:colOff>
      <xdr:row>845</xdr:row>
      <xdr:rowOff>1449705</xdr:rowOff>
    </xdr:to>
    <xdr:pic>
      <xdr:nvPicPr>
        <xdr:cNvPr id="1143" name="图片 1142">
          <a:extLst>
            <a:ext uri="{FF2B5EF4-FFF2-40B4-BE49-F238E27FC236}">
              <a16:creationId xmlns:a16="http://schemas.microsoft.com/office/drawing/2014/main" id="{00000000-0008-0000-2500-000077040000}"/>
            </a:ext>
          </a:extLst>
        </xdr:cNvPr>
        <xdr:cNvPicPr>
          <a:picLocks noChangeAspect="1"/>
        </xdr:cNvPicPr>
      </xdr:nvPicPr>
      <xdr:blipFill>
        <a:blip xmlns:r="http://schemas.openxmlformats.org/officeDocument/2006/relationships" r:embed="rId392"/>
        <a:stretch>
          <a:fillRect/>
        </a:stretch>
      </xdr:blipFill>
      <xdr:spPr>
        <a:xfrm>
          <a:off x="635" y="1292874605"/>
          <a:ext cx="1852295" cy="1360170"/>
        </a:xfrm>
        <a:prstGeom prst="rect">
          <a:avLst/>
        </a:prstGeom>
        <a:noFill/>
        <a:ln w="9525">
          <a:noFill/>
        </a:ln>
      </xdr:spPr>
    </xdr:pic>
    <xdr:clientData/>
  </xdr:twoCellAnchor>
  <xdr:twoCellAnchor editAs="oneCell">
    <xdr:from>
      <xdr:col>0</xdr:col>
      <xdr:colOff>99695</xdr:colOff>
      <xdr:row>340</xdr:row>
      <xdr:rowOff>50800</xdr:rowOff>
    </xdr:from>
    <xdr:to>
      <xdr:col>0</xdr:col>
      <xdr:colOff>1802130</xdr:colOff>
      <xdr:row>340</xdr:row>
      <xdr:rowOff>1477010</xdr:rowOff>
    </xdr:to>
    <xdr:pic>
      <xdr:nvPicPr>
        <xdr:cNvPr id="1144" name="图片 1143">
          <a:extLst>
            <a:ext uri="{FF2B5EF4-FFF2-40B4-BE49-F238E27FC236}">
              <a16:creationId xmlns:a16="http://schemas.microsoft.com/office/drawing/2014/main" id="{00000000-0008-0000-2500-000078040000}"/>
            </a:ext>
          </a:extLst>
        </xdr:cNvPr>
        <xdr:cNvPicPr>
          <a:picLocks noChangeAspect="1"/>
        </xdr:cNvPicPr>
      </xdr:nvPicPr>
      <xdr:blipFill>
        <a:blip xmlns:r="http://schemas.openxmlformats.org/officeDocument/2006/relationships" r:embed="rId393"/>
        <a:stretch>
          <a:fillRect/>
        </a:stretch>
      </xdr:blipFill>
      <xdr:spPr>
        <a:xfrm>
          <a:off x="99695" y="521882370"/>
          <a:ext cx="1702435" cy="1426210"/>
        </a:xfrm>
        <a:prstGeom prst="rect">
          <a:avLst/>
        </a:prstGeom>
        <a:noFill/>
        <a:ln w="9525">
          <a:noFill/>
        </a:ln>
      </xdr:spPr>
    </xdr:pic>
    <xdr:clientData/>
  </xdr:twoCellAnchor>
  <xdr:twoCellAnchor editAs="oneCell">
    <xdr:from>
      <xdr:col>0</xdr:col>
      <xdr:colOff>89535</xdr:colOff>
      <xdr:row>339</xdr:row>
      <xdr:rowOff>46355</xdr:rowOff>
    </xdr:from>
    <xdr:to>
      <xdr:col>0</xdr:col>
      <xdr:colOff>1824355</xdr:colOff>
      <xdr:row>339</xdr:row>
      <xdr:rowOff>1469390</xdr:rowOff>
    </xdr:to>
    <xdr:pic>
      <xdr:nvPicPr>
        <xdr:cNvPr id="1145" name="图片 1144">
          <a:extLst>
            <a:ext uri="{FF2B5EF4-FFF2-40B4-BE49-F238E27FC236}">
              <a16:creationId xmlns:a16="http://schemas.microsoft.com/office/drawing/2014/main" id="{00000000-0008-0000-2500-000079040000}"/>
            </a:ext>
          </a:extLst>
        </xdr:cNvPr>
        <xdr:cNvPicPr>
          <a:picLocks noChangeAspect="1"/>
        </xdr:cNvPicPr>
      </xdr:nvPicPr>
      <xdr:blipFill>
        <a:blip xmlns:r="http://schemas.openxmlformats.org/officeDocument/2006/relationships" r:embed="rId394"/>
        <a:stretch>
          <a:fillRect/>
        </a:stretch>
      </xdr:blipFill>
      <xdr:spPr>
        <a:xfrm>
          <a:off x="89535" y="520353925"/>
          <a:ext cx="1734820" cy="1423035"/>
        </a:xfrm>
        <a:prstGeom prst="rect">
          <a:avLst/>
        </a:prstGeom>
        <a:noFill/>
        <a:ln w="9525">
          <a:noFill/>
        </a:ln>
      </xdr:spPr>
    </xdr:pic>
    <xdr:clientData/>
  </xdr:twoCellAnchor>
  <xdr:twoCellAnchor editAs="oneCell">
    <xdr:from>
      <xdr:col>0</xdr:col>
      <xdr:colOff>90805</xdr:colOff>
      <xdr:row>341</xdr:row>
      <xdr:rowOff>25400</xdr:rowOff>
    </xdr:from>
    <xdr:to>
      <xdr:col>0</xdr:col>
      <xdr:colOff>1794510</xdr:colOff>
      <xdr:row>341</xdr:row>
      <xdr:rowOff>1442720</xdr:rowOff>
    </xdr:to>
    <xdr:pic>
      <xdr:nvPicPr>
        <xdr:cNvPr id="1146" name="图片 1145">
          <a:extLst>
            <a:ext uri="{FF2B5EF4-FFF2-40B4-BE49-F238E27FC236}">
              <a16:creationId xmlns:a16="http://schemas.microsoft.com/office/drawing/2014/main" id="{00000000-0008-0000-2500-00007A040000}"/>
            </a:ext>
          </a:extLst>
        </xdr:cNvPr>
        <xdr:cNvPicPr>
          <a:picLocks noChangeAspect="1"/>
        </xdr:cNvPicPr>
      </xdr:nvPicPr>
      <xdr:blipFill>
        <a:blip xmlns:r="http://schemas.openxmlformats.org/officeDocument/2006/relationships" r:embed="rId395"/>
        <a:stretch>
          <a:fillRect/>
        </a:stretch>
      </xdr:blipFill>
      <xdr:spPr>
        <a:xfrm>
          <a:off x="90805" y="523380970"/>
          <a:ext cx="1703705" cy="1417320"/>
        </a:xfrm>
        <a:prstGeom prst="rect">
          <a:avLst/>
        </a:prstGeom>
        <a:noFill/>
        <a:ln w="9525">
          <a:noFill/>
        </a:ln>
      </xdr:spPr>
    </xdr:pic>
    <xdr:clientData/>
  </xdr:twoCellAnchor>
  <xdr:twoCellAnchor editAs="oneCell">
    <xdr:from>
      <xdr:col>0</xdr:col>
      <xdr:colOff>116205</xdr:colOff>
      <xdr:row>342</xdr:row>
      <xdr:rowOff>50800</xdr:rowOff>
    </xdr:from>
    <xdr:to>
      <xdr:col>0</xdr:col>
      <xdr:colOff>1823085</xdr:colOff>
      <xdr:row>342</xdr:row>
      <xdr:rowOff>1487170</xdr:rowOff>
    </xdr:to>
    <xdr:pic>
      <xdr:nvPicPr>
        <xdr:cNvPr id="1147" name="图片 1146">
          <a:extLst>
            <a:ext uri="{FF2B5EF4-FFF2-40B4-BE49-F238E27FC236}">
              <a16:creationId xmlns:a16="http://schemas.microsoft.com/office/drawing/2014/main" id="{00000000-0008-0000-2500-00007B040000}"/>
            </a:ext>
          </a:extLst>
        </xdr:cNvPr>
        <xdr:cNvPicPr>
          <a:picLocks noChangeAspect="1"/>
        </xdr:cNvPicPr>
      </xdr:nvPicPr>
      <xdr:blipFill>
        <a:blip xmlns:r="http://schemas.openxmlformats.org/officeDocument/2006/relationships" r:embed="rId396"/>
        <a:stretch>
          <a:fillRect/>
        </a:stretch>
      </xdr:blipFill>
      <xdr:spPr>
        <a:xfrm>
          <a:off x="116205" y="524930370"/>
          <a:ext cx="1706880" cy="1436370"/>
        </a:xfrm>
        <a:prstGeom prst="rect">
          <a:avLst/>
        </a:prstGeom>
        <a:noFill/>
        <a:ln w="9525">
          <a:noFill/>
        </a:ln>
      </xdr:spPr>
    </xdr:pic>
    <xdr:clientData/>
  </xdr:twoCellAnchor>
  <xdr:twoCellAnchor editAs="oneCell">
    <xdr:from>
      <xdr:col>0</xdr:col>
      <xdr:colOff>55880</xdr:colOff>
      <xdr:row>343</xdr:row>
      <xdr:rowOff>43815</xdr:rowOff>
    </xdr:from>
    <xdr:to>
      <xdr:col>0</xdr:col>
      <xdr:colOff>1784350</xdr:colOff>
      <xdr:row>343</xdr:row>
      <xdr:rowOff>1474470</xdr:rowOff>
    </xdr:to>
    <xdr:pic>
      <xdr:nvPicPr>
        <xdr:cNvPr id="1148" name="图片 1147">
          <a:extLst>
            <a:ext uri="{FF2B5EF4-FFF2-40B4-BE49-F238E27FC236}">
              <a16:creationId xmlns:a16="http://schemas.microsoft.com/office/drawing/2014/main" id="{00000000-0008-0000-2500-00007C040000}"/>
            </a:ext>
          </a:extLst>
        </xdr:cNvPr>
        <xdr:cNvPicPr>
          <a:picLocks noChangeAspect="1"/>
        </xdr:cNvPicPr>
      </xdr:nvPicPr>
      <xdr:blipFill>
        <a:blip xmlns:r="http://schemas.openxmlformats.org/officeDocument/2006/relationships" r:embed="rId397"/>
        <a:stretch>
          <a:fillRect/>
        </a:stretch>
      </xdr:blipFill>
      <xdr:spPr>
        <a:xfrm>
          <a:off x="55880" y="526447385"/>
          <a:ext cx="1728470" cy="1430655"/>
        </a:xfrm>
        <a:prstGeom prst="rect">
          <a:avLst/>
        </a:prstGeom>
        <a:noFill/>
        <a:ln w="9525">
          <a:noFill/>
        </a:ln>
      </xdr:spPr>
    </xdr:pic>
    <xdr:clientData/>
  </xdr:twoCellAnchor>
  <xdr:twoCellAnchor editAs="oneCell">
    <xdr:from>
      <xdr:col>0</xdr:col>
      <xdr:colOff>79375</xdr:colOff>
      <xdr:row>846</xdr:row>
      <xdr:rowOff>41910</xdr:rowOff>
    </xdr:from>
    <xdr:to>
      <xdr:col>0</xdr:col>
      <xdr:colOff>1823720</xdr:colOff>
      <xdr:row>846</xdr:row>
      <xdr:rowOff>1497965</xdr:rowOff>
    </xdr:to>
    <xdr:pic>
      <xdr:nvPicPr>
        <xdr:cNvPr id="1149" name="图片 1148">
          <a:extLst>
            <a:ext uri="{FF2B5EF4-FFF2-40B4-BE49-F238E27FC236}">
              <a16:creationId xmlns:a16="http://schemas.microsoft.com/office/drawing/2014/main" id="{00000000-0008-0000-2500-00007D040000}"/>
            </a:ext>
          </a:extLst>
        </xdr:cNvPr>
        <xdr:cNvPicPr>
          <a:picLocks noChangeAspect="1"/>
        </xdr:cNvPicPr>
      </xdr:nvPicPr>
      <xdr:blipFill>
        <a:blip xmlns:r="http://schemas.openxmlformats.org/officeDocument/2006/relationships" r:embed="rId398"/>
        <a:stretch>
          <a:fillRect/>
        </a:stretch>
      </xdr:blipFill>
      <xdr:spPr>
        <a:xfrm>
          <a:off x="79375" y="1294350980"/>
          <a:ext cx="1744345" cy="1456055"/>
        </a:xfrm>
        <a:prstGeom prst="rect">
          <a:avLst/>
        </a:prstGeom>
        <a:noFill/>
        <a:ln w="9525">
          <a:noFill/>
        </a:ln>
      </xdr:spPr>
    </xdr:pic>
    <xdr:clientData/>
  </xdr:twoCellAnchor>
  <xdr:twoCellAnchor editAs="oneCell">
    <xdr:from>
      <xdr:col>0</xdr:col>
      <xdr:colOff>61595</xdr:colOff>
      <xdr:row>847</xdr:row>
      <xdr:rowOff>60960</xdr:rowOff>
    </xdr:from>
    <xdr:to>
      <xdr:col>0</xdr:col>
      <xdr:colOff>1807845</xdr:colOff>
      <xdr:row>847</xdr:row>
      <xdr:rowOff>1476375</xdr:rowOff>
    </xdr:to>
    <xdr:pic>
      <xdr:nvPicPr>
        <xdr:cNvPr id="1150" name="图片 1149">
          <a:extLst>
            <a:ext uri="{FF2B5EF4-FFF2-40B4-BE49-F238E27FC236}">
              <a16:creationId xmlns:a16="http://schemas.microsoft.com/office/drawing/2014/main" id="{00000000-0008-0000-2500-00007E040000}"/>
            </a:ext>
          </a:extLst>
        </xdr:cNvPr>
        <xdr:cNvPicPr>
          <a:picLocks noChangeAspect="1"/>
        </xdr:cNvPicPr>
      </xdr:nvPicPr>
      <xdr:blipFill>
        <a:blip xmlns:r="http://schemas.openxmlformats.org/officeDocument/2006/relationships" r:embed="rId399"/>
        <a:stretch>
          <a:fillRect/>
        </a:stretch>
      </xdr:blipFill>
      <xdr:spPr>
        <a:xfrm>
          <a:off x="61595" y="1295894030"/>
          <a:ext cx="1746250" cy="1415415"/>
        </a:xfrm>
        <a:prstGeom prst="rect">
          <a:avLst/>
        </a:prstGeom>
        <a:noFill/>
        <a:ln w="9525">
          <a:noFill/>
        </a:ln>
      </xdr:spPr>
    </xdr:pic>
    <xdr:clientData/>
  </xdr:twoCellAnchor>
  <xdr:twoCellAnchor editAs="oneCell">
    <xdr:from>
      <xdr:col>0</xdr:col>
      <xdr:colOff>8890</xdr:colOff>
      <xdr:row>848</xdr:row>
      <xdr:rowOff>86995</xdr:rowOff>
    </xdr:from>
    <xdr:to>
      <xdr:col>0</xdr:col>
      <xdr:colOff>1812925</xdr:colOff>
      <xdr:row>848</xdr:row>
      <xdr:rowOff>1445895</xdr:rowOff>
    </xdr:to>
    <xdr:pic>
      <xdr:nvPicPr>
        <xdr:cNvPr id="1151" name="图片 1150">
          <a:extLst>
            <a:ext uri="{FF2B5EF4-FFF2-40B4-BE49-F238E27FC236}">
              <a16:creationId xmlns:a16="http://schemas.microsoft.com/office/drawing/2014/main" id="{00000000-0008-0000-2500-00007F040000}"/>
            </a:ext>
          </a:extLst>
        </xdr:cNvPr>
        <xdr:cNvPicPr>
          <a:picLocks noChangeAspect="1"/>
        </xdr:cNvPicPr>
      </xdr:nvPicPr>
      <xdr:blipFill>
        <a:blip xmlns:r="http://schemas.openxmlformats.org/officeDocument/2006/relationships" r:embed="rId400"/>
        <a:stretch>
          <a:fillRect/>
        </a:stretch>
      </xdr:blipFill>
      <xdr:spPr>
        <a:xfrm>
          <a:off x="8890" y="1297444065"/>
          <a:ext cx="1804035" cy="1358900"/>
        </a:xfrm>
        <a:prstGeom prst="rect">
          <a:avLst/>
        </a:prstGeom>
        <a:noFill/>
        <a:ln w="9525">
          <a:noFill/>
        </a:ln>
      </xdr:spPr>
    </xdr:pic>
    <xdr:clientData/>
  </xdr:twoCellAnchor>
  <xdr:twoCellAnchor editAs="oneCell">
    <xdr:from>
      <xdr:col>0</xdr:col>
      <xdr:colOff>27305</xdr:colOff>
      <xdr:row>849</xdr:row>
      <xdr:rowOff>42545</xdr:rowOff>
    </xdr:from>
    <xdr:to>
      <xdr:col>0</xdr:col>
      <xdr:colOff>1818005</xdr:colOff>
      <xdr:row>849</xdr:row>
      <xdr:rowOff>1496695</xdr:rowOff>
    </xdr:to>
    <xdr:pic>
      <xdr:nvPicPr>
        <xdr:cNvPr id="1152" name="图片 1151">
          <a:extLst>
            <a:ext uri="{FF2B5EF4-FFF2-40B4-BE49-F238E27FC236}">
              <a16:creationId xmlns:a16="http://schemas.microsoft.com/office/drawing/2014/main" id="{00000000-0008-0000-2500-000080040000}"/>
            </a:ext>
          </a:extLst>
        </xdr:cNvPr>
        <xdr:cNvPicPr>
          <a:picLocks noChangeAspect="1"/>
        </xdr:cNvPicPr>
      </xdr:nvPicPr>
      <xdr:blipFill>
        <a:blip xmlns:r="http://schemas.openxmlformats.org/officeDocument/2006/relationships" r:embed="rId401"/>
        <a:stretch>
          <a:fillRect/>
        </a:stretch>
      </xdr:blipFill>
      <xdr:spPr>
        <a:xfrm>
          <a:off x="27305" y="1298923615"/>
          <a:ext cx="1790700" cy="1454150"/>
        </a:xfrm>
        <a:prstGeom prst="rect">
          <a:avLst/>
        </a:prstGeom>
        <a:noFill/>
        <a:ln w="9525">
          <a:noFill/>
        </a:ln>
      </xdr:spPr>
    </xdr:pic>
    <xdr:clientData/>
  </xdr:twoCellAnchor>
  <xdr:twoCellAnchor editAs="oneCell">
    <xdr:from>
      <xdr:col>0</xdr:col>
      <xdr:colOff>9525</xdr:colOff>
      <xdr:row>850</xdr:row>
      <xdr:rowOff>102235</xdr:rowOff>
    </xdr:from>
    <xdr:to>
      <xdr:col>0</xdr:col>
      <xdr:colOff>1836420</xdr:colOff>
      <xdr:row>850</xdr:row>
      <xdr:rowOff>1438275</xdr:rowOff>
    </xdr:to>
    <xdr:pic>
      <xdr:nvPicPr>
        <xdr:cNvPr id="1153" name="图片 1152">
          <a:extLst>
            <a:ext uri="{FF2B5EF4-FFF2-40B4-BE49-F238E27FC236}">
              <a16:creationId xmlns:a16="http://schemas.microsoft.com/office/drawing/2014/main" id="{00000000-0008-0000-2500-000081040000}"/>
            </a:ext>
          </a:extLst>
        </xdr:cNvPr>
        <xdr:cNvPicPr>
          <a:picLocks noChangeAspect="1"/>
        </xdr:cNvPicPr>
      </xdr:nvPicPr>
      <xdr:blipFill>
        <a:blip xmlns:r="http://schemas.openxmlformats.org/officeDocument/2006/relationships" r:embed="rId402"/>
        <a:stretch>
          <a:fillRect/>
        </a:stretch>
      </xdr:blipFill>
      <xdr:spPr>
        <a:xfrm>
          <a:off x="9525" y="1300507305"/>
          <a:ext cx="1826895" cy="1336040"/>
        </a:xfrm>
        <a:prstGeom prst="rect">
          <a:avLst/>
        </a:prstGeom>
        <a:noFill/>
        <a:ln w="9525">
          <a:noFill/>
        </a:ln>
      </xdr:spPr>
    </xdr:pic>
    <xdr:clientData/>
  </xdr:twoCellAnchor>
  <xdr:twoCellAnchor editAs="oneCell">
    <xdr:from>
      <xdr:col>0</xdr:col>
      <xdr:colOff>635</xdr:colOff>
      <xdr:row>851</xdr:row>
      <xdr:rowOff>17145</xdr:rowOff>
    </xdr:from>
    <xdr:to>
      <xdr:col>0</xdr:col>
      <xdr:colOff>1826260</xdr:colOff>
      <xdr:row>851</xdr:row>
      <xdr:rowOff>1468755</xdr:rowOff>
    </xdr:to>
    <xdr:pic>
      <xdr:nvPicPr>
        <xdr:cNvPr id="1154" name="图片 1153">
          <a:extLst>
            <a:ext uri="{FF2B5EF4-FFF2-40B4-BE49-F238E27FC236}">
              <a16:creationId xmlns:a16="http://schemas.microsoft.com/office/drawing/2014/main" id="{00000000-0008-0000-2500-000082040000}"/>
            </a:ext>
          </a:extLst>
        </xdr:cNvPr>
        <xdr:cNvPicPr>
          <a:picLocks noChangeAspect="1"/>
        </xdr:cNvPicPr>
      </xdr:nvPicPr>
      <xdr:blipFill>
        <a:blip xmlns:r="http://schemas.openxmlformats.org/officeDocument/2006/relationships" r:embed="rId403"/>
        <a:stretch>
          <a:fillRect/>
        </a:stretch>
      </xdr:blipFill>
      <xdr:spPr>
        <a:xfrm>
          <a:off x="635" y="1301946215"/>
          <a:ext cx="1825625" cy="1451610"/>
        </a:xfrm>
        <a:prstGeom prst="rect">
          <a:avLst/>
        </a:prstGeom>
        <a:noFill/>
        <a:ln w="9525">
          <a:noFill/>
        </a:ln>
      </xdr:spPr>
    </xdr:pic>
    <xdr:clientData/>
  </xdr:twoCellAnchor>
  <xdr:twoCellAnchor editAs="oneCell">
    <xdr:from>
      <xdr:col>0</xdr:col>
      <xdr:colOff>635</xdr:colOff>
      <xdr:row>852</xdr:row>
      <xdr:rowOff>64135</xdr:rowOff>
    </xdr:from>
    <xdr:to>
      <xdr:col>0</xdr:col>
      <xdr:colOff>1839595</xdr:colOff>
      <xdr:row>852</xdr:row>
      <xdr:rowOff>1406525</xdr:rowOff>
    </xdr:to>
    <xdr:pic>
      <xdr:nvPicPr>
        <xdr:cNvPr id="1155" name="图片 1154">
          <a:extLst>
            <a:ext uri="{FF2B5EF4-FFF2-40B4-BE49-F238E27FC236}">
              <a16:creationId xmlns:a16="http://schemas.microsoft.com/office/drawing/2014/main" id="{00000000-0008-0000-2500-000083040000}"/>
            </a:ext>
          </a:extLst>
        </xdr:cNvPr>
        <xdr:cNvPicPr>
          <a:picLocks noChangeAspect="1"/>
        </xdr:cNvPicPr>
      </xdr:nvPicPr>
      <xdr:blipFill>
        <a:blip xmlns:r="http://schemas.openxmlformats.org/officeDocument/2006/relationships" r:embed="rId404"/>
        <a:stretch>
          <a:fillRect/>
        </a:stretch>
      </xdr:blipFill>
      <xdr:spPr>
        <a:xfrm>
          <a:off x="635" y="1303517205"/>
          <a:ext cx="1838960" cy="1342390"/>
        </a:xfrm>
        <a:prstGeom prst="rect">
          <a:avLst/>
        </a:prstGeom>
        <a:noFill/>
        <a:ln w="9525">
          <a:noFill/>
        </a:ln>
      </xdr:spPr>
    </xdr:pic>
    <xdr:clientData/>
  </xdr:twoCellAnchor>
  <xdr:twoCellAnchor editAs="oneCell">
    <xdr:from>
      <xdr:col>0</xdr:col>
      <xdr:colOff>635</xdr:colOff>
      <xdr:row>853</xdr:row>
      <xdr:rowOff>44450</xdr:rowOff>
    </xdr:from>
    <xdr:to>
      <xdr:col>0</xdr:col>
      <xdr:colOff>1845945</xdr:colOff>
      <xdr:row>853</xdr:row>
      <xdr:rowOff>1461135</xdr:rowOff>
    </xdr:to>
    <xdr:pic>
      <xdr:nvPicPr>
        <xdr:cNvPr id="1156" name="图片 1155">
          <a:extLst>
            <a:ext uri="{FF2B5EF4-FFF2-40B4-BE49-F238E27FC236}">
              <a16:creationId xmlns:a16="http://schemas.microsoft.com/office/drawing/2014/main" id="{00000000-0008-0000-2500-000084040000}"/>
            </a:ext>
          </a:extLst>
        </xdr:cNvPr>
        <xdr:cNvPicPr>
          <a:picLocks noChangeAspect="1"/>
        </xdr:cNvPicPr>
      </xdr:nvPicPr>
      <xdr:blipFill>
        <a:blip xmlns:r="http://schemas.openxmlformats.org/officeDocument/2006/relationships" r:embed="rId405"/>
        <a:stretch>
          <a:fillRect/>
        </a:stretch>
      </xdr:blipFill>
      <xdr:spPr>
        <a:xfrm>
          <a:off x="635" y="1305021520"/>
          <a:ext cx="1845310" cy="1416685"/>
        </a:xfrm>
        <a:prstGeom prst="rect">
          <a:avLst/>
        </a:prstGeom>
        <a:noFill/>
        <a:ln w="9525">
          <a:noFill/>
        </a:ln>
      </xdr:spPr>
    </xdr:pic>
    <xdr:clientData/>
  </xdr:twoCellAnchor>
  <xdr:twoCellAnchor editAs="oneCell">
    <xdr:from>
      <xdr:col>0</xdr:col>
      <xdr:colOff>635</xdr:colOff>
      <xdr:row>854</xdr:row>
      <xdr:rowOff>71120</xdr:rowOff>
    </xdr:from>
    <xdr:to>
      <xdr:col>0</xdr:col>
      <xdr:colOff>1834515</xdr:colOff>
      <xdr:row>854</xdr:row>
      <xdr:rowOff>1485265</xdr:rowOff>
    </xdr:to>
    <xdr:pic>
      <xdr:nvPicPr>
        <xdr:cNvPr id="1157" name="图片 1156">
          <a:extLst>
            <a:ext uri="{FF2B5EF4-FFF2-40B4-BE49-F238E27FC236}">
              <a16:creationId xmlns:a16="http://schemas.microsoft.com/office/drawing/2014/main" id="{00000000-0008-0000-2500-000085040000}"/>
            </a:ext>
          </a:extLst>
        </xdr:cNvPr>
        <xdr:cNvPicPr>
          <a:picLocks noChangeAspect="1"/>
        </xdr:cNvPicPr>
      </xdr:nvPicPr>
      <xdr:blipFill>
        <a:blip xmlns:r="http://schemas.openxmlformats.org/officeDocument/2006/relationships" r:embed="rId406"/>
        <a:stretch>
          <a:fillRect/>
        </a:stretch>
      </xdr:blipFill>
      <xdr:spPr>
        <a:xfrm>
          <a:off x="635" y="1306572190"/>
          <a:ext cx="1833880" cy="1414145"/>
        </a:xfrm>
        <a:prstGeom prst="rect">
          <a:avLst/>
        </a:prstGeom>
        <a:noFill/>
        <a:ln w="9525">
          <a:noFill/>
        </a:ln>
      </xdr:spPr>
    </xdr:pic>
    <xdr:clientData/>
  </xdr:twoCellAnchor>
  <xdr:twoCellAnchor editAs="oneCell">
    <xdr:from>
      <xdr:col>0</xdr:col>
      <xdr:colOff>635</xdr:colOff>
      <xdr:row>855</xdr:row>
      <xdr:rowOff>26035</xdr:rowOff>
    </xdr:from>
    <xdr:to>
      <xdr:col>0</xdr:col>
      <xdr:colOff>1802765</xdr:colOff>
      <xdr:row>855</xdr:row>
      <xdr:rowOff>1494155</xdr:rowOff>
    </xdr:to>
    <xdr:pic>
      <xdr:nvPicPr>
        <xdr:cNvPr id="1158" name="图片 1157">
          <a:extLst>
            <a:ext uri="{FF2B5EF4-FFF2-40B4-BE49-F238E27FC236}">
              <a16:creationId xmlns:a16="http://schemas.microsoft.com/office/drawing/2014/main" id="{00000000-0008-0000-2500-000086040000}"/>
            </a:ext>
          </a:extLst>
        </xdr:cNvPr>
        <xdr:cNvPicPr>
          <a:picLocks noChangeAspect="1"/>
        </xdr:cNvPicPr>
      </xdr:nvPicPr>
      <xdr:blipFill>
        <a:blip xmlns:r="http://schemas.openxmlformats.org/officeDocument/2006/relationships" r:embed="rId407"/>
        <a:stretch>
          <a:fillRect/>
        </a:stretch>
      </xdr:blipFill>
      <xdr:spPr>
        <a:xfrm>
          <a:off x="635" y="1308051105"/>
          <a:ext cx="1802130" cy="1468120"/>
        </a:xfrm>
        <a:prstGeom prst="rect">
          <a:avLst/>
        </a:prstGeom>
        <a:noFill/>
        <a:ln w="9525">
          <a:noFill/>
        </a:ln>
      </xdr:spPr>
    </xdr:pic>
    <xdr:clientData/>
  </xdr:twoCellAnchor>
  <xdr:twoCellAnchor editAs="oneCell">
    <xdr:from>
      <xdr:col>0</xdr:col>
      <xdr:colOff>635</xdr:colOff>
      <xdr:row>856</xdr:row>
      <xdr:rowOff>50800</xdr:rowOff>
    </xdr:from>
    <xdr:to>
      <xdr:col>0</xdr:col>
      <xdr:colOff>1822450</xdr:colOff>
      <xdr:row>856</xdr:row>
      <xdr:rowOff>1482090</xdr:rowOff>
    </xdr:to>
    <xdr:pic>
      <xdr:nvPicPr>
        <xdr:cNvPr id="1159" name="图片 1158">
          <a:extLst>
            <a:ext uri="{FF2B5EF4-FFF2-40B4-BE49-F238E27FC236}">
              <a16:creationId xmlns:a16="http://schemas.microsoft.com/office/drawing/2014/main" id="{00000000-0008-0000-2500-000087040000}"/>
            </a:ext>
          </a:extLst>
        </xdr:cNvPr>
        <xdr:cNvPicPr>
          <a:picLocks noChangeAspect="1"/>
        </xdr:cNvPicPr>
      </xdr:nvPicPr>
      <xdr:blipFill>
        <a:blip xmlns:r="http://schemas.openxmlformats.org/officeDocument/2006/relationships" r:embed="rId408"/>
        <a:stretch>
          <a:fillRect/>
        </a:stretch>
      </xdr:blipFill>
      <xdr:spPr>
        <a:xfrm>
          <a:off x="635" y="1309599870"/>
          <a:ext cx="1821815" cy="1431290"/>
        </a:xfrm>
        <a:prstGeom prst="rect">
          <a:avLst/>
        </a:prstGeom>
        <a:noFill/>
        <a:ln w="9525">
          <a:noFill/>
        </a:ln>
      </xdr:spPr>
    </xdr:pic>
    <xdr:clientData/>
  </xdr:twoCellAnchor>
  <xdr:twoCellAnchor editAs="oneCell">
    <xdr:from>
      <xdr:col>0</xdr:col>
      <xdr:colOff>9525</xdr:colOff>
      <xdr:row>857</xdr:row>
      <xdr:rowOff>71120</xdr:rowOff>
    </xdr:from>
    <xdr:to>
      <xdr:col>0</xdr:col>
      <xdr:colOff>1829435</xdr:colOff>
      <xdr:row>857</xdr:row>
      <xdr:rowOff>1473835</xdr:rowOff>
    </xdr:to>
    <xdr:pic>
      <xdr:nvPicPr>
        <xdr:cNvPr id="1160" name="图片 1159">
          <a:extLst>
            <a:ext uri="{FF2B5EF4-FFF2-40B4-BE49-F238E27FC236}">
              <a16:creationId xmlns:a16="http://schemas.microsoft.com/office/drawing/2014/main" id="{00000000-0008-0000-2500-000088040000}"/>
            </a:ext>
          </a:extLst>
        </xdr:cNvPr>
        <xdr:cNvPicPr>
          <a:picLocks noChangeAspect="1"/>
        </xdr:cNvPicPr>
      </xdr:nvPicPr>
      <xdr:blipFill>
        <a:blip xmlns:r="http://schemas.openxmlformats.org/officeDocument/2006/relationships" r:embed="rId409"/>
        <a:stretch>
          <a:fillRect/>
        </a:stretch>
      </xdr:blipFill>
      <xdr:spPr>
        <a:xfrm>
          <a:off x="9525" y="1311144190"/>
          <a:ext cx="1819910" cy="1402715"/>
        </a:xfrm>
        <a:prstGeom prst="rect">
          <a:avLst/>
        </a:prstGeom>
        <a:noFill/>
        <a:ln w="9525">
          <a:noFill/>
        </a:ln>
      </xdr:spPr>
    </xdr:pic>
    <xdr:clientData/>
  </xdr:twoCellAnchor>
  <xdr:twoCellAnchor editAs="oneCell">
    <xdr:from>
      <xdr:col>0</xdr:col>
      <xdr:colOff>635</xdr:colOff>
      <xdr:row>858</xdr:row>
      <xdr:rowOff>52070</xdr:rowOff>
    </xdr:from>
    <xdr:to>
      <xdr:col>0</xdr:col>
      <xdr:colOff>1855470</xdr:colOff>
      <xdr:row>858</xdr:row>
      <xdr:rowOff>1475105</xdr:rowOff>
    </xdr:to>
    <xdr:pic>
      <xdr:nvPicPr>
        <xdr:cNvPr id="1161" name="图片 1160">
          <a:extLst>
            <a:ext uri="{FF2B5EF4-FFF2-40B4-BE49-F238E27FC236}">
              <a16:creationId xmlns:a16="http://schemas.microsoft.com/office/drawing/2014/main" id="{00000000-0008-0000-2500-000089040000}"/>
            </a:ext>
          </a:extLst>
        </xdr:cNvPr>
        <xdr:cNvPicPr>
          <a:picLocks noChangeAspect="1"/>
        </xdr:cNvPicPr>
      </xdr:nvPicPr>
      <xdr:blipFill>
        <a:blip xmlns:r="http://schemas.openxmlformats.org/officeDocument/2006/relationships" r:embed="rId410"/>
        <a:stretch>
          <a:fillRect/>
        </a:stretch>
      </xdr:blipFill>
      <xdr:spPr>
        <a:xfrm>
          <a:off x="635" y="1312649140"/>
          <a:ext cx="1854835" cy="1423035"/>
        </a:xfrm>
        <a:prstGeom prst="rect">
          <a:avLst/>
        </a:prstGeom>
        <a:noFill/>
        <a:ln w="9525">
          <a:noFill/>
        </a:ln>
      </xdr:spPr>
    </xdr:pic>
    <xdr:clientData/>
  </xdr:twoCellAnchor>
  <xdr:twoCellAnchor editAs="oneCell">
    <xdr:from>
      <xdr:col>0</xdr:col>
      <xdr:colOff>635</xdr:colOff>
      <xdr:row>859</xdr:row>
      <xdr:rowOff>43180</xdr:rowOff>
    </xdr:from>
    <xdr:to>
      <xdr:col>0</xdr:col>
      <xdr:colOff>1855470</xdr:colOff>
      <xdr:row>859</xdr:row>
      <xdr:rowOff>1465580</xdr:rowOff>
    </xdr:to>
    <xdr:pic>
      <xdr:nvPicPr>
        <xdr:cNvPr id="1162" name="图片 1161">
          <a:extLst>
            <a:ext uri="{FF2B5EF4-FFF2-40B4-BE49-F238E27FC236}">
              <a16:creationId xmlns:a16="http://schemas.microsoft.com/office/drawing/2014/main" id="{00000000-0008-0000-2500-00008A040000}"/>
            </a:ext>
          </a:extLst>
        </xdr:cNvPr>
        <xdr:cNvPicPr>
          <a:picLocks noChangeAspect="1"/>
        </xdr:cNvPicPr>
      </xdr:nvPicPr>
      <xdr:blipFill>
        <a:blip xmlns:r="http://schemas.openxmlformats.org/officeDocument/2006/relationships" r:embed="rId411"/>
        <a:stretch>
          <a:fillRect/>
        </a:stretch>
      </xdr:blipFill>
      <xdr:spPr>
        <a:xfrm>
          <a:off x="635" y="1314164250"/>
          <a:ext cx="1854835" cy="1422400"/>
        </a:xfrm>
        <a:prstGeom prst="rect">
          <a:avLst/>
        </a:prstGeom>
        <a:noFill/>
        <a:ln w="9525">
          <a:noFill/>
        </a:ln>
      </xdr:spPr>
    </xdr:pic>
    <xdr:clientData/>
  </xdr:twoCellAnchor>
  <xdr:twoCellAnchor editAs="oneCell">
    <xdr:from>
      <xdr:col>0</xdr:col>
      <xdr:colOff>9525</xdr:colOff>
      <xdr:row>860</xdr:row>
      <xdr:rowOff>36195</xdr:rowOff>
    </xdr:from>
    <xdr:to>
      <xdr:col>0</xdr:col>
      <xdr:colOff>1837055</xdr:colOff>
      <xdr:row>860</xdr:row>
      <xdr:rowOff>1478915</xdr:rowOff>
    </xdr:to>
    <xdr:pic>
      <xdr:nvPicPr>
        <xdr:cNvPr id="1163" name="图片 1162">
          <a:extLst>
            <a:ext uri="{FF2B5EF4-FFF2-40B4-BE49-F238E27FC236}">
              <a16:creationId xmlns:a16="http://schemas.microsoft.com/office/drawing/2014/main" id="{00000000-0008-0000-2500-00008B040000}"/>
            </a:ext>
          </a:extLst>
        </xdr:cNvPr>
        <xdr:cNvPicPr>
          <a:picLocks noChangeAspect="1"/>
        </xdr:cNvPicPr>
      </xdr:nvPicPr>
      <xdr:blipFill>
        <a:blip xmlns:r="http://schemas.openxmlformats.org/officeDocument/2006/relationships" r:embed="rId412"/>
        <a:stretch>
          <a:fillRect/>
        </a:stretch>
      </xdr:blipFill>
      <xdr:spPr>
        <a:xfrm>
          <a:off x="9525" y="1315681265"/>
          <a:ext cx="1827530" cy="1442720"/>
        </a:xfrm>
        <a:prstGeom prst="rect">
          <a:avLst/>
        </a:prstGeom>
        <a:noFill/>
        <a:ln w="9525">
          <a:noFill/>
        </a:ln>
      </xdr:spPr>
    </xdr:pic>
    <xdr:clientData/>
  </xdr:twoCellAnchor>
  <xdr:twoCellAnchor editAs="oneCell">
    <xdr:from>
      <xdr:col>0</xdr:col>
      <xdr:colOff>9525</xdr:colOff>
      <xdr:row>861</xdr:row>
      <xdr:rowOff>64770</xdr:rowOff>
    </xdr:from>
    <xdr:to>
      <xdr:col>0</xdr:col>
      <xdr:colOff>1845945</xdr:colOff>
      <xdr:row>861</xdr:row>
      <xdr:rowOff>1457325</xdr:rowOff>
    </xdr:to>
    <xdr:pic>
      <xdr:nvPicPr>
        <xdr:cNvPr id="1164" name="图片 1163">
          <a:extLst>
            <a:ext uri="{FF2B5EF4-FFF2-40B4-BE49-F238E27FC236}">
              <a16:creationId xmlns:a16="http://schemas.microsoft.com/office/drawing/2014/main" id="{00000000-0008-0000-2500-00008C040000}"/>
            </a:ext>
          </a:extLst>
        </xdr:cNvPr>
        <xdr:cNvPicPr>
          <a:picLocks noChangeAspect="1"/>
        </xdr:cNvPicPr>
      </xdr:nvPicPr>
      <xdr:blipFill>
        <a:blip xmlns:r="http://schemas.openxmlformats.org/officeDocument/2006/relationships" r:embed="rId413"/>
        <a:stretch>
          <a:fillRect/>
        </a:stretch>
      </xdr:blipFill>
      <xdr:spPr>
        <a:xfrm>
          <a:off x="9525" y="1317233840"/>
          <a:ext cx="1836420" cy="1392555"/>
        </a:xfrm>
        <a:prstGeom prst="rect">
          <a:avLst/>
        </a:prstGeom>
        <a:noFill/>
        <a:ln w="9525">
          <a:noFill/>
        </a:ln>
      </xdr:spPr>
    </xdr:pic>
    <xdr:clientData/>
  </xdr:twoCellAnchor>
  <xdr:twoCellAnchor editAs="oneCell">
    <xdr:from>
      <xdr:col>0</xdr:col>
      <xdr:colOff>9525</xdr:colOff>
      <xdr:row>878</xdr:row>
      <xdr:rowOff>123825</xdr:rowOff>
    </xdr:from>
    <xdr:to>
      <xdr:col>0</xdr:col>
      <xdr:colOff>1821815</xdr:colOff>
      <xdr:row>878</xdr:row>
      <xdr:rowOff>1412875</xdr:rowOff>
    </xdr:to>
    <xdr:pic>
      <xdr:nvPicPr>
        <xdr:cNvPr id="1196" name="图片 1195">
          <a:extLst>
            <a:ext uri="{FF2B5EF4-FFF2-40B4-BE49-F238E27FC236}">
              <a16:creationId xmlns:a16="http://schemas.microsoft.com/office/drawing/2014/main" id="{00000000-0008-0000-2500-0000AC040000}"/>
            </a:ext>
          </a:extLst>
        </xdr:cNvPr>
        <xdr:cNvPicPr>
          <a:picLocks noChangeAspect="1"/>
        </xdr:cNvPicPr>
      </xdr:nvPicPr>
      <xdr:blipFill>
        <a:blip xmlns:r="http://schemas.openxmlformats.org/officeDocument/2006/relationships" r:embed="rId414"/>
        <a:stretch>
          <a:fillRect/>
        </a:stretch>
      </xdr:blipFill>
      <xdr:spPr>
        <a:xfrm>
          <a:off x="9525" y="1343772395"/>
          <a:ext cx="1812290" cy="1289050"/>
        </a:xfrm>
        <a:prstGeom prst="rect">
          <a:avLst/>
        </a:prstGeom>
        <a:noFill/>
        <a:ln w="9525">
          <a:noFill/>
        </a:ln>
      </xdr:spPr>
    </xdr:pic>
    <xdr:clientData/>
  </xdr:twoCellAnchor>
  <xdr:twoCellAnchor editAs="oneCell">
    <xdr:from>
      <xdr:col>0</xdr:col>
      <xdr:colOff>1270</xdr:colOff>
      <xdr:row>877</xdr:row>
      <xdr:rowOff>162560</xdr:rowOff>
    </xdr:from>
    <xdr:to>
      <xdr:col>0</xdr:col>
      <xdr:colOff>1835150</xdr:colOff>
      <xdr:row>877</xdr:row>
      <xdr:rowOff>1470025</xdr:rowOff>
    </xdr:to>
    <xdr:pic>
      <xdr:nvPicPr>
        <xdr:cNvPr id="1197" name="图片 1196">
          <a:extLst>
            <a:ext uri="{FF2B5EF4-FFF2-40B4-BE49-F238E27FC236}">
              <a16:creationId xmlns:a16="http://schemas.microsoft.com/office/drawing/2014/main" id="{00000000-0008-0000-2500-0000AD040000}"/>
            </a:ext>
          </a:extLst>
        </xdr:cNvPr>
        <xdr:cNvPicPr>
          <a:picLocks noChangeAspect="1"/>
        </xdr:cNvPicPr>
      </xdr:nvPicPr>
      <xdr:blipFill>
        <a:blip xmlns:r="http://schemas.openxmlformats.org/officeDocument/2006/relationships" r:embed="rId415"/>
        <a:stretch>
          <a:fillRect/>
        </a:stretch>
      </xdr:blipFill>
      <xdr:spPr>
        <a:xfrm>
          <a:off x="1270" y="1342287130"/>
          <a:ext cx="1833880" cy="1307465"/>
        </a:xfrm>
        <a:prstGeom prst="rect">
          <a:avLst/>
        </a:prstGeom>
        <a:noFill/>
        <a:ln w="9525">
          <a:noFill/>
        </a:ln>
      </xdr:spPr>
    </xdr:pic>
    <xdr:clientData/>
  </xdr:twoCellAnchor>
  <xdr:twoCellAnchor editAs="oneCell">
    <xdr:from>
      <xdr:col>0</xdr:col>
      <xdr:colOff>9525</xdr:colOff>
      <xdr:row>300</xdr:row>
      <xdr:rowOff>102235</xdr:rowOff>
    </xdr:from>
    <xdr:to>
      <xdr:col>0</xdr:col>
      <xdr:colOff>1830705</xdr:colOff>
      <xdr:row>300</xdr:row>
      <xdr:rowOff>1481455</xdr:rowOff>
    </xdr:to>
    <xdr:pic>
      <xdr:nvPicPr>
        <xdr:cNvPr id="1203" name="图片 1202">
          <a:extLst>
            <a:ext uri="{FF2B5EF4-FFF2-40B4-BE49-F238E27FC236}">
              <a16:creationId xmlns:a16="http://schemas.microsoft.com/office/drawing/2014/main" id="{00000000-0008-0000-2500-0000B3040000}"/>
            </a:ext>
          </a:extLst>
        </xdr:cNvPr>
        <xdr:cNvPicPr>
          <a:picLocks noChangeAspect="1"/>
        </xdr:cNvPicPr>
      </xdr:nvPicPr>
      <xdr:blipFill>
        <a:blip xmlns:r="http://schemas.openxmlformats.org/officeDocument/2006/relationships" r:embed="rId416"/>
        <a:stretch>
          <a:fillRect/>
        </a:stretch>
      </xdr:blipFill>
      <xdr:spPr>
        <a:xfrm>
          <a:off x="9525" y="460630905"/>
          <a:ext cx="1821180" cy="1379220"/>
        </a:xfrm>
        <a:prstGeom prst="rect">
          <a:avLst/>
        </a:prstGeom>
        <a:noFill/>
        <a:ln w="9525">
          <a:noFill/>
        </a:ln>
      </xdr:spPr>
    </xdr:pic>
    <xdr:clientData/>
  </xdr:twoCellAnchor>
  <xdr:twoCellAnchor editAs="oneCell">
    <xdr:from>
      <xdr:col>0</xdr:col>
      <xdr:colOff>25400</xdr:colOff>
      <xdr:row>301</xdr:row>
      <xdr:rowOff>57785</xdr:rowOff>
    </xdr:from>
    <xdr:to>
      <xdr:col>0</xdr:col>
      <xdr:colOff>1830705</xdr:colOff>
      <xdr:row>301</xdr:row>
      <xdr:rowOff>1456690</xdr:rowOff>
    </xdr:to>
    <xdr:pic>
      <xdr:nvPicPr>
        <xdr:cNvPr id="1206" name="图片 1205">
          <a:extLst>
            <a:ext uri="{FF2B5EF4-FFF2-40B4-BE49-F238E27FC236}">
              <a16:creationId xmlns:a16="http://schemas.microsoft.com/office/drawing/2014/main" id="{00000000-0008-0000-2500-0000B6040000}"/>
            </a:ext>
          </a:extLst>
        </xdr:cNvPr>
        <xdr:cNvPicPr>
          <a:picLocks noChangeAspect="1"/>
        </xdr:cNvPicPr>
      </xdr:nvPicPr>
      <xdr:blipFill>
        <a:blip xmlns:r="http://schemas.openxmlformats.org/officeDocument/2006/relationships" r:embed="rId417"/>
        <a:stretch>
          <a:fillRect/>
        </a:stretch>
      </xdr:blipFill>
      <xdr:spPr>
        <a:xfrm>
          <a:off x="25400" y="462110455"/>
          <a:ext cx="1805305" cy="1398905"/>
        </a:xfrm>
        <a:prstGeom prst="rect">
          <a:avLst/>
        </a:prstGeom>
        <a:noFill/>
        <a:ln w="9525">
          <a:noFill/>
        </a:ln>
      </xdr:spPr>
    </xdr:pic>
    <xdr:clientData/>
  </xdr:twoCellAnchor>
  <xdr:twoCellAnchor editAs="oneCell">
    <xdr:from>
      <xdr:col>0</xdr:col>
      <xdr:colOff>9525</xdr:colOff>
      <xdr:row>302</xdr:row>
      <xdr:rowOff>46990</xdr:rowOff>
    </xdr:from>
    <xdr:to>
      <xdr:col>0</xdr:col>
      <xdr:colOff>1824355</xdr:colOff>
      <xdr:row>302</xdr:row>
      <xdr:rowOff>1480185</xdr:rowOff>
    </xdr:to>
    <xdr:pic>
      <xdr:nvPicPr>
        <xdr:cNvPr id="1208" name="图片 1207">
          <a:extLst>
            <a:ext uri="{FF2B5EF4-FFF2-40B4-BE49-F238E27FC236}">
              <a16:creationId xmlns:a16="http://schemas.microsoft.com/office/drawing/2014/main" id="{00000000-0008-0000-2500-0000B8040000}"/>
            </a:ext>
          </a:extLst>
        </xdr:cNvPr>
        <xdr:cNvPicPr>
          <a:picLocks noChangeAspect="1"/>
        </xdr:cNvPicPr>
      </xdr:nvPicPr>
      <xdr:blipFill>
        <a:blip xmlns:r="http://schemas.openxmlformats.org/officeDocument/2006/relationships" r:embed="rId418"/>
        <a:stretch>
          <a:fillRect/>
        </a:stretch>
      </xdr:blipFill>
      <xdr:spPr>
        <a:xfrm>
          <a:off x="9525" y="463623660"/>
          <a:ext cx="1814830" cy="1433195"/>
        </a:xfrm>
        <a:prstGeom prst="rect">
          <a:avLst/>
        </a:prstGeom>
        <a:noFill/>
        <a:ln w="9525">
          <a:noFill/>
        </a:ln>
      </xdr:spPr>
    </xdr:pic>
    <xdr:clientData/>
  </xdr:twoCellAnchor>
  <xdr:twoCellAnchor editAs="oneCell">
    <xdr:from>
      <xdr:col>0</xdr:col>
      <xdr:colOff>9525</xdr:colOff>
      <xdr:row>303</xdr:row>
      <xdr:rowOff>78105</xdr:rowOff>
    </xdr:from>
    <xdr:to>
      <xdr:col>0</xdr:col>
      <xdr:colOff>1818005</xdr:colOff>
      <xdr:row>303</xdr:row>
      <xdr:rowOff>1469390</xdr:rowOff>
    </xdr:to>
    <xdr:pic>
      <xdr:nvPicPr>
        <xdr:cNvPr id="1210" name="图片 1209">
          <a:extLst>
            <a:ext uri="{FF2B5EF4-FFF2-40B4-BE49-F238E27FC236}">
              <a16:creationId xmlns:a16="http://schemas.microsoft.com/office/drawing/2014/main" id="{00000000-0008-0000-2500-0000BA040000}"/>
            </a:ext>
          </a:extLst>
        </xdr:cNvPr>
        <xdr:cNvPicPr>
          <a:picLocks noChangeAspect="1"/>
        </xdr:cNvPicPr>
      </xdr:nvPicPr>
      <xdr:blipFill>
        <a:blip xmlns:r="http://schemas.openxmlformats.org/officeDocument/2006/relationships" r:embed="rId419"/>
        <a:stretch>
          <a:fillRect/>
        </a:stretch>
      </xdr:blipFill>
      <xdr:spPr>
        <a:xfrm>
          <a:off x="9525" y="465178775"/>
          <a:ext cx="1808480" cy="1391285"/>
        </a:xfrm>
        <a:prstGeom prst="rect">
          <a:avLst/>
        </a:prstGeom>
        <a:noFill/>
        <a:ln w="9525">
          <a:noFill/>
        </a:ln>
      </xdr:spPr>
    </xdr:pic>
    <xdr:clientData/>
  </xdr:twoCellAnchor>
  <xdr:twoCellAnchor editAs="oneCell">
    <xdr:from>
      <xdr:col>0</xdr:col>
      <xdr:colOff>9525</xdr:colOff>
      <xdr:row>304</xdr:row>
      <xdr:rowOff>54610</xdr:rowOff>
    </xdr:from>
    <xdr:to>
      <xdr:col>0</xdr:col>
      <xdr:colOff>1840230</xdr:colOff>
      <xdr:row>304</xdr:row>
      <xdr:rowOff>1485265</xdr:rowOff>
    </xdr:to>
    <xdr:pic>
      <xdr:nvPicPr>
        <xdr:cNvPr id="1212" name="图片 1211">
          <a:extLst>
            <a:ext uri="{FF2B5EF4-FFF2-40B4-BE49-F238E27FC236}">
              <a16:creationId xmlns:a16="http://schemas.microsoft.com/office/drawing/2014/main" id="{00000000-0008-0000-2500-0000BC040000}"/>
            </a:ext>
          </a:extLst>
        </xdr:cNvPr>
        <xdr:cNvPicPr>
          <a:picLocks noChangeAspect="1"/>
        </xdr:cNvPicPr>
      </xdr:nvPicPr>
      <xdr:blipFill>
        <a:blip xmlns:r="http://schemas.openxmlformats.org/officeDocument/2006/relationships" r:embed="rId420"/>
        <a:stretch>
          <a:fillRect/>
        </a:stretch>
      </xdr:blipFill>
      <xdr:spPr>
        <a:xfrm>
          <a:off x="9525" y="466679280"/>
          <a:ext cx="1830705" cy="1430655"/>
        </a:xfrm>
        <a:prstGeom prst="rect">
          <a:avLst/>
        </a:prstGeom>
        <a:noFill/>
        <a:ln w="9525">
          <a:noFill/>
        </a:ln>
      </xdr:spPr>
    </xdr:pic>
    <xdr:clientData/>
  </xdr:twoCellAnchor>
  <xdr:twoCellAnchor editAs="oneCell">
    <xdr:from>
      <xdr:col>0</xdr:col>
      <xdr:colOff>73025</xdr:colOff>
      <xdr:row>305</xdr:row>
      <xdr:rowOff>44450</xdr:rowOff>
    </xdr:from>
    <xdr:to>
      <xdr:col>0</xdr:col>
      <xdr:colOff>1785620</xdr:colOff>
      <xdr:row>305</xdr:row>
      <xdr:rowOff>1480185</xdr:rowOff>
    </xdr:to>
    <xdr:pic>
      <xdr:nvPicPr>
        <xdr:cNvPr id="1217" name="图片 1216">
          <a:extLst>
            <a:ext uri="{FF2B5EF4-FFF2-40B4-BE49-F238E27FC236}">
              <a16:creationId xmlns:a16="http://schemas.microsoft.com/office/drawing/2014/main" id="{00000000-0008-0000-2500-0000C1040000}"/>
            </a:ext>
          </a:extLst>
        </xdr:cNvPr>
        <xdr:cNvPicPr>
          <a:picLocks noChangeAspect="1"/>
        </xdr:cNvPicPr>
      </xdr:nvPicPr>
      <xdr:blipFill>
        <a:blip xmlns:r="http://schemas.openxmlformats.org/officeDocument/2006/relationships" r:embed="rId421"/>
        <a:stretch>
          <a:fillRect/>
        </a:stretch>
      </xdr:blipFill>
      <xdr:spPr>
        <a:xfrm>
          <a:off x="73025" y="468193120"/>
          <a:ext cx="1712595" cy="1435735"/>
        </a:xfrm>
        <a:prstGeom prst="rect">
          <a:avLst/>
        </a:prstGeom>
        <a:noFill/>
        <a:ln w="9525">
          <a:noFill/>
        </a:ln>
      </xdr:spPr>
    </xdr:pic>
    <xdr:clientData/>
  </xdr:twoCellAnchor>
  <xdr:twoCellAnchor editAs="oneCell">
    <xdr:from>
      <xdr:col>0</xdr:col>
      <xdr:colOff>635</xdr:colOff>
      <xdr:row>306</xdr:row>
      <xdr:rowOff>45085</xdr:rowOff>
    </xdr:from>
    <xdr:to>
      <xdr:col>0</xdr:col>
      <xdr:colOff>1791335</xdr:colOff>
      <xdr:row>306</xdr:row>
      <xdr:rowOff>1448435</xdr:rowOff>
    </xdr:to>
    <xdr:pic>
      <xdr:nvPicPr>
        <xdr:cNvPr id="1220" name="图片 1219">
          <a:extLst>
            <a:ext uri="{FF2B5EF4-FFF2-40B4-BE49-F238E27FC236}">
              <a16:creationId xmlns:a16="http://schemas.microsoft.com/office/drawing/2014/main" id="{00000000-0008-0000-2500-0000C4040000}"/>
            </a:ext>
          </a:extLst>
        </xdr:cNvPr>
        <xdr:cNvPicPr>
          <a:picLocks noChangeAspect="1"/>
        </xdr:cNvPicPr>
      </xdr:nvPicPr>
      <xdr:blipFill>
        <a:blip xmlns:r="http://schemas.openxmlformats.org/officeDocument/2006/relationships" r:embed="rId422"/>
        <a:stretch>
          <a:fillRect/>
        </a:stretch>
      </xdr:blipFill>
      <xdr:spPr>
        <a:xfrm>
          <a:off x="635" y="469717755"/>
          <a:ext cx="1790700" cy="1403350"/>
        </a:xfrm>
        <a:prstGeom prst="rect">
          <a:avLst/>
        </a:prstGeom>
        <a:noFill/>
        <a:ln w="9525">
          <a:noFill/>
        </a:ln>
      </xdr:spPr>
    </xdr:pic>
    <xdr:clientData/>
  </xdr:twoCellAnchor>
  <xdr:twoCellAnchor editAs="oneCell">
    <xdr:from>
      <xdr:col>0</xdr:col>
      <xdr:colOff>9525</xdr:colOff>
      <xdr:row>307</xdr:row>
      <xdr:rowOff>38100</xdr:rowOff>
    </xdr:from>
    <xdr:to>
      <xdr:col>0</xdr:col>
      <xdr:colOff>1784350</xdr:colOff>
      <xdr:row>307</xdr:row>
      <xdr:rowOff>1449070</xdr:rowOff>
    </xdr:to>
    <xdr:pic>
      <xdr:nvPicPr>
        <xdr:cNvPr id="1222" name="图片 1221">
          <a:extLst>
            <a:ext uri="{FF2B5EF4-FFF2-40B4-BE49-F238E27FC236}">
              <a16:creationId xmlns:a16="http://schemas.microsoft.com/office/drawing/2014/main" id="{00000000-0008-0000-2500-0000C6040000}"/>
            </a:ext>
          </a:extLst>
        </xdr:cNvPr>
        <xdr:cNvPicPr>
          <a:picLocks noChangeAspect="1"/>
        </xdr:cNvPicPr>
      </xdr:nvPicPr>
      <xdr:blipFill>
        <a:blip xmlns:r="http://schemas.openxmlformats.org/officeDocument/2006/relationships" r:embed="rId423"/>
        <a:stretch>
          <a:fillRect/>
        </a:stretch>
      </xdr:blipFill>
      <xdr:spPr>
        <a:xfrm>
          <a:off x="9525" y="471234770"/>
          <a:ext cx="1774825" cy="1410970"/>
        </a:xfrm>
        <a:prstGeom prst="rect">
          <a:avLst/>
        </a:prstGeom>
        <a:noFill/>
        <a:ln w="9525">
          <a:noFill/>
        </a:ln>
      </xdr:spPr>
    </xdr:pic>
    <xdr:clientData/>
  </xdr:twoCellAnchor>
  <xdr:twoCellAnchor editAs="oneCell">
    <xdr:from>
      <xdr:col>0</xdr:col>
      <xdr:colOff>34925</xdr:colOff>
      <xdr:row>314</xdr:row>
      <xdr:rowOff>29210</xdr:rowOff>
    </xdr:from>
    <xdr:to>
      <xdr:col>0</xdr:col>
      <xdr:colOff>1849120</xdr:colOff>
      <xdr:row>314</xdr:row>
      <xdr:rowOff>1470660</xdr:rowOff>
    </xdr:to>
    <xdr:pic>
      <xdr:nvPicPr>
        <xdr:cNvPr id="1233" name="图片 1232">
          <a:extLst>
            <a:ext uri="{FF2B5EF4-FFF2-40B4-BE49-F238E27FC236}">
              <a16:creationId xmlns:a16="http://schemas.microsoft.com/office/drawing/2014/main" id="{00000000-0008-0000-2500-0000D1040000}"/>
            </a:ext>
          </a:extLst>
        </xdr:cNvPr>
        <xdr:cNvPicPr>
          <a:picLocks noChangeAspect="1"/>
        </xdr:cNvPicPr>
      </xdr:nvPicPr>
      <xdr:blipFill>
        <a:blip xmlns:r="http://schemas.openxmlformats.org/officeDocument/2006/relationships" r:embed="rId424"/>
        <a:stretch>
          <a:fillRect/>
        </a:stretch>
      </xdr:blipFill>
      <xdr:spPr>
        <a:xfrm>
          <a:off x="34925" y="481893880"/>
          <a:ext cx="1814195" cy="1441450"/>
        </a:xfrm>
        <a:prstGeom prst="rect">
          <a:avLst/>
        </a:prstGeom>
        <a:noFill/>
        <a:ln w="9525">
          <a:noFill/>
        </a:ln>
      </xdr:spPr>
    </xdr:pic>
    <xdr:clientData/>
  </xdr:twoCellAnchor>
  <xdr:twoCellAnchor editAs="oneCell">
    <xdr:from>
      <xdr:col>0</xdr:col>
      <xdr:colOff>9525</xdr:colOff>
      <xdr:row>315</xdr:row>
      <xdr:rowOff>70485</xdr:rowOff>
    </xdr:from>
    <xdr:to>
      <xdr:col>0</xdr:col>
      <xdr:colOff>1864360</xdr:colOff>
      <xdr:row>315</xdr:row>
      <xdr:rowOff>1509395</xdr:rowOff>
    </xdr:to>
    <xdr:pic>
      <xdr:nvPicPr>
        <xdr:cNvPr id="1234" name="图片 1233">
          <a:extLst>
            <a:ext uri="{FF2B5EF4-FFF2-40B4-BE49-F238E27FC236}">
              <a16:creationId xmlns:a16="http://schemas.microsoft.com/office/drawing/2014/main" id="{00000000-0008-0000-2500-0000D2040000}"/>
            </a:ext>
          </a:extLst>
        </xdr:cNvPr>
        <xdr:cNvPicPr>
          <a:picLocks noChangeAspect="1"/>
        </xdr:cNvPicPr>
      </xdr:nvPicPr>
      <xdr:blipFill>
        <a:blip xmlns:r="http://schemas.openxmlformats.org/officeDocument/2006/relationships" r:embed="rId425"/>
        <a:stretch>
          <a:fillRect/>
        </a:stretch>
      </xdr:blipFill>
      <xdr:spPr>
        <a:xfrm>
          <a:off x="9525" y="483459155"/>
          <a:ext cx="1854835" cy="1438910"/>
        </a:xfrm>
        <a:prstGeom prst="rect">
          <a:avLst/>
        </a:prstGeom>
        <a:noFill/>
        <a:ln w="9525">
          <a:noFill/>
        </a:ln>
      </xdr:spPr>
    </xdr:pic>
    <xdr:clientData/>
  </xdr:twoCellAnchor>
  <xdr:twoCellAnchor editAs="oneCell">
    <xdr:from>
      <xdr:col>0</xdr:col>
      <xdr:colOff>74930</xdr:colOff>
      <xdr:row>313</xdr:row>
      <xdr:rowOff>50800</xdr:rowOff>
    </xdr:from>
    <xdr:to>
      <xdr:col>0</xdr:col>
      <xdr:colOff>1812925</xdr:colOff>
      <xdr:row>313</xdr:row>
      <xdr:rowOff>1455420</xdr:rowOff>
    </xdr:to>
    <xdr:pic>
      <xdr:nvPicPr>
        <xdr:cNvPr id="1236" name="图片 1235">
          <a:extLst>
            <a:ext uri="{FF2B5EF4-FFF2-40B4-BE49-F238E27FC236}">
              <a16:creationId xmlns:a16="http://schemas.microsoft.com/office/drawing/2014/main" id="{00000000-0008-0000-2500-0000D4040000}"/>
            </a:ext>
          </a:extLst>
        </xdr:cNvPr>
        <xdr:cNvPicPr>
          <a:picLocks noChangeAspect="1"/>
        </xdr:cNvPicPr>
      </xdr:nvPicPr>
      <xdr:blipFill>
        <a:blip xmlns:r="http://schemas.openxmlformats.org/officeDocument/2006/relationships" r:embed="rId426"/>
        <a:stretch>
          <a:fillRect/>
        </a:stretch>
      </xdr:blipFill>
      <xdr:spPr>
        <a:xfrm>
          <a:off x="74930" y="480391470"/>
          <a:ext cx="1737995" cy="1404620"/>
        </a:xfrm>
        <a:prstGeom prst="rect">
          <a:avLst/>
        </a:prstGeom>
        <a:noFill/>
        <a:ln w="9525">
          <a:noFill/>
        </a:ln>
      </xdr:spPr>
    </xdr:pic>
    <xdr:clientData/>
  </xdr:twoCellAnchor>
  <xdr:twoCellAnchor editAs="oneCell">
    <xdr:from>
      <xdr:col>0</xdr:col>
      <xdr:colOff>61595</xdr:colOff>
      <xdr:row>312</xdr:row>
      <xdr:rowOff>57785</xdr:rowOff>
    </xdr:from>
    <xdr:to>
      <xdr:col>0</xdr:col>
      <xdr:colOff>1798320</xdr:colOff>
      <xdr:row>312</xdr:row>
      <xdr:rowOff>1496695</xdr:rowOff>
    </xdr:to>
    <xdr:pic>
      <xdr:nvPicPr>
        <xdr:cNvPr id="1238" name="图片 1237">
          <a:extLst>
            <a:ext uri="{FF2B5EF4-FFF2-40B4-BE49-F238E27FC236}">
              <a16:creationId xmlns:a16="http://schemas.microsoft.com/office/drawing/2014/main" id="{00000000-0008-0000-2500-0000D6040000}"/>
            </a:ext>
          </a:extLst>
        </xdr:cNvPr>
        <xdr:cNvPicPr>
          <a:picLocks noChangeAspect="1"/>
        </xdr:cNvPicPr>
      </xdr:nvPicPr>
      <xdr:blipFill>
        <a:blip xmlns:r="http://schemas.openxmlformats.org/officeDocument/2006/relationships" r:embed="rId427"/>
        <a:stretch>
          <a:fillRect/>
        </a:stretch>
      </xdr:blipFill>
      <xdr:spPr>
        <a:xfrm>
          <a:off x="61595" y="478874455"/>
          <a:ext cx="1736725" cy="1438910"/>
        </a:xfrm>
        <a:prstGeom prst="rect">
          <a:avLst/>
        </a:prstGeom>
        <a:noFill/>
        <a:ln w="9525">
          <a:noFill/>
        </a:ln>
      </xdr:spPr>
    </xdr:pic>
    <xdr:clientData/>
  </xdr:twoCellAnchor>
  <xdr:twoCellAnchor editAs="oneCell">
    <xdr:from>
      <xdr:col>0</xdr:col>
      <xdr:colOff>9525</xdr:colOff>
      <xdr:row>311</xdr:row>
      <xdr:rowOff>52705</xdr:rowOff>
    </xdr:from>
    <xdr:to>
      <xdr:col>0</xdr:col>
      <xdr:colOff>1823720</xdr:colOff>
      <xdr:row>311</xdr:row>
      <xdr:rowOff>1489075</xdr:rowOff>
    </xdr:to>
    <xdr:pic>
      <xdr:nvPicPr>
        <xdr:cNvPr id="1240" name="图片 1239">
          <a:extLst>
            <a:ext uri="{FF2B5EF4-FFF2-40B4-BE49-F238E27FC236}">
              <a16:creationId xmlns:a16="http://schemas.microsoft.com/office/drawing/2014/main" id="{00000000-0008-0000-2500-0000D8040000}"/>
            </a:ext>
          </a:extLst>
        </xdr:cNvPr>
        <xdr:cNvPicPr>
          <a:picLocks noChangeAspect="1"/>
        </xdr:cNvPicPr>
      </xdr:nvPicPr>
      <xdr:blipFill>
        <a:blip xmlns:r="http://schemas.openxmlformats.org/officeDocument/2006/relationships" r:embed="rId428"/>
        <a:stretch>
          <a:fillRect/>
        </a:stretch>
      </xdr:blipFill>
      <xdr:spPr>
        <a:xfrm>
          <a:off x="9525" y="477345375"/>
          <a:ext cx="1814195" cy="1436370"/>
        </a:xfrm>
        <a:prstGeom prst="rect">
          <a:avLst/>
        </a:prstGeom>
        <a:noFill/>
        <a:ln w="9525">
          <a:noFill/>
        </a:ln>
      </xdr:spPr>
    </xdr:pic>
    <xdr:clientData/>
  </xdr:twoCellAnchor>
  <xdr:twoCellAnchor editAs="oneCell">
    <xdr:from>
      <xdr:col>0</xdr:col>
      <xdr:colOff>35560</xdr:colOff>
      <xdr:row>310</xdr:row>
      <xdr:rowOff>45085</xdr:rowOff>
    </xdr:from>
    <xdr:to>
      <xdr:col>0</xdr:col>
      <xdr:colOff>1830705</xdr:colOff>
      <xdr:row>310</xdr:row>
      <xdr:rowOff>1472565</xdr:rowOff>
    </xdr:to>
    <xdr:pic>
      <xdr:nvPicPr>
        <xdr:cNvPr id="1242" name="图片 1241">
          <a:extLst>
            <a:ext uri="{FF2B5EF4-FFF2-40B4-BE49-F238E27FC236}">
              <a16:creationId xmlns:a16="http://schemas.microsoft.com/office/drawing/2014/main" id="{00000000-0008-0000-2500-0000DA040000}"/>
            </a:ext>
          </a:extLst>
        </xdr:cNvPr>
        <xdr:cNvPicPr>
          <a:picLocks noChangeAspect="1"/>
        </xdr:cNvPicPr>
      </xdr:nvPicPr>
      <xdr:blipFill>
        <a:blip xmlns:r="http://schemas.openxmlformats.org/officeDocument/2006/relationships" r:embed="rId429"/>
        <a:stretch>
          <a:fillRect/>
        </a:stretch>
      </xdr:blipFill>
      <xdr:spPr>
        <a:xfrm>
          <a:off x="35560" y="475813755"/>
          <a:ext cx="1795145" cy="1427480"/>
        </a:xfrm>
        <a:prstGeom prst="rect">
          <a:avLst/>
        </a:prstGeom>
        <a:noFill/>
        <a:ln w="9525">
          <a:noFill/>
        </a:ln>
      </xdr:spPr>
    </xdr:pic>
    <xdr:clientData/>
  </xdr:twoCellAnchor>
  <xdr:twoCellAnchor editAs="oneCell">
    <xdr:from>
      <xdr:col>0</xdr:col>
      <xdr:colOff>9525</xdr:colOff>
      <xdr:row>308</xdr:row>
      <xdr:rowOff>54610</xdr:rowOff>
    </xdr:from>
    <xdr:to>
      <xdr:col>0</xdr:col>
      <xdr:colOff>1829435</xdr:colOff>
      <xdr:row>308</xdr:row>
      <xdr:rowOff>1494790</xdr:rowOff>
    </xdr:to>
    <xdr:pic>
      <xdr:nvPicPr>
        <xdr:cNvPr id="1244" name="图片 1243">
          <a:extLst>
            <a:ext uri="{FF2B5EF4-FFF2-40B4-BE49-F238E27FC236}">
              <a16:creationId xmlns:a16="http://schemas.microsoft.com/office/drawing/2014/main" id="{00000000-0008-0000-2500-0000DC040000}"/>
            </a:ext>
          </a:extLst>
        </xdr:cNvPr>
        <xdr:cNvPicPr>
          <a:picLocks noChangeAspect="1"/>
        </xdr:cNvPicPr>
      </xdr:nvPicPr>
      <xdr:blipFill>
        <a:blip xmlns:r="http://schemas.openxmlformats.org/officeDocument/2006/relationships" r:embed="rId430"/>
        <a:stretch>
          <a:fillRect/>
        </a:stretch>
      </xdr:blipFill>
      <xdr:spPr>
        <a:xfrm>
          <a:off x="9525" y="472775280"/>
          <a:ext cx="1819910" cy="1440180"/>
        </a:xfrm>
        <a:prstGeom prst="rect">
          <a:avLst/>
        </a:prstGeom>
        <a:noFill/>
        <a:ln w="9525">
          <a:noFill/>
        </a:ln>
      </xdr:spPr>
    </xdr:pic>
    <xdr:clientData/>
  </xdr:twoCellAnchor>
  <xdr:twoCellAnchor editAs="oneCell">
    <xdr:from>
      <xdr:col>0</xdr:col>
      <xdr:colOff>74930</xdr:colOff>
      <xdr:row>309</xdr:row>
      <xdr:rowOff>70485</xdr:rowOff>
    </xdr:from>
    <xdr:to>
      <xdr:col>0</xdr:col>
      <xdr:colOff>1772920</xdr:colOff>
      <xdr:row>309</xdr:row>
      <xdr:rowOff>1464945</xdr:rowOff>
    </xdr:to>
    <xdr:pic>
      <xdr:nvPicPr>
        <xdr:cNvPr id="1246" name="图片 1245">
          <a:extLst>
            <a:ext uri="{FF2B5EF4-FFF2-40B4-BE49-F238E27FC236}">
              <a16:creationId xmlns:a16="http://schemas.microsoft.com/office/drawing/2014/main" id="{00000000-0008-0000-2500-0000DE040000}"/>
            </a:ext>
          </a:extLst>
        </xdr:cNvPr>
        <xdr:cNvPicPr>
          <a:picLocks noChangeAspect="1"/>
        </xdr:cNvPicPr>
      </xdr:nvPicPr>
      <xdr:blipFill>
        <a:blip xmlns:r="http://schemas.openxmlformats.org/officeDocument/2006/relationships" r:embed="rId431"/>
        <a:stretch>
          <a:fillRect/>
        </a:stretch>
      </xdr:blipFill>
      <xdr:spPr>
        <a:xfrm>
          <a:off x="74930" y="474315155"/>
          <a:ext cx="1697990" cy="1394460"/>
        </a:xfrm>
        <a:prstGeom prst="rect">
          <a:avLst/>
        </a:prstGeom>
        <a:noFill/>
        <a:ln w="9525">
          <a:noFill/>
        </a:ln>
      </xdr:spPr>
    </xdr:pic>
    <xdr:clientData/>
  </xdr:twoCellAnchor>
  <xdr:twoCellAnchor editAs="oneCell">
    <xdr:from>
      <xdr:col>0</xdr:col>
      <xdr:colOff>635</xdr:colOff>
      <xdr:row>298</xdr:row>
      <xdr:rowOff>92710</xdr:rowOff>
    </xdr:from>
    <xdr:to>
      <xdr:col>0</xdr:col>
      <xdr:colOff>1813560</xdr:colOff>
      <xdr:row>298</xdr:row>
      <xdr:rowOff>1447800</xdr:rowOff>
    </xdr:to>
    <xdr:pic>
      <xdr:nvPicPr>
        <xdr:cNvPr id="1250" name="图片 1249">
          <a:extLst>
            <a:ext uri="{FF2B5EF4-FFF2-40B4-BE49-F238E27FC236}">
              <a16:creationId xmlns:a16="http://schemas.microsoft.com/office/drawing/2014/main" id="{00000000-0008-0000-2500-0000E2040000}"/>
            </a:ext>
          </a:extLst>
        </xdr:cNvPr>
        <xdr:cNvPicPr>
          <a:picLocks noChangeAspect="1"/>
        </xdr:cNvPicPr>
      </xdr:nvPicPr>
      <xdr:blipFill>
        <a:blip xmlns:r="http://schemas.openxmlformats.org/officeDocument/2006/relationships" r:embed="rId432"/>
        <a:stretch>
          <a:fillRect/>
        </a:stretch>
      </xdr:blipFill>
      <xdr:spPr>
        <a:xfrm>
          <a:off x="635" y="457573380"/>
          <a:ext cx="1812925" cy="1355090"/>
        </a:xfrm>
        <a:prstGeom prst="rect">
          <a:avLst/>
        </a:prstGeom>
        <a:noFill/>
        <a:ln w="9525">
          <a:noFill/>
        </a:ln>
      </xdr:spPr>
    </xdr:pic>
    <xdr:clientData/>
  </xdr:twoCellAnchor>
  <xdr:twoCellAnchor editAs="oneCell">
    <xdr:from>
      <xdr:col>0</xdr:col>
      <xdr:colOff>85725</xdr:colOff>
      <xdr:row>299</xdr:row>
      <xdr:rowOff>140970</xdr:rowOff>
    </xdr:from>
    <xdr:to>
      <xdr:col>0</xdr:col>
      <xdr:colOff>1874520</xdr:colOff>
      <xdr:row>299</xdr:row>
      <xdr:rowOff>1492885</xdr:rowOff>
    </xdr:to>
    <xdr:pic>
      <xdr:nvPicPr>
        <xdr:cNvPr id="1252" name="图片 1251">
          <a:extLst>
            <a:ext uri="{FF2B5EF4-FFF2-40B4-BE49-F238E27FC236}">
              <a16:creationId xmlns:a16="http://schemas.microsoft.com/office/drawing/2014/main" id="{00000000-0008-0000-2500-0000E4040000}"/>
            </a:ext>
          </a:extLst>
        </xdr:cNvPr>
        <xdr:cNvPicPr>
          <a:picLocks noChangeAspect="1"/>
        </xdr:cNvPicPr>
      </xdr:nvPicPr>
      <xdr:blipFill>
        <a:blip xmlns:r="http://schemas.openxmlformats.org/officeDocument/2006/relationships" r:embed="rId433"/>
        <a:stretch>
          <a:fillRect/>
        </a:stretch>
      </xdr:blipFill>
      <xdr:spPr>
        <a:xfrm>
          <a:off x="85725" y="459145640"/>
          <a:ext cx="1788795" cy="1351915"/>
        </a:xfrm>
        <a:prstGeom prst="rect">
          <a:avLst/>
        </a:prstGeom>
        <a:noFill/>
        <a:ln w="9525">
          <a:noFill/>
        </a:ln>
      </xdr:spPr>
    </xdr:pic>
    <xdr:clientData/>
  </xdr:twoCellAnchor>
  <xdr:twoCellAnchor editAs="oneCell">
    <xdr:from>
      <xdr:col>0</xdr:col>
      <xdr:colOff>9525</xdr:colOff>
      <xdr:row>502</xdr:row>
      <xdr:rowOff>43815</xdr:rowOff>
    </xdr:from>
    <xdr:to>
      <xdr:col>0</xdr:col>
      <xdr:colOff>1847215</xdr:colOff>
      <xdr:row>502</xdr:row>
      <xdr:rowOff>1471930</xdr:rowOff>
    </xdr:to>
    <xdr:pic>
      <xdr:nvPicPr>
        <xdr:cNvPr id="1253" name="图片 1252">
          <a:extLst>
            <a:ext uri="{FF2B5EF4-FFF2-40B4-BE49-F238E27FC236}">
              <a16:creationId xmlns:a16="http://schemas.microsoft.com/office/drawing/2014/main" id="{00000000-0008-0000-2500-0000E5040000}"/>
            </a:ext>
          </a:extLst>
        </xdr:cNvPr>
        <xdr:cNvPicPr>
          <a:picLocks noChangeAspect="1"/>
        </xdr:cNvPicPr>
      </xdr:nvPicPr>
      <xdr:blipFill>
        <a:blip xmlns:r="http://schemas.openxmlformats.org/officeDocument/2006/relationships" r:embed="rId434"/>
        <a:stretch>
          <a:fillRect/>
        </a:stretch>
      </xdr:blipFill>
      <xdr:spPr>
        <a:xfrm>
          <a:off x="9525" y="768915785"/>
          <a:ext cx="1837690" cy="1428115"/>
        </a:xfrm>
        <a:prstGeom prst="rect">
          <a:avLst/>
        </a:prstGeom>
        <a:noFill/>
        <a:ln w="9525">
          <a:noFill/>
        </a:ln>
      </xdr:spPr>
    </xdr:pic>
    <xdr:clientData/>
  </xdr:twoCellAnchor>
  <xdr:twoCellAnchor editAs="oneCell">
    <xdr:from>
      <xdr:col>0</xdr:col>
      <xdr:colOff>26670</xdr:colOff>
      <xdr:row>501</xdr:row>
      <xdr:rowOff>228600</xdr:rowOff>
    </xdr:from>
    <xdr:to>
      <xdr:col>0</xdr:col>
      <xdr:colOff>1833880</xdr:colOff>
      <xdr:row>501</xdr:row>
      <xdr:rowOff>1409065</xdr:rowOff>
    </xdr:to>
    <xdr:pic>
      <xdr:nvPicPr>
        <xdr:cNvPr id="1254" name="图片 1253">
          <a:extLst>
            <a:ext uri="{FF2B5EF4-FFF2-40B4-BE49-F238E27FC236}">
              <a16:creationId xmlns:a16="http://schemas.microsoft.com/office/drawing/2014/main" id="{00000000-0008-0000-2500-0000E6040000}"/>
            </a:ext>
          </a:extLst>
        </xdr:cNvPr>
        <xdr:cNvPicPr>
          <a:picLocks noChangeAspect="1"/>
        </xdr:cNvPicPr>
      </xdr:nvPicPr>
      <xdr:blipFill>
        <a:blip xmlns:r="http://schemas.openxmlformats.org/officeDocument/2006/relationships" r:embed="rId435"/>
        <a:stretch>
          <a:fillRect/>
        </a:stretch>
      </xdr:blipFill>
      <xdr:spPr>
        <a:xfrm>
          <a:off x="26670" y="767576570"/>
          <a:ext cx="1807210" cy="1180465"/>
        </a:xfrm>
        <a:prstGeom prst="rect">
          <a:avLst/>
        </a:prstGeom>
        <a:noFill/>
        <a:ln w="9525">
          <a:noFill/>
        </a:ln>
      </xdr:spPr>
    </xdr:pic>
    <xdr:clientData/>
  </xdr:twoCellAnchor>
  <xdr:twoCellAnchor editAs="oneCell">
    <xdr:from>
      <xdr:col>0</xdr:col>
      <xdr:colOff>635</xdr:colOff>
      <xdr:row>503</xdr:row>
      <xdr:rowOff>156845</xdr:rowOff>
    </xdr:from>
    <xdr:to>
      <xdr:col>0</xdr:col>
      <xdr:colOff>1854835</xdr:colOff>
      <xdr:row>503</xdr:row>
      <xdr:rowOff>1408430</xdr:rowOff>
    </xdr:to>
    <xdr:pic>
      <xdr:nvPicPr>
        <xdr:cNvPr id="1255" name="图片 1254">
          <a:extLst>
            <a:ext uri="{FF2B5EF4-FFF2-40B4-BE49-F238E27FC236}">
              <a16:creationId xmlns:a16="http://schemas.microsoft.com/office/drawing/2014/main" id="{00000000-0008-0000-2500-0000E7040000}"/>
            </a:ext>
          </a:extLst>
        </xdr:cNvPr>
        <xdr:cNvPicPr>
          <a:picLocks noChangeAspect="1"/>
        </xdr:cNvPicPr>
      </xdr:nvPicPr>
      <xdr:blipFill>
        <a:blip xmlns:r="http://schemas.openxmlformats.org/officeDocument/2006/relationships" r:embed="rId436"/>
        <a:stretch>
          <a:fillRect/>
        </a:stretch>
      </xdr:blipFill>
      <xdr:spPr>
        <a:xfrm>
          <a:off x="635" y="770552815"/>
          <a:ext cx="1854200" cy="1251585"/>
        </a:xfrm>
        <a:prstGeom prst="rect">
          <a:avLst/>
        </a:prstGeom>
        <a:noFill/>
        <a:ln w="9525">
          <a:noFill/>
        </a:ln>
      </xdr:spPr>
    </xdr:pic>
    <xdr:clientData/>
  </xdr:twoCellAnchor>
  <xdr:twoCellAnchor editAs="oneCell">
    <xdr:from>
      <xdr:col>0</xdr:col>
      <xdr:colOff>253365</xdr:colOff>
      <xdr:row>500</xdr:row>
      <xdr:rowOff>43180</xdr:rowOff>
    </xdr:from>
    <xdr:to>
      <xdr:col>0</xdr:col>
      <xdr:colOff>1647190</xdr:colOff>
      <xdr:row>500</xdr:row>
      <xdr:rowOff>1497965</xdr:rowOff>
    </xdr:to>
    <xdr:pic>
      <xdr:nvPicPr>
        <xdr:cNvPr id="1256" name="图片 1255">
          <a:extLst>
            <a:ext uri="{FF2B5EF4-FFF2-40B4-BE49-F238E27FC236}">
              <a16:creationId xmlns:a16="http://schemas.microsoft.com/office/drawing/2014/main" id="{00000000-0008-0000-2500-0000E8040000}"/>
            </a:ext>
          </a:extLst>
        </xdr:cNvPr>
        <xdr:cNvPicPr>
          <a:picLocks noChangeAspect="1"/>
        </xdr:cNvPicPr>
      </xdr:nvPicPr>
      <xdr:blipFill>
        <a:blip xmlns:r="http://schemas.openxmlformats.org/officeDocument/2006/relationships" r:embed="rId437"/>
        <a:stretch>
          <a:fillRect/>
        </a:stretch>
      </xdr:blipFill>
      <xdr:spPr>
        <a:xfrm>
          <a:off x="253365" y="765867150"/>
          <a:ext cx="1393825" cy="1454785"/>
        </a:xfrm>
        <a:prstGeom prst="rect">
          <a:avLst/>
        </a:prstGeom>
        <a:noFill/>
        <a:ln w="9525">
          <a:noFill/>
        </a:ln>
      </xdr:spPr>
    </xdr:pic>
    <xdr:clientData/>
  </xdr:twoCellAnchor>
  <xdr:twoCellAnchor editAs="oneCell">
    <xdr:from>
      <xdr:col>0</xdr:col>
      <xdr:colOff>217805</xdr:colOff>
      <xdr:row>296</xdr:row>
      <xdr:rowOff>26670</xdr:rowOff>
    </xdr:from>
    <xdr:to>
      <xdr:col>0</xdr:col>
      <xdr:colOff>1783715</xdr:colOff>
      <xdr:row>296</xdr:row>
      <xdr:rowOff>1484630</xdr:rowOff>
    </xdr:to>
    <xdr:pic>
      <xdr:nvPicPr>
        <xdr:cNvPr id="1200" name="图片 1199">
          <a:extLst>
            <a:ext uri="{FF2B5EF4-FFF2-40B4-BE49-F238E27FC236}">
              <a16:creationId xmlns:a16="http://schemas.microsoft.com/office/drawing/2014/main" id="{00000000-0008-0000-2500-0000B0040000}"/>
            </a:ext>
          </a:extLst>
        </xdr:cNvPr>
        <xdr:cNvPicPr>
          <a:picLocks noChangeAspect="1"/>
        </xdr:cNvPicPr>
      </xdr:nvPicPr>
      <xdr:blipFill>
        <a:blip xmlns:r="http://schemas.openxmlformats.org/officeDocument/2006/relationships" r:embed="rId438"/>
        <a:stretch>
          <a:fillRect/>
        </a:stretch>
      </xdr:blipFill>
      <xdr:spPr>
        <a:xfrm>
          <a:off x="217805" y="454459340"/>
          <a:ext cx="1565910" cy="1457960"/>
        </a:xfrm>
        <a:prstGeom prst="rect">
          <a:avLst/>
        </a:prstGeom>
        <a:noFill/>
        <a:ln w="9525">
          <a:noFill/>
        </a:ln>
      </xdr:spPr>
    </xdr:pic>
    <xdr:clientData/>
  </xdr:twoCellAnchor>
  <xdr:twoCellAnchor editAs="oneCell">
    <xdr:from>
      <xdr:col>0</xdr:col>
      <xdr:colOff>92075</xdr:colOff>
      <xdr:row>295</xdr:row>
      <xdr:rowOff>43180</xdr:rowOff>
    </xdr:from>
    <xdr:to>
      <xdr:col>0</xdr:col>
      <xdr:colOff>1800225</xdr:colOff>
      <xdr:row>295</xdr:row>
      <xdr:rowOff>1401445</xdr:rowOff>
    </xdr:to>
    <xdr:pic>
      <xdr:nvPicPr>
        <xdr:cNvPr id="1201" name="图片 1200">
          <a:extLst>
            <a:ext uri="{FF2B5EF4-FFF2-40B4-BE49-F238E27FC236}">
              <a16:creationId xmlns:a16="http://schemas.microsoft.com/office/drawing/2014/main" id="{00000000-0008-0000-2500-0000B1040000}"/>
            </a:ext>
          </a:extLst>
        </xdr:cNvPr>
        <xdr:cNvPicPr>
          <a:picLocks noChangeAspect="1"/>
        </xdr:cNvPicPr>
      </xdr:nvPicPr>
      <xdr:blipFill>
        <a:blip xmlns:r="http://schemas.openxmlformats.org/officeDocument/2006/relationships" r:embed="rId439"/>
        <a:stretch>
          <a:fillRect/>
        </a:stretch>
      </xdr:blipFill>
      <xdr:spPr>
        <a:xfrm>
          <a:off x="92075" y="452951850"/>
          <a:ext cx="1708150" cy="1358265"/>
        </a:xfrm>
        <a:prstGeom prst="rect">
          <a:avLst/>
        </a:prstGeom>
        <a:noFill/>
        <a:ln w="9525">
          <a:noFill/>
        </a:ln>
      </xdr:spPr>
    </xdr:pic>
    <xdr:clientData/>
  </xdr:twoCellAnchor>
  <xdr:twoCellAnchor editAs="oneCell">
    <xdr:from>
      <xdr:col>0</xdr:col>
      <xdr:colOff>24130</xdr:colOff>
      <xdr:row>297</xdr:row>
      <xdr:rowOff>85725</xdr:rowOff>
    </xdr:from>
    <xdr:to>
      <xdr:col>0</xdr:col>
      <xdr:colOff>1793240</xdr:colOff>
      <xdr:row>297</xdr:row>
      <xdr:rowOff>1411605</xdr:rowOff>
    </xdr:to>
    <xdr:pic>
      <xdr:nvPicPr>
        <xdr:cNvPr id="1202" name="图片 1201">
          <a:extLst>
            <a:ext uri="{FF2B5EF4-FFF2-40B4-BE49-F238E27FC236}">
              <a16:creationId xmlns:a16="http://schemas.microsoft.com/office/drawing/2014/main" id="{00000000-0008-0000-2500-0000B2040000}"/>
            </a:ext>
          </a:extLst>
        </xdr:cNvPr>
        <xdr:cNvPicPr>
          <a:picLocks noChangeAspect="1"/>
        </xdr:cNvPicPr>
      </xdr:nvPicPr>
      <xdr:blipFill>
        <a:blip xmlns:r="http://schemas.openxmlformats.org/officeDocument/2006/relationships" r:embed="rId440"/>
        <a:stretch>
          <a:fillRect/>
        </a:stretch>
      </xdr:blipFill>
      <xdr:spPr>
        <a:xfrm>
          <a:off x="24130" y="456042395"/>
          <a:ext cx="1769110" cy="1325880"/>
        </a:xfrm>
        <a:prstGeom prst="rect">
          <a:avLst/>
        </a:prstGeom>
        <a:noFill/>
        <a:ln w="9525">
          <a:noFill/>
        </a:ln>
      </xdr:spPr>
    </xdr:pic>
    <xdr:clientData/>
  </xdr:twoCellAnchor>
  <xdr:twoCellAnchor editAs="oneCell">
    <xdr:from>
      <xdr:col>0</xdr:col>
      <xdr:colOff>174625</xdr:colOff>
      <xdr:row>889</xdr:row>
      <xdr:rowOff>43815</xdr:rowOff>
    </xdr:from>
    <xdr:to>
      <xdr:col>0</xdr:col>
      <xdr:colOff>1711325</xdr:colOff>
      <xdr:row>889</xdr:row>
      <xdr:rowOff>1491615</xdr:rowOff>
    </xdr:to>
    <xdr:pic>
      <xdr:nvPicPr>
        <xdr:cNvPr id="1211" name="图片 1210">
          <a:extLst>
            <a:ext uri="{FF2B5EF4-FFF2-40B4-BE49-F238E27FC236}">
              <a16:creationId xmlns:a16="http://schemas.microsoft.com/office/drawing/2014/main" id="{00000000-0008-0000-2500-0000BB040000}"/>
            </a:ext>
          </a:extLst>
        </xdr:cNvPr>
        <xdr:cNvPicPr>
          <a:picLocks noChangeAspect="1"/>
        </xdr:cNvPicPr>
      </xdr:nvPicPr>
      <xdr:blipFill>
        <a:blip xmlns:r="http://schemas.openxmlformats.org/officeDocument/2006/relationships" r:embed="rId441"/>
        <a:stretch>
          <a:fillRect/>
        </a:stretch>
      </xdr:blipFill>
      <xdr:spPr>
        <a:xfrm>
          <a:off x="174625" y="1360456385"/>
          <a:ext cx="1536700" cy="1447800"/>
        </a:xfrm>
        <a:prstGeom prst="rect">
          <a:avLst/>
        </a:prstGeom>
        <a:noFill/>
        <a:ln w="9525">
          <a:noFill/>
        </a:ln>
      </xdr:spPr>
    </xdr:pic>
    <xdr:clientData/>
  </xdr:twoCellAnchor>
  <xdr:twoCellAnchor editAs="oneCell">
    <xdr:from>
      <xdr:col>0</xdr:col>
      <xdr:colOff>50165</xdr:colOff>
      <xdr:row>890</xdr:row>
      <xdr:rowOff>29845</xdr:rowOff>
    </xdr:from>
    <xdr:to>
      <xdr:col>0</xdr:col>
      <xdr:colOff>1798320</xdr:colOff>
      <xdr:row>890</xdr:row>
      <xdr:rowOff>1478280</xdr:rowOff>
    </xdr:to>
    <xdr:pic>
      <xdr:nvPicPr>
        <xdr:cNvPr id="1213" name="图片 1212">
          <a:extLst>
            <a:ext uri="{FF2B5EF4-FFF2-40B4-BE49-F238E27FC236}">
              <a16:creationId xmlns:a16="http://schemas.microsoft.com/office/drawing/2014/main" id="{00000000-0008-0000-2500-0000BD040000}"/>
            </a:ext>
          </a:extLst>
        </xdr:cNvPr>
        <xdr:cNvPicPr>
          <a:picLocks noChangeAspect="1"/>
        </xdr:cNvPicPr>
      </xdr:nvPicPr>
      <xdr:blipFill>
        <a:blip xmlns:r="http://schemas.openxmlformats.org/officeDocument/2006/relationships" r:embed="rId442"/>
        <a:stretch>
          <a:fillRect/>
        </a:stretch>
      </xdr:blipFill>
      <xdr:spPr>
        <a:xfrm>
          <a:off x="50165" y="1361966415"/>
          <a:ext cx="1748155" cy="1448435"/>
        </a:xfrm>
        <a:prstGeom prst="rect">
          <a:avLst/>
        </a:prstGeom>
        <a:noFill/>
        <a:ln w="9525">
          <a:noFill/>
        </a:ln>
      </xdr:spPr>
    </xdr:pic>
    <xdr:clientData/>
  </xdr:twoCellAnchor>
  <xdr:twoCellAnchor editAs="oneCell">
    <xdr:from>
      <xdr:col>0</xdr:col>
      <xdr:colOff>139065</xdr:colOff>
      <xdr:row>887</xdr:row>
      <xdr:rowOff>53975</xdr:rowOff>
    </xdr:from>
    <xdr:to>
      <xdr:col>0</xdr:col>
      <xdr:colOff>1790700</xdr:colOff>
      <xdr:row>887</xdr:row>
      <xdr:rowOff>1486535</xdr:rowOff>
    </xdr:to>
    <xdr:pic>
      <xdr:nvPicPr>
        <xdr:cNvPr id="1214" name="图片 1213">
          <a:extLst>
            <a:ext uri="{FF2B5EF4-FFF2-40B4-BE49-F238E27FC236}">
              <a16:creationId xmlns:a16="http://schemas.microsoft.com/office/drawing/2014/main" id="{00000000-0008-0000-2500-0000BE040000}"/>
            </a:ext>
          </a:extLst>
        </xdr:cNvPr>
        <xdr:cNvPicPr>
          <a:picLocks noChangeAspect="1"/>
        </xdr:cNvPicPr>
      </xdr:nvPicPr>
      <xdr:blipFill>
        <a:blip xmlns:r="http://schemas.openxmlformats.org/officeDocument/2006/relationships" r:embed="rId443"/>
        <a:stretch>
          <a:fillRect/>
        </a:stretch>
      </xdr:blipFill>
      <xdr:spPr>
        <a:xfrm>
          <a:off x="139065" y="1357418545"/>
          <a:ext cx="1651635" cy="1432560"/>
        </a:xfrm>
        <a:prstGeom prst="rect">
          <a:avLst/>
        </a:prstGeom>
        <a:noFill/>
        <a:ln w="9525">
          <a:noFill/>
        </a:ln>
      </xdr:spPr>
    </xdr:pic>
    <xdr:clientData/>
  </xdr:twoCellAnchor>
  <xdr:twoCellAnchor editAs="oneCell">
    <xdr:from>
      <xdr:col>0</xdr:col>
      <xdr:colOff>151130</xdr:colOff>
      <xdr:row>888</xdr:row>
      <xdr:rowOff>44450</xdr:rowOff>
    </xdr:from>
    <xdr:to>
      <xdr:col>0</xdr:col>
      <xdr:colOff>1744980</xdr:colOff>
      <xdr:row>888</xdr:row>
      <xdr:rowOff>1464945</xdr:rowOff>
    </xdr:to>
    <xdr:pic>
      <xdr:nvPicPr>
        <xdr:cNvPr id="1215" name="图片 1214">
          <a:extLst>
            <a:ext uri="{FF2B5EF4-FFF2-40B4-BE49-F238E27FC236}">
              <a16:creationId xmlns:a16="http://schemas.microsoft.com/office/drawing/2014/main" id="{00000000-0008-0000-2500-0000BF040000}"/>
            </a:ext>
          </a:extLst>
        </xdr:cNvPr>
        <xdr:cNvPicPr>
          <a:picLocks noChangeAspect="1"/>
        </xdr:cNvPicPr>
      </xdr:nvPicPr>
      <xdr:blipFill>
        <a:blip xmlns:r="http://schemas.openxmlformats.org/officeDocument/2006/relationships" r:embed="rId444"/>
        <a:stretch>
          <a:fillRect/>
        </a:stretch>
      </xdr:blipFill>
      <xdr:spPr>
        <a:xfrm>
          <a:off x="151130" y="1358933020"/>
          <a:ext cx="1593850" cy="1420495"/>
        </a:xfrm>
        <a:prstGeom prst="rect">
          <a:avLst/>
        </a:prstGeom>
        <a:noFill/>
        <a:ln w="9525">
          <a:noFill/>
        </a:ln>
      </xdr:spPr>
    </xdr:pic>
    <xdr:clientData/>
  </xdr:twoCellAnchor>
  <xdr:twoCellAnchor editAs="oneCell">
    <xdr:from>
      <xdr:col>0</xdr:col>
      <xdr:colOff>78740</xdr:colOff>
      <xdr:row>891</xdr:row>
      <xdr:rowOff>53340</xdr:rowOff>
    </xdr:from>
    <xdr:to>
      <xdr:col>0</xdr:col>
      <xdr:colOff>1809115</xdr:colOff>
      <xdr:row>891</xdr:row>
      <xdr:rowOff>1443355</xdr:rowOff>
    </xdr:to>
    <xdr:pic>
      <xdr:nvPicPr>
        <xdr:cNvPr id="1204" name="图片 1203">
          <a:extLst>
            <a:ext uri="{FF2B5EF4-FFF2-40B4-BE49-F238E27FC236}">
              <a16:creationId xmlns:a16="http://schemas.microsoft.com/office/drawing/2014/main" id="{00000000-0008-0000-2500-0000B4040000}"/>
            </a:ext>
          </a:extLst>
        </xdr:cNvPr>
        <xdr:cNvPicPr>
          <a:picLocks noChangeAspect="1"/>
        </xdr:cNvPicPr>
      </xdr:nvPicPr>
      <xdr:blipFill>
        <a:blip xmlns:r="http://schemas.openxmlformats.org/officeDocument/2006/relationships" r:embed="rId445"/>
        <a:stretch>
          <a:fillRect/>
        </a:stretch>
      </xdr:blipFill>
      <xdr:spPr>
        <a:xfrm>
          <a:off x="78740" y="1363513910"/>
          <a:ext cx="1730375" cy="1390015"/>
        </a:xfrm>
        <a:prstGeom prst="rect">
          <a:avLst/>
        </a:prstGeom>
        <a:noFill/>
        <a:ln w="9525">
          <a:noFill/>
        </a:ln>
      </xdr:spPr>
    </xdr:pic>
    <xdr:clientData/>
  </xdr:twoCellAnchor>
  <xdr:twoCellAnchor editAs="oneCell">
    <xdr:from>
      <xdr:col>0</xdr:col>
      <xdr:colOff>9525</xdr:colOff>
      <xdr:row>892</xdr:row>
      <xdr:rowOff>99060</xdr:rowOff>
    </xdr:from>
    <xdr:to>
      <xdr:col>0</xdr:col>
      <xdr:colOff>1827530</xdr:colOff>
      <xdr:row>892</xdr:row>
      <xdr:rowOff>1474470</xdr:rowOff>
    </xdr:to>
    <xdr:pic>
      <xdr:nvPicPr>
        <xdr:cNvPr id="1205" name="图片 1204">
          <a:extLst>
            <a:ext uri="{FF2B5EF4-FFF2-40B4-BE49-F238E27FC236}">
              <a16:creationId xmlns:a16="http://schemas.microsoft.com/office/drawing/2014/main" id="{00000000-0008-0000-2500-0000B5040000}"/>
            </a:ext>
          </a:extLst>
        </xdr:cNvPr>
        <xdr:cNvPicPr>
          <a:picLocks noChangeAspect="1"/>
        </xdr:cNvPicPr>
      </xdr:nvPicPr>
      <xdr:blipFill>
        <a:blip xmlns:r="http://schemas.openxmlformats.org/officeDocument/2006/relationships" r:embed="rId446"/>
        <a:stretch>
          <a:fillRect/>
        </a:stretch>
      </xdr:blipFill>
      <xdr:spPr>
        <a:xfrm>
          <a:off x="9525" y="1365083630"/>
          <a:ext cx="1818005" cy="1375410"/>
        </a:xfrm>
        <a:prstGeom prst="rect">
          <a:avLst/>
        </a:prstGeom>
        <a:noFill/>
        <a:ln w="9525">
          <a:noFill/>
        </a:ln>
      </xdr:spPr>
    </xdr:pic>
    <xdr:clientData/>
  </xdr:twoCellAnchor>
  <xdr:twoCellAnchor editAs="oneCell">
    <xdr:from>
      <xdr:col>0</xdr:col>
      <xdr:colOff>635</xdr:colOff>
      <xdr:row>893</xdr:row>
      <xdr:rowOff>67310</xdr:rowOff>
    </xdr:from>
    <xdr:to>
      <xdr:col>0</xdr:col>
      <xdr:colOff>1840865</xdr:colOff>
      <xdr:row>893</xdr:row>
      <xdr:rowOff>1443355</xdr:rowOff>
    </xdr:to>
    <xdr:pic>
      <xdr:nvPicPr>
        <xdr:cNvPr id="1207" name="图片 1206">
          <a:extLst>
            <a:ext uri="{FF2B5EF4-FFF2-40B4-BE49-F238E27FC236}">
              <a16:creationId xmlns:a16="http://schemas.microsoft.com/office/drawing/2014/main" id="{00000000-0008-0000-2500-0000B7040000}"/>
            </a:ext>
          </a:extLst>
        </xdr:cNvPr>
        <xdr:cNvPicPr>
          <a:picLocks noChangeAspect="1"/>
        </xdr:cNvPicPr>
      </xdr:nvPicPr>
      <xdr:blipFill>
        <a:blip xmlns:r="http://schemas.openxmlformats.org/officeDocument/2006/relationships" r:embed="rId447"/>
        <a:stretch>
          <a:fillRect/>
        </a:stretch>
      </xdr:blipFill>
      <xdr:spPr>
        <a:xfrm>
          <a:off x="635" y="1366575880"/>
          <a:ext cx="1840230" cy="1376045"/>
        </a:xfrm>
        <a:prstGeom prst="rect">
          <a:avLst/>
        </a:prstGeom>
        <a:noFill/>
        <a:ln w="9525">
          <a:noFill/>
        </a:ln>
      </xdr:spPr>
    </xdr:pic>
    <xdr:clientData/>
  </xdr:twoCellAnchor>
  <xdr:twoCellAnchor editAs="oneCell">
    <xdr:from>
      <xdr:col>0</xdr:col>
      <xdr:colOff>26670</xdr:colOff>
      <xdr:row>324</xdr:row>
      <xdr:rowOff>83820</xdr:rowOff>
    </xdr:from>
    <xdr:to>
      <xdr:col>0</xdr:col>
      <xdr:colOff>1824355</xdr:colOff>
      <xdr:row>324</xdr:row>
      <xdr:rowOff>1452245</xdr:rowOff>
    </xdr:to>
    <xdr:pic>
      <xdr:nvPicPr>
        <xdr:cNvPr id="1219" name="图片 1218">
          <a:extLst>
            <a:ext uri="{FF2B5EF4-FFF2-40B4-BE49-F238E27FC236}">
              <a16:creationId xmlns:a16="http://schemas.microsoft.com/office/drawing/2014/main" id="{00000000-0008-0000-2500-0000C3040000}"/>
            </a:ext>
          </a:extLst>
        </xdr:cNvPr>
        <xdr:cNvPicPr>
          <a:picLocks noChangeAspect="1"/>
        </xdr:cNvPicPr>
      </xdr:nvPicPr>
      <xdr:blipFill>
        <a:blip xmlns:r="http://schemas.openxmlformats.org/officeDocument/2006/relationships" r:embed="rId448"/>
        <a:stretch>
          <a:fillRect/>
        </a:stretch>
      </xdr:blipFill>
      <xdr:spPr>
        <a:xfrm>
          <a:off x="26670" y="497188490"/>
          <a:ext cx="1797685" cy="1368425"/>
        </a:xfrm>
        <a:prstGeom prst="rect">
          <a:avLst/>
        </a:prstGeom>
        <a:noFill/>
        <a:ln w="9525">
          <a:noFill/>
        </a:ln>
      </xdr:spPr>
    </xdr:pic>
    <xdr:clientData/>
  </xdr:twoCellAnchor>
  <xdr:twoCellAnchor editAs="oneCell">
    <xdr:from>
      <xdr:col>0</xdr:col>
      <xdr:colOff>635</xdr:colOff>
      <xdr:row>895</xdr:row>
      <xdr:rowOff>77470</xdr:rowOff>
    </xdr:from>
    <xdr:to>
      <xdr:col>0</xdr:col>
      <xdr:colOff>1851025</xdr:colOff>
      <xdr:row>895</xdr:row>
      <xdr:rowOff>1456055</xdr:rowOff>
    </xdr:to>
    <xdr:pic>
      <xdr:nvPicPr>
        <xdr:cNvPr id="1251" name="图片 1250">
          <a:extLst>
            <a:ext uri="{FF2B5EF4-FFF2-40B4-BE49-F238E27FC236}">
              <a16:creationId xmlns:a16="http://schemas.microsoft.com/office/drawing/2014/main" id="{00000000-0008-0000-2500-0000E3040000}"/>
            </a:ext>
          </a:extLst>
        </xdr:cNvPr>
        <xdr:cNvPicPr>
          <a:picLocks noChangeAspect="1"/>
        </xdr:cNvPicPr>
      </xdr:nvPicPr>
      <xdr:blipFill>
        <a:blip xmlns:r="http://schemas.openxmlformats.org/officeDocument/2006/relationships" r:embed="rId449"/>
        <a:stretch>
          <a:fillRect/>
        </a:stretch>
      </xdr:blipFill>
      <xdr:spPr>
        <a:xfrm>
          <a:off x="635" y="1369634040"/>
          <a:ext cx="1850390" cy="1378585"/>
        </a:xfrm>
        <a:prstGeom prst="rect">
          <a:avLst/>
        </a:prstGeom>
        <a:noFill/>
        <a:ln w="9525">
          <a:noFill/>
        </a:ln>
      </xdr:spPr>
    </xdr:pic>
    <xdr:clientData/>
  </xdr:twoCellAnchor>
  <xdr:twoCellAnchor editAs="oneCell">
    <xdr:from>
      <xdr:col>0</xdr:col>
      <xdr:colOff>20320</xdr:colOff>
      <xdr:row>894</xdr:row>
      <xdr:rowOff>69215</xdr:rowOff>
    </xdr:from>
    <xdr:to>
      <xdr:col>0</xdr:col>
      <xdr:colOff>1855470</xdr:colOff>
      <xdr:row>894</xdr:row>
      <xdr:rowOff>1476375</xdr:rowOff>
    </xdr:to>
    <xdr:pic>
      <xdr:nvPicPr>
        <xdr:cNvPr id="1257" name="图片 1256">
          <a:extLst>
            <a:ext uri="{FF2B5EF4-FFF2-40B4-BE49-F238E27FC236}">
              <a16:creationId xmlns:a16="http://schemas.microsoft.com/office/drawing/2014/main" id="{00000000-0008-0000-2500-0000E9040000}"/>
            </a:ext>
          </a:extLst>
        </xdr:cNvPr>
        <xdr:cNvPicPr>
          <a:picLocks noChangeAspect="1"/>
        </xdr:cNvPicPr>
      </xdr:nvPicPr>
      <xdr:blipFill>
        <a:blip xmlns:r="http://schemas.openxmlformats.org/officeDocument/2006/relationships" r:embed="rId450"/>
        <a:stretch>
          <a:fillRect/>
        </a:stretch>
      </xdr:blipFill>
      <xdr:spPr>
        <a:xfrm>
          <a:off x="20320" y="1368101785"/>
          <a:ext cx="1835150" cy="1407160"/>
        </a:xfrm>
        <a:prstGeom prst="rect">
          <a:avLst/>
        </a:prstGeom>
        <a:noFill/>
        <a:ln w="9525">
          <a:noFill/>
        </a:ln>
      </xdr:spPr>
    </xdr:pic>
    <xdr:clientData/>
  </xdr:twoCellAnchor>
  <xdr:twoCellAnchor editAs="oneCell">
    <xdr:from>
      <xdr:col>0</xdr:col>
      <xdr:colOff>9525</xdr:colOff>
      <xdr:row>896</xdr:row>
      <xdr:rowOff>103505</xdr:rowOff>
    </xdr:from>
    <xdr:to>
      <xdr:col>0</xdr:col>
      <xdr:colOff>1830070</xdr:colOff>
      <xdr:row>896</xdr:row>
      <xdr:rowOff>1436370</xdr:rowOff>
    </xdr:to>
    <xdr:pic>
      <xdr:nvPicPr>
        <xdr:cNvPr id="1258" name="图片 1257">
          <a:extLst>
            <a:ext uri="{FF2B5EF4-FFF2-40B4-BE49-F238E27FC236}">
              <a16:creationId xmlns:a16="http://schemas.microsoft.com/office/drawing/2014/main" id="{00000000-0008-0000-2500-0000EA040000}"/>
            </a:ext>
          </a:extLst>
        </xdr:cNvPr>
        <xdr:cNvPicPr>
          <a:picLocks noChangeAspect="1"/>
        </xdr:cNvPicPr>
      </xdr:nvPicPr>
      <xdr:blipFill>
        <a:blip xmlns:r="http://schemas.openxmlformats.org/officeDocument/2006/relationships" r:embed="rId451"/>
        <a:stretch>
          <a:fillRect/>
        </a:stretch>
      </xdr:blipFill>
      <xdr:spPr>
        <a:xfrm>
          <a:off x="9525" y="1371184075"/>
          <a:ext cx="1820545" cy="1332865"/>
        </a:xfrm>
        <a:prstGeom prst="rect">
          <a:avLst/>
        </a:prstGeom>
        <a:noFill/>
        <a:ln w="9525">
          <a:noFill/>
        </a:ln>
      </xdr:spPr>
    </xdr:pic>
    <xdr:clientData/>
  </xdr:twoCellAnchor>
  <xdr:twoCellAnchor editAs="oneCell">
    <xdr:from>
      <xdr:col>0</xdr:col>
      <xdr:colOff>100965</xdr:colOff>
      <xdr:row>904</xdr:row>
      <xdr:rowOff>54610</xdr:rowOff>
    </xdr:from>
    <xdr:to>
      <xdr:col>0</xdr:col>
      <xdr:colOff>1791335</xdr:colOff>
      <xdr:row>904</xdr:row>
      <xdr:rowOff>1470025</xdr:rowOff>
    </xdr:to>
    <xdr:pic>
      <xdr:nvPicPr>
        <xdr:cNvPr id="1261" name="图片 1260">
          <a:extLst>
            <a:ext uri="{FF2B5EF4-FFF2-40B4-BE49-F238E27FC236}">
              <a16:creationId xmlns:a16="http://schemas.microsoft.com/office/drawing/2014/main" id="{00000000-0008-0000-2500-0000ED040000}"/>
            </a:ext>
          </a:extLst>
        </xdr:cNvPr>
        <xdr:cNvPicPr>
          <a:picLocks noChangeAspect="1"/>
        </xdr:cNvPicPr>
      </xdr:nvPicPr>
      <xdr:blipFill>
        <a:blip xmlns:r="http://schemas.openxmlformats.org/officeDocument/2006/relationships" r:embed="rId452"/>
        <a:stretch>
          <a:fillRect/>
        </a:stretch>
      </xdr:blipFill>
      <xdr:spPr>
        <a:xfrm>
          <a:off x="100965" y="1381955580"/>
          <a:ext cx="1690370" cy="1415415"/>
        </a:xfrm>
        <a:prstGeom prst="rect">
          <a:avLst/>
        </a:prstGeom>
        <a:noFill/>
        <a:ln w="9525">
          <a:noFill/>
        </a:ln>
      </xdr:spPr>
    </xdr:pic>
    <xdr:clientData/>
  </xdr:twoCellAnchor>
  <xdr:twoCellAnchor editAs="oneCell">
    <xdr:from>
      <xdr:col>0</xdr:col>
      <xdr:colOff>109855</xdr:colOff>
      <xdr:row>905</xdr:row>
      <xdr:rowOff>48260</xdr:rowOff>
    </xdr:from>
    <xdr:to>
      <xdr:col>0</xdr:col>
      <xdr:colOff>1796415</xdr:colOff>
      <xdr:row>905</xdr:row>
      <xdr:rowOff>1459230</xdr:rowOff>
    </xdr:to>
    <xdr:pic>
      <xdr:nvPicPr>
        <xdr:cNvPr id="1262" name="图片 1261">
          <a:extLst>
            <a:ext uri="{FF2B5EF4-FFF2-40B4-BE49-F238E27FC236}">
              <a16:creationId xmlns:a16="http://schemas.microsoft.com/office/drawing/2014/main" id="{00000000-0008-0000-2500-0000EE040000}"/>
            </a:ext>
          </a:extLst>
        </xdr:cNvPr>
        <xdr:cNvPicPr>
          <a:picLocks noChangeAspect="1"/>
        </xdr:cNvPicPr>
      </xdr:nvPicPr>
      <xdr:blipFill>
        <a:blip xmlns:r="http://schemas.openxmlformats.org/officeDocument/2006/relationships" r:embed="rId453"/>
        <a:stretch>
          <a:fillRect/>
        </a:stretch>
      </xdr:blipFill>
      <xdr:spPr>
        <a:xfrm>
          <a:off x="109855" y="1383473230"/>
          <a:ext cx="1686560" cy="1410970"/>
        </a:xfrm>
        <a:prstGeom prst="rect">
          <a:avLst/>
        </a:prstGeom>
        <a:noFill/>
        <a:ln w="9525">
          <a:noFill/>
        </a:ln>
      </xdr:spPr>
    </xdr:pic>
    <xdr:clientData/>
  </xdr:twoCellAnchor>
  <xdr:twoCellAnchor editAs="oneCell">
    <xdr:from>
      <xdr:col>0</xdr:col>
      <xdr:colOff>97155</xdr:colOff>
      <xdr:row>906</xdr:row>
      <xdr:rowOff>43815</xdr:rowOff>
    </xdr:from>
    <xdr:to>
      <xdr:col>0</xdr:col>
      <xdr:colOff>1816100</xdr:colOff>
      <xdr:row>906</xdr:row>
      <xdr:rowOff>1493520</xdr:rowOff>
    </xdr:to>
    <xdr:pic>
      <xdr:nvPicPr>
        <xdr:cNvPr id="1263" name="图片 1262">
          <a:extLst>
            <a:ext uri="{FF2B5EF4-FFF2-40B4-BE49-F238E27FC236}">
              <a16:creationId xmlns:a16="http://schemas.microsoft.com/office/drawing/2014/main" id="{00000000-0008-0000-2500-0000EF040000}"/>
            </a:ext>
          </a:extLst>
        </xdr:cNvPr>
        <xdr:cNvPicPr>
          <a:picLocks noChangeAspect="1"/>
        </xdr:cNvPicPr>
      </xdr:nvPicPr>
      <xdr:blipFill>
        <a:blip xmlns:r="http://schemas.openxmlformats.org/officeDocument/2006/relationships" r:embed="rId454"/>
        <a:stretch>
          <a:fillRect/>
        </a:stretch>
      </xdr:blipFill>
      <xdr:spPr>
        <a:xfrm>
          <a:off x="97155" y="1384992785"/>
          <a:ext cx="1718945" cy="1449705"/>
        </a:xfrm>
        <a:prstGeom prst="rect">
          <a:avLst/>
        </a:prstGeom>
        <a:noFill/>
        <a:ln w="9525">
          <a:noFill/>
        </a:ln>
      </xdr:spPr>
    </xdr:pic>
    <xdr:clientData/>
  </xdr:twoCellAnchor>
  <xdr:twoCellAnchor editAs="oneCell">
    <xdr:from>
      <xdr:col>0</xdr:col>
      <xdr:colOff>66675</xdr:colOff>
      <xdr:row>913</xdr:row>
      <xdr:rowOff>79375</xdr:rowOff>
    </xdr:from>
    <xdr:to>
      <xdr:col>0</xdr:col>
      <xdr:colOff>1824990</xdr:colOff>
      <xdr:row>913</xdr:row>
      <xdr:rowOff>1475105</xdr:rowOff>
    </xdr:to>
    <xdr:pic>
      <xdr:nvPicPr>
        <xdr:cNvPr id="1218" name="图片 1217">
          <a:extLst>
            <a:ext uri="{FF2B5EF4-FFF2-40B4-BE49-F238E27FC236}">
              <a16:creationId xmlns:a16="http://schemas.microsoft.com/office/drawing/2014/main" id="{00000000-0008-0000-2500-0000C2040000}"/>
            </a:ext>
          </a:extLst>
        </xdr:cNvPr>
        <xdr:cNvPicPr>
          <a:picLocks noChangeAspect="1"/>
        </xdr:cNvPicPr>
      </xdr:nvPicPr>
      <xdr:blipFill>
        <a:blip xmlns:r="http://schemas.openxmlformats.org/officeDocument/2006/relationships" r:embed="rId455"/>
        <a:stretch>
          <a:fillRect/>
        </a:stretch>
      </xdr:blipFill>
      <xdr:spPr>
        <a:xfrm>
          <a:off x="66675" y="1395696345"/>
          <a:ext cx="1758315" cy="1395730"/>
        </a:xfrm>
        <a:prstGeom prst="rect">
          <a:avLst/>
        </a:prstGeom>
        <a:noFill/>
        <a:ln w="9525">
          <a:noFill/>
        </a:ln>
      </xdr:spPr>
    </xdr:pic>
    <xdr:clientData/>
  </xdr:twoCellAnchor>
  <xdr:twoCellAnchor editAs="oneCell">
    <xdr:from>
      <xdr:col>0</xdr:col>
      <xdr:colOff>74295</xdr:colOff>
      <xdr:row>914</xdr:row>
      <xdr:rowOff>63500</xdr:rowOff>
    </xdr:from>
    <xdr:to>
      <xdr:col>0</xdr:col>
      <xdr:colOff>1807210</xdr:colOff>
      <xdr:row>914</xdr:row>
      <xdr:rowOff>1477010</xdr:rowOff>
    </xdr:to>
    <xdr:pic>
      <xdr:nvPicPr>
        <xdr:cNvPr id="1223" name="图片 1222">
          <a:extLst>
            <a:ext uri="{FF2B5EF4-FFF2-40B4-BE49-F238E27FC236}">
              <a16:creationId xmlns:a16="http://schemas.microsoft.com/office/drawing/2014/main" id="{00000000-0008-0000-2500-0000C7040000}"/>
            </a:ext>
          </a:extLst>
        </xdr:cNvPr>
        <xdr:cNvPicPr>
          <a:picLocks noChangeAspect="1"/>
        </xdr:cNvPicPr>
      </xdr:nvPicPr>
      <xdr:blipFill>
        <a:blip xmlns:r="http://schemas.openxmlformats.org/officeDocument/2006/relationships" r:embed="rId456"/>
        <a:stretch>
          <a:fillRect/>
        </a:stretch>
      </xdr:blipFill>
      <xdr:spPr>
        <a:xfrm>
          <a:off x="74295" y="1397204470"/>
          <a:ext cx="1732915" cy="1413510"/>
        </a:xfrm>
        <a:prstGeom prst="rect">
          <a:avLst/>
        </a:prstGeom>
        <a:noFill/>
        <a:ln w="9525">
          <a:noFill/>
        </a:ln>
      </xdr:spPr>
    </xdr:pic>
    <xdr:clientData/>
  </xdr:twoCellAnchor>
  <xdr:twoCellAnchor editAs="oneCell">
    <xdr:from>
      <xdr:col>0</xdr:col>
      <xdr:colOff>70485</xdr:colOff>
      <xdr:row>915</xdr:row>
      <xdr:rowOff>43815</xdr:rowOff>
    </xdr:from>
    <xdr:to>
      <xdr:col>0</xdr:col>
      <xdr:colOff>1805940</xdr:colOff>
      <xdr:row>915</xdr:row>
      <xdr:rowOff>1501775</xdr:rowOff>
    </xdr:to>
    <xdr:pic>
      <xdr:nvPicPr>
        <xdr:cNvPr id="1245" name="图片 1244">
          <a:extLst>
            <a:ext uri="{FF2B5EF4-FFF2-40B4-BE49-F238E27FC236}">
              <a16:creationId xmlns:a16="http://schemas.microsoft.com/office/drawing/2014/main" id="{00000000-0008-0000-2500-0000DD040000}"/>
            </a:ext>
          </a:extLst>
        </xdr:cNvPr>
        <xdr:cNvPicPr>
          <a:picLocks noChangeAspect="1"/>
        </xdr:cNvPicPr>
      </xdr:nvPicPr>
      <xdr:blipFill>
        <a:blip xmlns:r="http://schemas.openxmlformats.org/officeDocument/2006/relationships" r:embed="rId457"/>
        <a:stretch>
          <a:fillRect/>
        </a:stretch>
      </xdr:blipFill>
      <xdr:spPr>
        <a:xfrm>
          <a:off x="70485" y="1398708785"/>
          <a:ext cx="1735455" cy="1457960"/>
        </a:xfrm>
        <a:prstGeom prst="rect">
          <a:avLst/>
        </a:prstGeom>
        <a:noFill/>
        <a:ln w="9525">
          <a:noFill/>
        </a:ln>
      </xdr:spPr>
    </xdr:pic>
    <xdr:clientData/>
  </xdr:twoCellAnchor>
  <xdr:twoCellAnchor editAs="oneCell">
    <xdr:from>
      <xdr:col>0</xdr:col>
      <xdr:colOff>9525</xdr:colOff>
      <xdr:row>917</xdr:row>
      <xdr:rowOff>80010</xdr:rowOff>
    </xdr:from>
    <xdr:to>
      <xdr:col>0</xdr:col>
      <xdr:colOff>1822450</xdr:colOff>
      <xdr:row>917</xdr:row>
      <xdr:rowOff>1467485</xdr:rowOff>
    </xdr:to>
    <xdr:pic>
      <xdr:nvPicPr>
        <xdr:cNvPr id="1247" name="图片 1246">
          <a:extLst>
            <a:ext uri="{FF2B5EF4-FFF2-40B4-BE49-F238E27FC236}">
              <a16:creationId xmlns:a16="http://schemas.microsoft.com/office/drawing/2014/main" id="{00000000-0008-0000-2500-0000DF040000}"/>
            </a:ext>
          </a:extLst>
        </xdr:cNvPr>
        <xdr:cNvPicPr>
          <a:picLocks noChangeAspect="1"/>
        </xdr:cNvPicPr>
      </xdr:nvPicPr>
      <xdr:blipFill>
        <a:blip xmlns:r="http://schemas.openxmlformats.org/officeDocument/2006/relationships" r:embed="rId458"/>
        <a:stretch>
          <a:fillRect/>
        </a:stretch>
      </xdr:blipFill>
      <xdr:spPr>
        <a:xfrm>
          <a:off x="9525" y="1401792980"/>
          <a:ext cx="1812925" cy="1387475"/>
        </a:xfrm>
        <a:prstGeom prst="rect">
          <a:avLst/>
        </a:prstGeom>
        <a:noFill/>
        <a:ln w="9525">
          <a:noFill/>
        </a:ln>
      </xdr:spPr>
    </xdr:pic>
    <xdr:clientData/>
  </xdr:twoCellAnchor>
  <xdr:twoCellAnchor editAs="oneCell">
    <xdr:from>
      <xdr:col>0</xdr:col>
      <xdr:colOff>52705</xdr:colOff>
      <xdr:row>916</xdr:row>
      <xdr:rowOff>63500</xdr:rowOff>
    </xdr:from>
    <xdr:to>
      <xdr:col>0</xdr:col>
      <xdr:colOff>1784350</xdr:colOff>
      <xdr:row>916</xdr:row>
      <xdr:rowOff>1480185</xdr:rowOff>
    </xdr:to>
    <xdr:pic>
      <xdr:nvPicPr>
        <xdr:cNvPr id="1248" name="图片 1247">
          <a:extLst>
            <a:ext uri="{FF2B5EF4-FFF2-40B4-BE49-F238E27FC236}">
              <a16:creationId xmlns:a16="http://schemas.microsoft.com/office/drawing/2014/main" id="{00000000-0008-0000-2500-0000E0040000}"/>
            </a:ext>
          </a:extLst>
        </xdr:cNvPr>
        <xdr:cNvPicPr>
          <a:picLocks noChangeAspect="1"/>
        </xdr:cNvPicPr>
      </xdr:nvPicPr>
      <xdr:blipFill>
        <a:blip xmlns:r="http://schemas.openxmlformats.org/officeDocument/2006/relationships" r:embed="rId459"/>
        <a:stretch>
          <a:fillRect/>
        </a:stretch>
      </xdr:blipFill>
      <xdr:spPr>
        <a:xfrm>
          <a:off x="52705" y="1400252470"/>
          <a:ext cx="1731645" cy="1416685"/>
        </a:xfrm>
        <a:prstGeom prst="rect">
          <a:avLst/>
        </a:prstGeom>
        <a:noFill/>
        <a:ln w="9525">
          <a:noFill/>
        </a:ln>
      </xdr:spPr>
    </xdr:pic>
    <xdr:clientData/>
  </xdr:twoCellAnchor>
  <xdr:twoCellAnchor editAs="oneCell">
    <xdr:from>
      <xdr:col>0</xdr:col>
      <xdr:colOff>53340</xdr:colOff>
      <xdr:row>918</xdr:row>
      <xdr:rowOff>45085</xdr:rowOff>
    </xdr:from>
    <xdr:to>
      <xdr:col>0</xdr:col>
      <xdr:colOff>1767840</xdr:colOff>
      <xdr:row>918</xdr:row>
      <xdr:rowOff>1481455</xdr:rowOff>
    </xdr:to>
    <xdr:pic>
      <xdr:nvPicPr>
        <xdr:cNvPr id="1249" name="图片 1248">
          <a:extLst>
            <a:ext uri="{FF2B5EF4-FFF2-40B4-BE49-F238E27FC236}">
              <a16:creationId xmlns:a16="http://schemas.microsoft.com/office/drawing/2014/main" id="{00000000-0008-0000-2500-0000E1040000}"/>
            </a:ext>
          </a:extLst>
        </xdr:cNvPr>
        <xdr:cNvPicPr>
          <a:picLocks noChangeAspect="1"/>
        </xdr:cNvPicPr>
      </xdr:nvPicPr>
      <xdr:blipFill>
        <a:blip xmlns:r="http://schemas.openxmlformats.org/officeDocument/2006/relationships" r:embed="rId460"/>
        <a:stretch>
          <a:fillRect/>
        </a:stretch>
      </xdr:blipFill>
      <xdr:spPr>
        <a:xfrm>
          <a:off x="53340" y="1403282055"/>
          <a:ext cx="1714500" cy="1436370"/>
        </a:xfrm>
        <a:prstGeom prst="rect">
          <a:avLst/>
        </a:prstGeom>
        <a:noFill/>
        <a:ln w="9525">
          <a:noFill/>
        </a:ln>
      </xdr:spPr>
    </xdr:pic>
    <xdr:clientData/>
  </xdr:twoCellAnchor>
  <xdr:twoCellAnchor editAs="oneCell">
    <xdr:from>
      <xdr:col>0</xdr:col>
      <xdr:colOff>90170</xdr:colOff>
      <xdr:row>919</xdr:row>
      <xdr:rowOff>50165</xdr:rowOff>
    </xdr:from>
    <xdr:to>
      <xdr:col>0</xdr:col>
      <xdr:colOff>1833245</xdr:colOff>
      <xdr:row>919</xdr:row>
      <xdr:rowOff>1480185</xdr:rowOff>
    </xdr:to>
    <xdr:pic>
      <xdr:nvPicPr>
        <xdr:cNvPr id="1267" name="图片 1266">
          <a:extLst>
            <a:ext uri="{FF2B5EF4-FFF2-40B4-BE49-F238E27FC236}">
              <a16:creationId xmlns:a16="http://schemas.microsoft.com/office/drawing/2014/main" id="{00000000-0008-0000-2500-0000F3040000}"/>
            </a:ext>
          </a:extLst>
        </xdr:cNvPr>
        <xdr:cNvPicPr>
          <a:picLocks noChangeAspect="1"/>
        </xdr:cNvPicPr>
      </xdr:nvPicPr>
      <xdr:blipFill>
        <a:blip xmlns:r="http://schemas.openxmlformats.org/officeDocument/2006/relationships" r:embed="rId461"/>
        <a:stretch>
          <a:fillRect/>
        </a:stretch>
      </xdr:blipFill>
      <xdr:spPr>
        <a:xfrm>
          <a:off x="90170" y="1404811135"/>
          <a:ext cx="1743075" cy="1430020"/>
        </a:xfrm>
        <a:prstGeom prst="rect">
          <a:avLst/>
        </a:prstGeom>
        <a:noFill/>
        <a:ln w="9525">
          <a:noFill/>
        </a:ln>
      </xdr:spPr>
    </xdr:pic>
    <xdr:clientData/>
  </xdr:twoCellAnchor>
  <xdr:twoCellAnchor editAs="oneCell">
    <xdr:from>
      <xdr:col>0</xdr:col>
      <xdr:colOff>113030</xdr:colOff>
      <xdr:row>920</xdr:row>
      <xdr:rowOff>64135</xdr:rowOff>
    </xdr:from>
    <xdr:to>
      <xdr:col>0</xdr:col>
      <xdr:colOff>1782445</xdr:colOff>
      <xdr:row>920</xdr:row>
      <xdr:rowOff>1478280</xdr:rowOff>
    </xdr:to>
    <xdr:pic>
      <xdr:nvPicPr>
        <xdr:cNvPr id="1268" name="图片 1267">
          <a:extLst>
            <a:ext uri="{FF2B5EF4-FFF2-40B4-BE49-F238E27FC236}">
              <a16:creationId xmlns:a16="http://schemas.microsoft.com/office/drawing/2014/main" id="{00000000-0008-0000-2500-0000F4040000}"/>
            </a:ext>
          </a:extLst>
        </xdr:cNvPr>
        <xdr:cNvPicPr>
          <a:picLocks noChangeAspect="1"/>
        </xdr:cNvPicPr>
      </xdr:nvPicPr>
      <xdr:blipFill>
        <a:blip xmlns:r="http://schemas.openxmlformats.org/officeDocument/2006/relationships" r:embed="rId462"/>
        <a:stretch>
          <a:fillRect/>
        </a:stretch>
      </xdr:blipFill>
      <xdr:spPr>
        <a:xfrm>
          <a:off x="113030" y="1406349105"/>
          <a:ext cx="1669415" cy="1414145"/>
        </a:xfrm>
        <a:prstGeom prst="rect">
          <a:avLst/>
        </a:prstGeom>
        <a:noFill/>
        <a:ln w="9525">
          <a:noFill/>
        </a:ln>
      </xdr:spPr>
    </xdr:pic>
    <xdr:clientData/>
  </xdr:twoCellAnchor>
  <xdr:twoCellAnchor editAs="oneCell">
    <xdr:from>
      <xdr:col>0</xdr:col>
      <xdr:colOff>44450</xdr:colOff>
      <xdr:row>921</xdr:row>
      <xdr:rowOff>33655</xdr:rowOff>
    </xdr:from>
    <xdr:to>
      <xdr:col>0</xdr:col>
      <xdr:colOff>1806575</xdr:colOff>
      <xdr:row>921</xdr:row>
      <xdr:rowOff>1491615</xdr:rowOff>
    </xdr:to>
    <xdr:pic>
      <xdr:nvPicPr>
        <xdr:cNvPr id="1269" name="图片 1268">
          <a:extLst>
            <a:ext uri="{FF2B5EF4-FFF2-40B4-BE49-F238E27FC236}">
              <a16:creationId xmlns:a16="http://schemas.microsoft.com/office/drawing/2014/main" id="{00000000-0008-0000-2500-0000F5040000}"/>
            </a:ext>
          </a:extLst>
        </xdr:cNvPr>
        <xdr:cNvPicPr>
          <a:picLocks noChangeAspect="1"/>
        </xdr:cNvPicPr>
      </xdr:nvPicPr>
      <xdr:blipFill>
        <a:blip xmlns:r="http://schemas.openxmlformats.org/officeDocument/2006/relationships" r:embed="rId463"/>
        <a:stretch>
          <a:fillRect/>
        </a:stretch>
      </xdr:blipFill>
      <xdr:spPr>
        <a:xfrm>
          <a:off x="44450" y="1407842625"/>
          <a:ext cx="1762125" cy="1457960"/>
        </a:xfrm>
        <a:prstGeom prst="rect">
          <a:avLst/>
        </a:prstGeom>
        <a:noFill/>
        <a:ln w="9525">
          <a:noFill/>
        </a:ln>
      </xdr:spPr>
    </xdr:pic>
    <xdr:clientData/>
  </xdr:twoCellAnchor>
  <xdr:twoCellAnchor editAs="oneCell">
    <xdr:from>
      <xdr:col>0</xdr:col>
      <xdr:colOff>97155</xdr:colOff>
      <xdr:row>922</xdr:row>
      <xdr:rowOff>40005</xdr:rowOff>
    </xdr:from>
    <xdr:to>
      <xdr:col>0</xdr:col>
      <xdr:colOff>1779905</xdr:colOff>
      <xdr:row>922</xdr:row>
      <xdr:rowOff>1468755</xdr:rowOff>
    </xdr:to>
    <xdr:pic>
      <xdr:nvPicPr>
        <xdr:cNvPr id="1270" name="图片 1269">
          <a:extLst>
            <a:ext uri="{FF2B5EF4-FFF2-40B4-BE49-F238E27FC236}">
              <a16:creationId xmlns:a16="http://schemas.microsoft.com/office/drawing/2014/main" id="{00000000-0008-0000-2500-0000F6040000}"/>
            </a:ext>
          </a:extLst>
        </xdr:cNvPr>
        <xdr:cNvPicPr>
          <a:picLocks noChangeAspect="1"/>
        </xdr:cNvPicPr>
      </xdr:nvPicPr>
      <xdr:blipFill>
        <a:blip xmlns:r="http://schemas.openxmlformats.org/officeDocument/2006/relationships" r:embed="rId464"/>
        <a:stretch>
          <a:fillRect/>
        </a:stretch>
      </xdr:blipFill>
      <xdr:spPr>
        <a:xfrm>
          <a:off x="97155" y="1409372975"/>
          <a:ext cx="1682750" cy="1428750"/>
        </a:xfrm>
        <a:prstGeom prst="rect">
          <a:avLst/>
        </a:prstGeom>
        <a:noFill/>
        <a:ln w="9525">
          <a:noFill/>
        </a:ln>
      </xdr:spPr>
    </xdr:pic>
    <xdr:clientData/>
  </xdr:twoCellAnchor>
  <xdr:twoCellAnchor editAs="oneCell">
    <xdr:from>
      <xdr:col>0</xdr:col>
      <xdr:colOff>20320</xdr:colOff>
      <xdr:row>924</xdr:row>
      <xdr:rowOff>43180</xdr:rowOff>
    </xdr:from>
    <xdr:to>
      <xdr:col>0</xdr:col>
      <xdr:colOff>1826895</xdr:colOff>
      <xdr:row>924</xdr:row>
      <xdr:rowOff>1463675</xdr:rowOff>
    </xdr:to>
    <xdr:pic>
      <xdr:nvPicPr>
        <xdr:cNvPr id="1271" name="图片 1270">
          <a:extLst>
            <a:ext uri="{FF2B5EF4-FFF2-40B4-BE49-F238E27FC236}">
              <a16:creationId xmlns:a16="http://schemas.microsoft.com/office/drawing/2014/main" id="{00000000-0008-0000-2500-0000F7040000}"/>
            </a:ext>
          </a:extLst>
        </xdr:cNvPr>
        <xdr:cNvPicPr>
          <a:picLocks noChangeAspect="1"/>
        </xdr:cNvPicPr>
      </xdr:nvPicPr>
      <xdr:blipFill>
        <a:blip xmlns:r="http://schemas.openxmlformats.org/officeDocument/2006/relationships" r:embed="rId465"/>
        <a:stretch>
          <a:fillRect/>
        </a:stretch>
      </xdr:blipFill>
      <xdr:spPr>
        <a:xfrm>
          <a:off x="20320" y="1412424150"/>
          <a:ext cx="1806575" cy="1420495"/>
        </a:xfrm>
        <a:prstGeom prst="rect">
          <a:avLst/>
        </a:prstGeom>
        <a:noFill/>
        <a:ln w="9525">
          <a:noFill/>
        </a:ln>
      </xdr:spPr>
    </xdr:pic>
    <xdr:clientData/>
  </xdr:twoCellAnchor>
  <xdr:twoCellAnchor editAs="oneCell">
    <xdr:from>
      <xdr:col>0</xdr:col>
      <xdr:colOff>9525</xdr:colOff>
      <xdr:row>923</xdr:row>
      <xdr:rowOff>55880</xdr:rowOff>
    </xdr:from>
    <xdr:to>
      <xdr:col>0</xdr:col>
      <xdr:colOff>1793875</xdr:colOff>
      <xdr:row>923</xdr:row>
      <xdr:rowOff>1481455</xdr:rowOff>
    </xdr:to>
    <xdr:pic>
      <xdr:nvPicPr>
        <xdr:cNvPr id="1272" name="图片 1271">
          <a:extLst>
            <a:ext uri="{FF2B5EF4-FFF2-40B4-BE49-F238E27FC236}">
              <a16:creationId xmlns:a16="http://schemas.microsoft.com/office/drawing/2014/main" id="{00000000-0008-0000-2500-0000F8040000}"/>
            </a:ext>
          </a:extLst>
        </xdr:cNvPr>
        <xdr:cNvPicPr>
          <a:picLocks noChangeAspect="1"/>
        </xdr:cNvPicPr>
      </xdr:nvPicPr>
      <xdr:blipFill>
        <a:blip xmlns:r="http://schemas.openxmlformats.org/officeDocument/2006/relationships" r:embed="rId466"/>
        <a:stretch>
          <a:fillRect/>
        </a:stretch>
      </xdr:blipFill>
      <xdr:spPr>
        <a:xfrm>
          <a:off x="9525" y="1410912850"/>
          <a:ext cx="1784350" cy="1425575"/>
        </a:xfrm>
        <a:prstGeom prst="rect">
          <a:avLst/>
        </a:prstGeom>
        <a:noFill/>
        <a:ln w="9525">
          <a:noFill/>
        </a:ln>
      </xdr:spPr>
    </xdr:pic>
    <xdr:clientData/>
  </xdr:twoCellAnchor>
  <xdr:twoCellAnchor editAs="oneCell">
    <xdr:from>
      <xdr:col>0</xdr:col>
      <xdr:colOff>127635</xdr:colOff>
      <xdr:row>907</xdr:row>
      <xdr:rowOff>45085</xdr:rowOff>
    </xdr:from>
    <xdr:to>
      <xdr:col>0</xdr:col>
      <xdr:colOff>1760855</xdr:colOff>
      <xdr:row>907</xdr:row>
      <xdr:rowOff>1470025</xdr:rowOff>
    </xdr:to>
    <xdr:pic>
      <xdr:nvPicPr>
        <xdr:cNvPr id="1279" name="图片 1278">
          <a:extLst>
            <a:ext uri="{FF2B5EF4-FFF2-40B4-BE49-F238E27FC236}">
              <a16:creationId xmlns:a16="http://schemas.microsoft.com/office/drawing/2014/main" id="{00000000-0008-0000-2500-0000FF040000}"/>
            </a:ext>
          </a:extLst>
        </xdr:cNvPr>
        <xdr:cNvPicPr>
          <a:picLocks noChangeAspect="1"/>
        </xdr:cNvPicPr>
      </xdr:nvPicPr>
      <xdr:blipFill>
        <a:blip xmlns:r="http://schemas.openxmlformats.org/officeDocument/2006/relationships" r:embed="rId467"/>
        <a:stretch>
          <a:fillRect/>
        </a:stretch>
      </xdr:blipFill>
      <xdr:spPr>
        <a:xfrm>
          <a:off x="127635" y="1386518055"/>
          <a:ext cx="1633220" cy="1424940"/>
        </a:xfrm>
        <a:prstGeom prst="rect">
          <a:avLst/>
        </a:prstGeom>
        <a:noFill/>
        <a:ln w="9525">
          <a:noFill/>
        </a:ln>
      </xdr:spPr>
    </xdr:pic>
    <xdr:clientData/>
  </xdr:twoCellAnchor>
  <xdr:twoCellAnchor editAs="oneCell">
    <xdr:from>
      <xdr:col>0</xdr:col>
      <xdr:colOff>52705</xdr:colOff>
      <xdr:row>909</xdr:row>
      <xdr:rowOff>45085</xdr:rowOff>
    </xdr:from>
    <xdr:to>
      <xdr:col>0</xdr:col>
      <xdr:colOff>1807210</xdr:colOff>
      <xdr:row>909</xdr:row>
      <xdr:rowOff>1482725</xdr:rowOff>
    </xdr:to>
    <xdr:pic>
      <xdr:nvPicPr>
        <xdr:cNvPr id="1280" name="图片 1279">
          <a:extLst>
            <a:ext uri="{FF2B5EF4-FFF2-40B4-BE49-F238E27FC236}">
              <a16:creationId xmlns:a16="http://schemas.microsoft.com/office/drawing/2014/main" id="{00000000-0008-0000-2500-000000050000}"/>
            </a:ext>
          </a:extLst>
        </xdr:cNvPr>
        <xdr:cNvPicPr>
          <a:picLocks noChangeAspect="1"/>
        </xdr:cNvPicPr>
      </xdr:nvPicPr>
      <xdr:blipFill>
        <a:blip xmlns:r="http://schemas.openxmlformats.org/officeDocument/2006/relationships" r:embed="rId468"/>
        <a:stretch>
          <a:fillRect/>
        </a:stretch>
      </xdr:blipFill>
      <xdr:spPr>
        <a:xfrm>
          <a:off x="52705" y="1389566055"/>
          <a:ext cx="1754505" cy="1437640"/>
        </a:xfrm>
        <a:prstGeom prst="rect">
          <a:avLst/>
        </a:prstGeom>
        <a:noFill/>
        <a:ln w="9525">
          <a:noFill/>
        </a:ln>
      </xdr:spPr>
    </xdr:pic>
    <xdr:clientData/>
  </xdr:twoCellAnchor>
  <xdr:twoCellAnchor editAs="oneCell">
    <xdr:from>
      <xdr:col>0</xdr:col>
      <xdr:colOff>9525</xdr:colOff>
      <xdr:row>910</xdr:row>
      <xdr:rowOff>59055</xdr:rowOff>
    </xdr:from>
    <xdr:to>
      <xdr:col>0</xdr:col>
      <xdr:colOff>1846580</xdr:colOff>
      <xdr:row>910</xdr:row>
      <xdr:rowOff>1455420</xdr:rowOff>
    </xdr:to>
    <xdr:pic>
      <xdr:nvPicPr>
        <xdr:cNvPr id="1281" name="图片 1280">
          <a:extLst>
            <a:ext uri="{FF2B5EF4-FFF2-40B4-BE49-F238E27FC236}">
              <a16:creationId xmlns:a16="http://schemas.microsoft.com/office/drawing/2014/main" id="{00000000-0008-0000-2500-000001050000}"/>
            </a:ext>
          </a:extLst>
        </xdr:cNvPr>
        <xdr:cNvPicPr>
          <a:picLocks noChangeAspect="1"/>
        </xdr:cNvPicPr>
      </xdr:nvPicPr>
      <xdr:blipFill>
        <a:blip xmlns:r="http://schemas.openxmlformats.org/officeDocument/2006/relationships" r:embed="rId469"/>
        <a:stretch>
          <a:fillRect/>
        </a:stretch>
      </xdr:blipFill>
      <xdr:spPr>
        <a:xfrm>
          <a:off x="9525" y="1391104025"/>
          <a:ext cx="1837055" cy="1396365"/>
        </a:xfrm>
        <a:prstGeom prst="rect">
          <a:avLst/>
        </a:prstGeom>
        <a:noFill/>
        <a:ln w="9525">
          <a:noFill/>
        </a:ln>
      </xdr:spPr>
    </xdr:pic>
    <xdr:clientData/>
  </xdr:twoCellAnchor>
  <xdr:twoCellAnchor editAs="oneCell">
    <xdr:from>
      <xdr:col>0</xdr:col>
      <xdr:colOff>9525</xdr:colOff>
      <xdr:row>908</xdr:row>
      <xdr:rowOff>63500</xdr:rowOff>
    </xdr:from>
    <xdr:to>
      <xdr:col>0</xdr:col>
      <xdr:colOff>1853565</xdr:colOff>
      <xdr:row>908</xdr:row>
      <xdr:rowOff>1477645</xdr:rowOff>
    </xdr:to>
    <xdr:pic>
      <xdr:nvPicPr>
        <xdr:cNvPr id="1282" name="图片 1281">
          <a:extLst>
            <a:ext uri="{FF2B5EF4-FFF2-40B4-BE49-F238E27FC236}">
              <a16:creationId xmlns:a16="http://schemas.microsoft.com/office/drawing/2014/main" id="{00000000-0008-0000-2500-000002050000}"/>
            </a:ext>
          </a:extLst>
        </xdr:cNvPr>
        <xdr:cNvPicPr>
          <a:picLocks noChangeAspect="1"/>
        </xdr:cNvPicPr>
      </xdr:nvPicPr>
      <xdr:blipFill>
        <a:blip xmlns:r="http://schemas.openxmlformats.org/officeDocument/2006/relationships" r:embed="rId470"/>
        <a:stretch>
          <a:fillRect/>
        </a:stretch>
      </xdr:blipFill>
      <xdr:spPr>
        <a:xfrm>
          <a:off x="9525" y="1388060470"/>
          <a:ext cx="1844040" cy="1414145"/>
        </a:xfrm>
        <a:prstGeom prst="rect">
          <a:avLst/>
        </a:prstGeom>
        <a:noFill/>
        <a:ln w="9525">
          <a:noFill/>
        </a:ln>
      </xdr:spPr>
    </xdr:pic>
    <xdr:clientData/>
  </xdr:twoCellAnchor>
  <xdr:twoCellAnchor editAs="oneCell">
    <xdr:from>
      <xdr:col>0</xdr:col>
      <xdr:colOff>9525</xdr:colOff>
      <xdr:row>911</xdr:row>
      <xdr:rowOff>98425</xdr:rowOff>
    </xdr:from>
    <xdr:to>
      <xdr:col>0</xdr:col>
      <xdr:colOff>1822450</xdr:colOff>
      <xdr:row>911</xdr:row>
      <xdr:rowOff>1426210</xdr:rowOff>
    </xdr:to>
    <xdr:pic>
      <xdr:nvPicPr>
        <xdr:cNvPr id="1283" name="图片 1282">
          <a:extLst>
            <a:ext uri="{FF2B5EF4-FFF2-40B4-BE49-F238E27FC236}">
              <a16:creationId xmlns:a16="http://schemas.microsoft.com/office/drawing/2014/main" id="{00000000-0008-0000-2500-000003050000}"/>
            </a:ext>
          </a:extLst>
        </xdr:cNvPr>
        <xdr:cNvPicPr>
          <a:picLocks noChangeAspect="1"/>
        </xdr:cNvPicPr>
      </xdr:nvPicPr>
      <xdr:blipFill>
        <a:blip xmlns:r="http://schemas.openxmlformats.org/officeDocument/2006/relationships" r:embed="rId471"/>
        <a:stretch>
          <a:fillRect/>
        </a:stretch>
      </xdr:blipFill>
      <xdr:spPr>
        <a:xfrm>
          <a:off x="9525" y="1392667395"/>
          <a:ext cx="1812925" cy="1327785"/>
        </a:xfrm>
        <a:prstGeom prst="rect">
          <a:avLst/>
        </a:prstGeom>
        <a:noFill/>
        <a:ln w="9525">
          <a:noFill/>
        </a:ln>
      </xdr:spPr>
    </xdr:pic>
    <xdr:clientData/>
  </xdr:twoCellAnchor>
  <xdr:twoCellAnchor editAs="oneCell">
    <xdr:from>
      <xdr:col>0</xdr:col>
      <xdr:colOff>17780</xdr:colOff>
      <xdr:row>912</xdr:row>
      <xdr:rowOff>33020</xdr:rowOff>
    </xdr:from>
    <xdr:to>
      <xdr:col>0</xdr:col>
      <xdr:colOff>1851025</xdr:colOff>
      <xdr:row>912</xdr:row>
      <xdr:rowOff>1475740</xdr:rowOff>
    </xdr:to>
    <xdr:pic>
      <xdr:nvPicPr>
        <xdr:cNvPr id="1284" name="图片 1283">
          <a:extLst>
            <a:ext uri="{FF2B5EF4-FFF2-40B4-BE49-F238E27FC236}">
              <a16:creationId xmlns:a16="http://schemas.microsoft.com/office/drawing/2014/main" id="{00000000-0008-0000-2500-000004050000}"/>
            </a:ext>
          </a:extLst>
        </xdr:cNvPr>
        <xdr:cNvPicPr>
          <a:picLocks noChangeAspect="1"/>
        </xdr:cNvPicPr>
      </xdr:nvPicPr>
      <xdr:blipFill>
        <a:blip xmlns:r="http://schemas.openxmlformats.org/officeDocument/2006/relationships" r:embed="rId472"/>
        <a:stretch>
          <a:fillRect/>
        </a:stretch>
      </xdr:blipFill>
      <xdr:spPr>
        <a:xfrm>
          <a:off x="17780" y="1394125990"/>
          <a:ext cx="1833245" cy="1442720"/>
        </a:xfrm>
        <a:prstGeom prst="rect">
          <a:avLst/>
        </a:prstGeom>
        <a:noFill/>
        <a:ln w="9525">
          <a:noFill/>
        </a:ln>
      </xdr:spPr>
    </xdr:pic>
    <xdr:clientData/>
  </xdr:twoCellAnchor>
  <xdr:twoCellAnchor editAs="oneCell">
    <xdr:from>
      <xdr:col>0</xdr:col>
      <xdr:colOff>111760</xdr:colOff>
      <xdr:row>316</xdr:row>
      <xdr:rowOff>48895</xdr:rowOff>
    </xdr:from>
    <xdr:to>
      <xdr:col>0</xdr:col>
      <xdr:colOff>1806575</xdr:colOff>
      <xdr:row>316</xdr:row>
      <xdr:rowOff>1483995</xdr:rowOff>
    </xdr:to>
    <xdr:pic>
      <xdr:nvPicPr>
        <xdr:cNvPr id="270" name="图片 269">
          <a:extLst>
            <a:ext uri="{FF2B5EF4-FFF2-40B4-BE49-F238E27FC236}">
              <a16:creationId xmlns:a16="http://schemas.microsoft.com/office/drawing/2014/main" id="{00000000-0008-0000-2500-00000E010000}"/>
            </a:ext>
          </a:extLst>
        </xdr:cNvPr>
        <xdr:cNvPicPr>
          <a:picLocks noChangeAspect="1"/>
        </xdr:cNvPicPr>
      </xdr:nvPicPr>
      <xdr:blipFill>
        <a:blip xmlns:r="http://schemas.openxmlformats.org/officeDocument/2006/relationships" r:embed="rId473"/>
        <a:stretch>
          <a:fillRect/>
        </a:stretch>
      </xdr:blipFill>
      <xdr:spPr>
        <a:xfrm>
          <a:off x="111760" y="484961565"/>
          <a:ext cx="1694815" cy="1435100"/>
        </a:xfrm>
        <a:prstGeom prst="rect">
          <a:avLst/>
        </a:prstGeom>
        <a:noFill/>
        <a:ln w="9525">
          <a:noFill/>
        </a:ln>
      </xdr:spPr>
    </xdr:pic>
    <xdr:clientData/>
  </xdr:twoCellAnchor>
  <xdr:twoCellAnchor editAs="oneCell">
    <xdr:from>
      <xdr:col>0</xdr:col>
      <xdr:colOff>635</xdr:colOff>
      <xdr:row>317</xdr:row>
      <xdr:rowOff>90170</xdr:rowOff>
    </xdr:from>
    <xdr:to>
      <xdr:col>0</xdr:col>
      <xdr:colOff>1825625</xdr:colOff>
      <xdr:row>317</xdr:row>
      <xdr:rowOff>1474470</xdr:rowOff>
    </xdr:to>
    <xdr:pic>
      <xdr:nvPicPr>
        <xdr:cNvPr id="271" name="图片 270">
          <a:extLst>
            <a:ext uri="{FF2B5EF4-FFF2-40B4-BE49-F238E27FC236}">
              <a16:creationId xmlns:a16="http://schemas.microsoft.com/office/drawing/2014/main" id="{00000000-0008-0000-2500-00000F010000}"/>
            </a:ext>
          </a:extLst>
        </xdr:cNvPr>
        <xdr:cNvPicPr>
          <a:picLocks noChangeAspect="1"/>
        </xdr:cNvPicPr>
      </xdr:nvPicPr>
      <xdr:blipFill>
        <a:blip xmlns:r="http://schemas.openxmlformats.org/officeDocument/2006/relationships" r:embed="rId474"/>
        <a:stretch>
          <a:fillRect/>
        </a:stretch>
      </xdr:blipFill>
      <xdr:spPr>
        <a:xfrm>
          <a:off x="635" y="486526840"/>
          <a:ext cx="1824990" cy="1384300"/>
        </a:xfrm>
        <a:prstGeom prst="rect">
          <a:avLst/>
        </a:prstGeom>
        <a:noFill/>
        <a:ln w="9525">
          <a:noFill/>
        </a:ln>
      </xdr:spPr>
    </xdr:pic>
    <xdr:clientData/>
  </xdr:twoCellAnchor>
  <xdr:twoCellAnchor editAs="oneCell">
    <xdr:from>
      <xdr:col>0</xdr:col>
      <xdr:colOff>9525</xdr:colOff>
      <xdr:row>291</xdr:row>
      <xdr:rowOff>99060</xdr:rowOff>
    </xdr:from>
    <xdr:to>
      <xdr:col>0</xdr:col>
      <xdr:colOff>1838325</xdr:colOff>
      <xdr:row>291</xdr:row>
      <xdr:rowOff>1434465</xdr:rowOff>
    </xdr:to>
    <xdr:pic>
      <xdr:nvPicPr>
        <xdr:cNvPr id="417" name="图片 416">
          <a:extLst>
            <a:ext uri="{FF2B5EF4-FFF2-40B4-BE49-F238E27FC236}">
              <a16:creationId xmlns:a16="http://schemas.microsoft.com/office/drawing/2014/main" id="{00000000-0008-0000-2500-0000A1010000}"/>
            </a:ext>
          </a:extLst>
        </xdr:cNvPr>
        <xdr:cNvPicPr>
          <a:picLocks noChangeAspect="1"/>
        </xdr:cNvPicPr>
      </xdr:nvPicPr>
      <xdr:blipFill>
        <a:blip xmlns:r="http://schemas.openxmlformats.org/officeDocument/2006/relationships" r:embed="rId475"/>
        <a:stretch>
          <a:fillRect/>
        </a:stretch>
      </xdr:blipFill>
      <xdr:spPr>
        <a:xfrm>
          <a:off x="9525" y="446911730"/>
          <a:ext cx="1828800" cy="1335405"/>
        </a:xfrm>
        <a:prstGeom prst="rect">
          <a:avLst/>
        </a:prstGeom>
        <a:noFill/>
        <a:ln w="9525">
          <a:noFill/>
        </a:ln>
      </xdr:spPr>
    </xdr:pic>
    <xdr:clientData/>
  </xdr:twoCellAnchor>
  <xdr:twoCellAnchor editAs="oneCell">
    <xdr:from>
      <xdr:col>0</xdr:col>
      <xdr:colOff>18415</xdr:colOff>
      <xdr:row>292</xdr:row>
      <xdr:rowOff>97155</xdr:rowOff>
    </xdr:from>
    <xdr:to>
      <xdr:col>0</xdr:col>
      <xdr:colOff>1829435</xdr:colOff>
      <xdr:row>292</xdr:row>
      <xdr:rowOff>1467485</xdr:rowOff>
    </xdr:to>
    <xdr:pic>
      <xdr:nvPicPr>
        <xdr:cNvPr id="418" name="图片 417">
          <a:extLst>
            <a:ext uri="{FF2B5EF4-FFF2-40B4-BE49-F238E27FC236}">
              <a16:creationId xmlns:a16="http://schemas.microsoft.com/office/drawing/2014/main" id="{00000000-0008-0000-2500-0000A2010000}"/>
            </a:ext>
          </a:extLst>
        </xdr:cNvPr>
        <xdr:cNvPicPr>
          <a:picLocks noChangeAspect="1"/>
        </xdr:cNvPicPr>
      </xdr:nvPicPr>
      <xdr:blipFill>
        <a:blip xmlns:r="http://schemas.openxmlformats.org/officeDocument/2006/relationships" r:embed="rId476"/>
        <a:stretch>
          <a:fillRect/>
        </a:stretch>
      </xdr:blipFill>
      <xdr:spPr>
        <a:xfrm>
          <a:off x="18415" y="448433825"/>
          <a:ext cx="1811020" cy="1370330"/>
        </a:xfrm>
        <a:prstGeom prst="rect">
          <a:avLst/>
        </a:prstGeom>
        <a:noFill/>
        <a:ln w="9525">
          <a:noFill/>
        </a:ln>
      </xdr:spPr>
    </xdr:pic>
    <xdr:clientData/>
  </xdr:twoCellAnchor>
  <xdr:twoCellAnchor editAs="oneCell">
    <xdr:from>
      <xdr:col>0</xdr:col>
      <xdr:colOff>52705</xdr:colOff>
      <xdr:row>294</xdr:row>
      <xdr:rowOff>97790</xdr:rowOff>
    </xdr:from>
    <xdr:to>
      <xdr:col>0</xdr:col>
      <xdr:colOff>1833880</xdr:colOff>
      <xdr:row>294</xdr:row>
      <xdr:rowOff>1457960</xdr:rowOff>
    </xdr:to>
    <xdr:pic>
      <xdr:nvPicPr>
        <xdr:cNvPr id="420" name="图片 419">
          <a:extLst>
            <a:ext uri="{FF2B5EF4-FFF2-40B4-BE49-F238E27FC236}">
              <a16:creationId xmlns:a16="http://schemas.microsoft.com/office/drawing/2014/main" id="{00000000-0008-0000-2500-0000A4010000}"/>
            </a:ext>
          </a:extLst>
        </xdr:cNvPr>
        <xdr:cNvPicPr>
          <a:picLocks noChangeAspect="1"/>
        </xdr:cNvPicPr>
      </xdr:nvPicPr>
      <xdr:blipFill>
        <a:blip xmlns:r="http://schemas.openxmlformats.org/officeDocument/2006/relationships" r:embed="rId477"/>
        <a:stretch>
          <a:fillRect/>
        </a:stretch>
      </xdr:blipFill>
      <xdr:spPr>
        <a:xfrm>
          <a:off x="52705" y="451482460"/>
          <a:ext cx="1781175" cy="1360170"/>
        </a:xfrm>
        <a:prstGeom prst="rect">
          <a:avLst/>
        </a:prstGeom>
        <a:noFill/>
        <a:ln w="9525">
          <a:noFill/>
        </a:ln>
      </xdr:spPr>
    </xdr:pic>
    <xdr:clientData/>
  </xdr:twoCellAnchor>
  <xdr:twoCellAnchor editAs="oneCell">
    <xdr:from>
      <xdr:col>0</xdr:col>
      <xdr:colOff>9525</xdr:colOff>
      <xdr:row>293</xdr:row>
      <xdr:rowOff>45720</xdr:rowOff>
    </xdr:from>
    <xdr:to>
      <xdr:col>0</xdr:col>
      <xdr:colOff>1838960</xdr:colOff>
      <xdr:row>293</xdr:row>
      <xdr:rowOff>1438910</xdr:rowOff>
    </xdr:to>
    <xdr:pic>
      <xdr:nvPicPr>
        <xdr:cNvPr id="511" name="图片 510">
          <a:extLst>
            <a:ext uri="{FF2B5EF4-FFF2-40B4-BE49-F238E27FC236}">
              <a16:creationId xmlns:a16="http://schemas.microsoft.com/office/drawing/2014/main" id="{00000000-0008-0000-2500-0000FF010000}"/>
            </a:ext>
          </a:extLst>
        </xdr:cNvPr>
        <xdr:cNvPicPr>
          <a:picLocks noChangeAspect="1"/>
        </xdr:cNvPicPr>
      </xdr:nvPicPr>
      <xdr:blipFill>
        <a:blip xmlns:r="http://schemas.openxmlformats.org/officeDocument/2006/relationships" r:embed="rId478"/>
        <a:stretch>
          <a:fillRect/>
        </a:stretch>
      </xdr:blipFill>
      <xdr:spPr>
        <a:xfrm>
          <a:off x="9525" y="449906390"/>
          <a:ext cx="1829435" cy="1393190"/>
        </a:xfrm>
        <a:prstGeom prst="rect">
          <a:avLst/>
        </a:prstGeom>
        <a:noFill/>
        <a:ln w="9525">
          <a:noFill/>
        </a:ln>
      </xdr:spPr>
    </xdr:pic>
    <xdr:clientData/>
  </xdr:twoCellAnchor>
  <xdr:twoCellAnchor editAs="oneCell">
    <xdr:from>
      <xdr:col>0</xdr:col>
      <xdr:colOff>96520</xdr:colOff>
      <xdr:row>283</xdr:row>
      <xdr:rowOff>46355</xdr:rowOff>
    </xdr:from>
    <xdr:to>
      <xdr:col>0</xdr:col>
      <xdr:colOff>1792605</xdr:colOff>
      <xdr:row>283</xdr:row>
      <xdr:rowOff>1485265</xdr:rowOff>
    </xdr:to>
    <xdr:pic>
      <xdr:nvPicPr>
        <xdr:cNvPr id="274" name="图片 273">
          <a:extLst>
            <a:ext uri="{FF2B5EF4-FFF2-40B4-BE49-F238E27FC236}">
              <a16:creationId xmlns:a16="http://schemas.microsoft.com/office/drawing/2014/main" id="{00000000-0008-0000-2500-000012010000}"/>
            </a:ext>
          </a:extLst>
        </xdr:cNvPr>
        <xdr:cNvPicPr>
          <a:picLocks noChangeAspect="1"/>
        </xdr:cNvPicPr>
      </xdr:nvPicPr>
      <xdr:blipFill>
        <a:blip xmlns:r="http://schemas.openxmlformats.org/officeDocument/2006/relationships" r:embed="rId479"/>
        <a:stretch>
          <a:fillRect/>
        </a:stretch>
      </xdr:blipFill>
      <xdr:spPr>
        <a:xfrm>
          <a:off x="96520" y="434667025"/>
          <a:ext cx="1696085" cy="1438910"/>
        </a:xfrm>
        <a:prstGeom prst="rect">
          <a:avLst/>
        </a:prstGeom>
        <a:noFill/>
        <a:ln w="9525">
          <a:noFill/>
        </a:ln>
      </xdr:spPr>
    </xdr:pic>
    <xdr:clientData/>
  </xdr:twoCellAnchor>
  <xdr:twoCellAnchor editAs="oneCell">
    <xdr:from>
      <xdr:col>0</xdr:col>
      <xdr:colOff>67310</xdr:colOff>
      <xdr:row>284</xdr:row>
      <xdr:rowOff>44450</xdr:rowOff>
    </xdr:from>
    <xdr:to>
      <xdr:col>0</xdr:col>
      <xdr:colOff>1812925</xdr:colOff>
      <xdr:row>284</xdr:row>
      <xdr:rowOff>1476375</xdr:rowOff>
    </xdr:to>
    <xdr:pic>
      <xdr:nvPicPr>
        <xdr:cNvPr id="419" name="图片 418">
          <a:extLst>
            <a:ext uri="{FF2B5EF4-FFF2-40B4-BE49-F238E27FC236}">
              <a16:creationId xmlns:a16="http://schemas.microsoft.com/office/drawing/2014/main" id="{00000000-0008-0000-2500-0000A3010000}"/>
            </a:ext>
          </a:extLst>
        </xdr:cNvPr>
        <xdr:cNvPicPr>
          <a:picLocks noChangeAspect="1"/>
        </xdr:cNvPicPr>
      </xdr:nvPicPr>
      <xdr:blipFill>
        <a:blip xmlns:r="http://schemas.openxmlformats.org/officeDocument/2006/relationships" r:embed="rId480"/>
        <a:stretch>
          <a:fillRect/>
        </a:stretch>
      </xdr:blipFill>
      <xdr:spPr>
        <a:xfrm>
          <a:off x="67310" y="436189120"/>
          <a:ext cx="1745615" cy="1431925"/>
        </a:xfrm>
        <a:prstGeom prst="rect">
          <a:avLst/>
        </a:prstGeom>
        <a:noFill/>
        <a:ln w="9525">
          <a:noFill/>
        </a:ln>
      </xdr:spPr>
    </xdr:pic>
    <xdr:clientData/>
  </xdr:twoCellAnchor>
  <xdr:twoCellAnchor editAs="oneCell">
    <xdr:from>
      <xdr:col>0</xdr:col>
      <xdr:colOff>635</xdr:colOff>
      <xdr:row>282</xdr:row>
      <xdr:rowOff>182245</xdr:rowOff>
    </xdr:from>
    <xdr:to>
      <xdr:col>0</xdr:col>
      <xdr:colOff>1810385</xdr:colOff>
      <xdr:row>282</xdr:row>
      <xdr:rowOff>1382395</xdr:rowOff>
    </xdr:to>
    <xdr:pic>
      <xdr:nvPicPr>
        <xdr:cNvPr id="512" name="图片 511">
          <a:extLst>
            <a:ext uri="{FF2B5EF4-FFF2-40B4-BE49-F238E27FC236}">
              <a16:creationId xmlns:a16="http://schemas.microsoft.com/office/drawing/2014/main" id="{00000000-0008-0000-2500-000000020000}"/>
            </a:ext>
          </a:extLst>
        </xdr:cNvPr>
        <xdr:cNvPicPr>
          <a:picLocks noChangeAspect="1"/>
        </xdr:cNvPicPr>
      </xdr:nvPicPr>
      <xdr:blipFill>
        <a:blip xmlns:r="http://schemas.openxmlformats.org/officeDocument/2006/relationships" r:embed="rId481"/>
        <a:stretch>
          <a:fillRect/>
        </a:stretch>
      </xdr:blipFill>
      <xdr:spPr>
        <a:xfrm>
          <a:off x="635" y="433278915"/>
          <a:ext cx="1809750" cy="1200150"/>
        </a:xfrm>
        <a:prstGeom prst="rect">
          <a:avLst/>
        </a:prstGeom>
        <a:noFill/>
        <a:ln w="9525">
          <a:noFill/>
        </a:ln>
      </xdr:spPr>
    </xdr:pic>
    <xdr:clientData/>
  </xdr:twoCellAnchor>
  <xdr:twoCellAnchor editAs="oneCell">
    <xdr:from>
      <xdr:col>0</xdr:col>
      <xdr:colOff>9525</xdr:colOff>
      <xdr:row>281</xdr:row>
      <xdr:rowOff>73660</xdr:rowOff>
    </xdr:from>
    <xdr:to>
      <xdr:col>0</xdr:col>
      <xdr:colOff>1833880</xdr:colOff>
      <xdr:row>281</xdr:row>
      <xdr:rowOff>1433830</xdr:rowOff>
    </xdr:to>
    <xdr:pic>
      <xdr:nvPicPr>
        <xdr:cNvPr id="955" name="图片 954">
          <a:extLst>
            <a:ext uri="{FF2B5EF4-FFF2-40B4-BE49-F238E27FC236}">
              <a16:creationId xmlns:a16="http://schemas.microsoft.com/office/drawing/2014/main" id="{00000000-0008-0000-2500-0000BB030000}"/>
            </a:ext>
          </a:extLst>
        </xdr:cNvPr>
        <xdr:cNvPicPr>
          <a:picLocks noChangeAspect="1"/>
        </xdr:cNvPicPr>
      </xdr:nvPicPr>
      <xdr:blipFill>
        <a:blip xmlns:r="http://schemas.openxmlformats.org/officeDocument/2006/relationships" r:embed="rId482"/>
        <a:stretch>
          <a:fillRect/>
        </a:stretch>
      </xdr:blipFill>
      <xdr:spPr>
        <a:xfrm>
          <a:off x="9525" y="431646330"/>
          <a:ext cx="1824355" cy="1360170"/>
        </a:xfrm>
        <a:prstGeom prst="rect">
          <a:avLst/>
        </a:prstGeom>
        <a:noFill/>
        <a:ln w="9525">
          <a:noFill/>
        </a:ln>
      </xdr:spPr>
    </xdr:pic>
    <xdr:clientData/>
  </xdr:twoCellAnchor>
  <xdr:twoCellAnchor editAs="oneCell">
    <xdr:from>
      <xdr:col>0</xdr:col>
      <xdr:colOff>43815</xdr:colOff>
      <xdr:row>279</xdr:row>
      <xdr:rowOff>87630</xdr:rowOff>
    </xdr:from>
    <xdr:to>
      <xdr:col>0</xdr:col>
      <xdr:colOff>1828800</xdr:colOff>
      <xdr:row>279</xdr:row>
      <xdr:rowOff>1454150</xdr:rowOff>
    </xdr:to>
    <xdr:pic>
      <xdr:nvPicPr>
        <xdr:cNvPr id="960" name="图片 959">
          <a:extLst>
            <a:ext uri="{FF2B5EF4-FFF2-40B4-BE49-F238E27FC236}">
              <a16:creationId xmlns:a16="http://schemas.microsoft.com/office/drawing/2014/main" id="{00000000-0008-0000-2500-0000C0030000}"/>
            </a:ext>
          </a:extLst>
        </xdr:cNvPr>
        <xdr:cNvPicPr>
          <a:picLocks noChangeAspect="1"/>
        </xdr:cNvPicPr>
      </xdr:nvPicPr>
      <xdr:blipFill>
        <a:blip xmlns:r="http://schemas.openxmlformats.org/officeDocument/2006/relationships" r:embed="rId483"/>
        <a:stretch>
          <a:fillRect/>
        </a:stretch>
      </xdr:blipFill>
      <xdr:spPr>
        <a:xfrm>
          <a:off x="43815" y="428612300"/>
          <a:ext cx="1784985" cy="1366520"/>
        </a:xfrm>
        <a:prstGeom prst="rect">
          <a:avLst/>
        </a:prstGeom>
        <a:noFill/>
        <a:ln w="9525">
          <a:noFill/>
        </a:ln>
      </xdr:spPr>
    </xdr:pic>
    <xdr:clientData/>
  </xdr:twoCellAnchor>
  <xdr:twoCellAnchor editAs="oneCell">
    <xdr:from>
      <xdr:col>0</xdr:col>
      <xdr:colOff>64770</xdr:colOff>
      <xdr:row>280</xdr:row>
      <xdr:rowOff>85090</xdr:rowOff>
    </xdr:from>
    <xdr:to>
      <xdr:col>0</xdr:col>
      <xdr:colOff>1818640</xdr:colOff>
      <xdr:row>280</xdr:row>
      <xdr:rowOff>1454150</xdr:rowOff>
    </xdr:to>
    <xdr:pic>
      <xdr:nvPicPr>
        <xdr:cNvPr id="961" name="图片 960">
          <a:extLst>
            <a:ext uri="{FF2B5EF4-FFF2-40B4-BE49-F238E27FC236}">
              <a16:creationId xmlns:a16="http://schemas.microsoft.com/office/drawing/2014/main" id="{00000000-0008-0000-2500-0000C1030000}"/>
            </a:ext>
          </a:extLst>
        </xdr:cNvPr>
        <xdr:cNvPicPr>
          <a:picLocks noChangeAspect="1"/>
        </xdr:cNvPicPr>
      </xdr:nvPicPr>
      <xdr:blipFill>
        <a:blip xmlns:r="http://schemas.openxmlformats.org/officeDocument/2006/relationships" r:embed="rId484"/>
        <a:stretch>
          <a:fillRect/>
        </a:stretch>
      </xdr:blipFill>
      <xdr:spPr>
        <a:xfrm>
          <a:off x="64770" y="430133760"/>
          <a:ext cx="1753870" cy="1369060"/>
        </a:xfrm>
        <a:prstGeom prst="rect">
          <a:avLst/>
        </a:prstGeom>
        <a:noFill/>
        <a:ln w="9525">
          <a:noFill/>
        </a:ln>
      </xdr:spPr>
    </xdr:pic>
    <xdr:clientData/>
  </xdr:twoCellAnchor>
  <xdr:twoCellAnchor editAs="oneCell">
    <xdr:from>
      <xdr:col>0</xdr:col>
      <xdr:colOff>121920</xdr:colOff>
      <xdr:row>318</xdr:row>
      <xdr:rowOff>38100</xdr:rowOff>
    </xdr:from>
    <xdr:to>
      <xdr:col>0</xdr:col>
      <xdr:colOff>1755140</xdr:colOff>
      <xdr:row>318</xdr:row>
      <xdr:rowOff>1465580</xdr:rowOff>
    </xdr:to>
    <xdr:pic>
      <xdr:nvPicPr>
        <xdr:cNvPr id="272" name="图片 271">
          <a:extLst>
            <a:ext uri="{FF2B5EF4-FFF2-40B4-BE49-F238E27FC236}">
              <a16:creationId xmlns:a16="http://schemas.microsoft.com/office/drawing/2014/main" id="{00000000-0008-0000-2500-000010010000}"/>
            </a:ext>
          </a:extLst>
        </xdr:cNvPr>
        <xdr:cNvPicPr>
          <a:picLocks noChangeAspect="1"/>
        </xdr:cNvPicPr>
      </xdr:nvPicPr>
      <xdr:blipFill>
        <a:blip xmlns:r="http://schemas.openxmlformats.org/officeDocument/2006/relationships" r:embed="rId485"/>
        <a:stretch>
          <a:fillRect/>
        </a:stretch>
      </xdr:blipFill>
      <xdr:spPr>
        <a:xfrm>
          <a:off x="121920" y="487998770"/>
          <a:ext cx="1633220" cy="1427480"/>
        </a:xfrm>
        <a:prstGeom prst="rect">
          <a:avLst/>
        </a:prstGeom>
        <a:noFill/>
        <a:ln w="9525">
          <a:noFill/>
        </a:ln>
      </xdr:spPr>
    </xdr:pic>
    <xdr:clientData/>
  </xdr:twoCellAnchor>
  <xdr:twoCellAnchor editAs="oneCell">
    <xdr:from>
      <xdr:col>0</xdr:col>
      <xdr:colOff>63500</xdr:colOff>
      <xdr:row>319</xdr:row>
      <xdr:rowOff>34925</xdr:rowOff>
    </xdr:from>
    <xdr:to>
      <xdr:col>0</xdr:col>
      <xdr:colOff>1813560</xdr:colOff>
      <xdr:row>319</xdr:row>
      <xdr:rowOff>1485900</xdr:rowOff>
    </xdr:to>
    <xdr:pic>
      <xdr:nvPicPr>
        <xdr:cNvPr id="273" name="图片 272">
          <a:extLst>
            <a:ext uri="{FF2B5EF4-FFF2-40B4-BE49-F238E27FC236}">
              <a16:creationId xmlns:a16="http://schemas.microsoft.com/office/drawing/2014/main" id="{00000000-0008-0000-2500-000011010000}"/>
            </a:ext>
          </a:extLst>
        </xdr:cNvPr>
        <xdr:cNvPicPr>
          <a:picLocks noChangeAspect="1"/>
        </xdr:cNvPicPr>
      </xdr:nvPicPr>
      <xdr:blipFill>
        <a:blip xmlns:r="http://schemas.openxmlformats.org/officeDocument/2006/relationships" r:embed="rId486"/>
        <a:stretch>
          <a:fillRect/>
        </a:stretch>
      </xdr:blipFill>
      <xdr:spPr>
        <a:xfrm>
          <a:off x="63500" y="489519595"/>
          <a:ext cx="1750060" cy="1450975"/>
        </a:xfrm>
        <a:prstGeom prst="rect">
          <a:avLst/>
        </a:prstGeom>
        <a:noFill/>
        <a:ln w="9525">
          <a:noFill/>
        </a:ln>
      </xdr:spPr>
    </xdr:pic>
    <xdr:clientData/>
  </xdr:twoCellAnchor>
  <xdr:twoCellAnchor editAs="oneCell">
    <xdr:from>
      <xdr:col>0</xdr:col>
      <xdr:colOff>35560</xdr:colOff>
      <xdr:row>320</xdr:row>
      <xdr:rowOff>60325</xdr:rowOff>
    </xdr:from>
    <xdr:to>
      <xdr:col>0</xdr:col>
      <xdr:colOff>1834515</xdr:colOff>
      <xdr:row>320</xdr:row>
      <xdr:rowOff>1483360</xdr:rowOff>
    </xdr:to>
    <xdr:pic>
      <xdr:nvPicPr>
        <xdr:cNvPr id="952" name="图片 951">
          <a:extLst>
            <a:ext uri="{FF2B5EF4-FFF2-40B4-BE49-F238E27FC236}">
              <a16:creationId xmlns:a16="http://schemas.microsoft.com/office/drawing/2014/main" id="{00000000-0008-0000-2500-0000B8030000}"/>
            </a:ext>
          </a:extLst>
        </xdr:cNvPr>
        <xdr:cNvPicPr>
          <a:picLocks noChangeAspect="1"/>
        </xdr:cNvPicPr>
      </xdr:nvPicPr>
      <xdr:blipFill>
        <a:blip xmlns:r="http://schemas.openxmlformats.org/officeDocument/2006/relationships" r:embed="rId487"/>
        <a:stretch>
          <a:fillRect/>
        </a:stretch>
      </xdr:blipFill>
      <xdr:spPr>
        <a:xfrm>
          <a:off x="35560" y="491068995"/>
          <a:ext cx="1798955" cy="1423035"/>
        </a:xfrm>
        <a:prstGeom prst="rect">
          <a:avLst/>
        </a:prstGeom>
        <a:noFill/>
        <a:ln w="9525">
          <a:noFill/>
        </a:ln>
      </xdr:spPr>
    </xdr:pic>
    <xdr:clientData/>
  </xdr:twoCellAnchor>
  <xdr:twoCellAnchor editAs="oneCell">
    <xdr:from>
      <xdr:col>0</xdr:col>
      <xdr:colOff>44450</xdr:colOff>
      <xdr:row>321</xdr:row>
      <xdr:rowOff>69215</xdr:rowOff>
    </xdr:from>
    <xdr:to>
      <xdr:col>0</xdr:col>
      <xdr:colOff>1842770</xdr:colOff>
      <xdr:row>321</xdr:row>
      <xdr:rowOff>1491615</xdr:rowOff>
    </xdr:to>
    <xdr:pic>
      <xdr:nvPicPr>
        <xdr:cNvPr id="968" name="图片 967">
          <a:extLst>
            <a:ext uri="{FF2B5EF4-FFF2-40B4-BE49-F238E27FC236}">
              <a16:creationId xmlns:a16="http://schemas.microsoft.com/office/drawing/2014/main" id="{00000000-0008-0000-2500-0000C8030000}"/>
            </a:ext>
          </a:extLst>
        </xdr:cNvPr>
        <xdr:cNvPicPr>
          <a:picLocks noChangeAspect="1"/>
        </xdr:cNvPicPr>
      </xdr:nvPicPr>
      <xdr:blipFill>
        <a:blip xmlns:r="http://schemas.openxmlformats.org/officeDocument/2006/relationships" r:embed="rId488"/>
        <a:stretch>
          <a:fillRect/>
        </a:stretch>
      </xdr:blipFill>
      <xdr:spPr>
        <a:xfrm>
          <a:off x="44450" y="492601885"/>
          <a:ext cx="1798320" cy="1422400"/>
        </a:xfrm>
        <a:prstGeom prst="rect">
          <a:avLst/>
        </a:prstGeom>
        <a:noFill/>
        <a:ln w="9525">
          <a:noFill/>
        </a:ln>
      </xdr:spPr>
    </xdr:pic>
    <xdr:clientData/>
  </xdr:twoCellAnchor>
  <xdr:twoCellAnchor editAs="oneCell">
    <xdr:from>
      <xdr:col>0</xdr:col>
      <xdr:colOff>18415</xdr:colOff>
      <xdr:row>322</xdr:row>
      <xdr:rowOff>69215</xdr:rowOff>
    </xdr:from>
    <xdr:to>
      <xdr:col>0</xdr:col>
      <xdr:colOff>1823085</xdr:colOff>
      <xdr:row>322</xdr:row>
      <xdr:rowOff>1465580</xdr:rowOff>
    </xdr:to>
    <xdr:pic>
      <xdr:nvPicPr>
        <xdr:cNvPr id="969" name="图片 968">
          <a:extLst>
            <a:ext uri="{FF2B5EF4-FFF2-40B4-BE49-F238E27FC236}">
              <a16:creationId xmlns:a16="http://schemas.microsoft.com/office/drawing/2014/main" id="{00000000-0008-0000-2500-0000C9030000}"/>
            </a:ext>
          </a:extLst>
        </xdr:cNvPr>
        <xdr:cNvPicPr>
          <a:picLocks noChangeAspect="1"/>
        </xdr:cNvPicPr>
      </xdr:nvPicPr>
      <xdr:blipFill>
        <a:blip xmlns:r="http://schemas.openxmlformats.org/officeDocument/2006/relationships" r:embed="rId489"/>
        <a:stretch>
          <a:fillRect/>
        </a:stretch>
      </xdr:blipFill>
      <xdr:spPr>
        <a:xfrm>
          <a:off x="18415" y="494125885"/>
          <a:ext cx="1804670" cy="1396365"/>
        </a:xfrm>
        <a:prstGeom prst="rect">
          <a:avLst/>
        </a:prstGeom>
        <a:noFill/>
        <a:ln w="9525">
          <a:noFill/>
        </a:ln>
      </xdr:spPr>
    </xdr:pic>
    <xdr:clientData/>
  </xdr:twoCellAnchor>
  <xdr:twoCellAnchor editAs="oneCell">
    <xdr:from>
      <xdr:col>0</xdr:col>
      <xdr:colOff>635</xdr:colOff>
      <xdr:row>323</xdr:row>
      <xdr:rowOff>52070</xdr:rowOff>
    </xdr:from>
    <xdr:to>
      <xdr:col>0</xdr:col>
      <xdr:colOff>1835150</xdr:colOff>
      <xdr:row>323</xdr:row>
      <xdr:rowOff>1473200</xdr:rowOff>
    </xdr:to>
    <xdr:pic>
      <xdr:nvPicPr>
        <xdr:cNvPr id="1125" name="图片 1124">
          <a:extLst>
            <a:ext uri="{FF2B5EF4-FFF2-40B4-BE49-F238E27FC236}">
              <a16:creationId xmlns:a16="http://schemas.microsoft.com/office/drawing/2014/main" id="{00000000-0008-0000-2500-000065040000}"/>
            </a:ext>
          </a:extLst>
        </xdr:cNvPr>
        <xdr:cNvPicPr>
          <a:picLocks noChangeAspect="1"/>
        </xdr:cNvPicPr>
      </xdr:nvPicPr>
      <xdr:blipFill>
        <a:blip xmlns:r="http://schemas.openxmlformats.org/officeDocument/2006/relationships" r:embed="rId490"/>
        <a:stretch>
          <a:fillRect/>
        </a:stretch>
      </xdr:blipFill>
      <xdr:spPr>
        <a:xfrm>
          <a:off x="635" y="495632740"/>
          <a:ext cx="1834515" cy="1421130"/>
        </a:xfrm>
        <a:prstGeom prst="rect">
          <a:avLst/>
        </a:prstGeom>
        <a:noFill/>
        <a:ln w="9525">
          <a:noFill/>
        </a:ln>
      </xdr:spPr>
    </xdr:pic>
    <xdr:clientData/>
  </xdr:twoCellAnchor>
  <xdr:twoCellAnchor editAs="oneCell">
    <xdr:from>
      <xdr:col>0</xdr:col>
      <xdr:colOff>635</xdr:colOff>
      <xdr:row>327</xdr:row>
      <xdr:rowOff>139065</xdr:rowOff>
    </xdr:from>
    <xdr:to>
      <xdr:col>0</xdr:col>
      <xdr:colOff>1804670</xdr:colOff>
      <xdr:row>327</xdr:row>
      <xdr:rowOff>1437005</xdr:rowOff>
    </xdr:to>
    <xdr:pic>
      <xdr:nvPicPr>
        <xdr:cNvPr id="1129" name="图片 1128">
          <a:extLst>
            <a:ext uri="{FF2B5EF4-FFF2-40B4-BE49-F238E27FC236}">
              <a16:creationId xmlns:a16="http://schemas.microsoft.com/office/drawing/2014/main" id="{00000000-0008-0000-2500-000069040000}"/>
            </a:ext>
          </a:extLst>
        </xdr:cNvPr>
        <xdr:cNvPicPr>
          <a:picLocks noChangeAspect="1"/>
        </xdr:cNvPicPr>
      </xdr:nvPicPr>
      <xdr:blipFill>
        <a:blip xmlns:r="http://schemas.openxmlformats.org/officeDocument/2006/relationships" r:embed="rId491"/>
        <a:stretch>
          <a:fillRect/>
        </a:stretch>
      </xdr:blipFill>
      <xdr:spPr>
        <a:xfrm>
          <a:off x="635" y="501815735"/>
          <a:ext cx="1804035" cy="1297940"/>
        </a:xfrm>
        <a:prstGeom prst="rect">
          <a:avLst/>
        </a:prstGeom>
        <a:noFill/>
        <a:ln w="9525">
          <a:noFill/>
        </a:ln>
      </xdr:spPr>
    </xdr:pic>
    <xdr:clientData/>
  </xdr:twoCellAnchor>
  <xdr:twoCellAnchor editAs="oneCell">
    <xdr:from>
      <xdr:col>0</xdr:col>
      <xdr:colOff>635</xdr:colOff>
      <xdr:row>328</xdr:row>
      <xdr:rowOff>130175</xdr:rowOff>
    </xdr:from>
    <xdr:to>
      <xdr:col>0</xdr:col>
      <xdr:colOff>1835150</xdr:colOff>
      <xdr:row>328</xdr:row>
      <xdr:rowOff>1433830</xdr:rowOff>
    </xdr:to>
    <xdr:pic>
      <xdr:nvPicPr>
        <xdr:cNvPr id="1169" name="图片 1168">
          <a:extLst>
            <a:ext uri="{FF2B5EF4-FFF2-40B4-BE49-F238E27FC236}">
              <a16:creationId xmlns:a16="http://schemas.microsoft.com/office/drawing/2014/main" id="{00000000-0008-0000-2500-000091040000}"/>
            </a:ext>
          </a:extLst>
        </xdr:cNvPr>
        <xdr:cNvPicPr>
          <a:picLocks noChangeAspect="1"/>
        </xdr:cNvPicPr>
      </xdr:nvPicPr>
      <xdr:blipFill>
        <a:blip xmlns:r="http://schemas.openxmlformats.org/officeDocument/2006/relationships" r:embed="rId492"/>
        <a:stretch>
          <a:fillRect/>
        </a:stretch>
      </xdr:blipFill>
      <xdr:spPr>
        <a:xfrm>
          <a:off x="635" y="503330845"/>
          <a:ext cx="1834515" cy="1303655"/>
        </a:xfrm>
        <a:prstGeom prst="rect">
          <a:avLst/>
        </a:prstGeom>
        <a:noFill/>
        <a:ln w="9525">
          <a:noFill/>
        </a:ln>
      </xdr:spPr>
    </xdr:pic>
    <xdr:clientData/>
  </xdr:twoCellAnchor>
  <xdr:twoCellAnchor editAs="oneCell">
    <xdr:from>
      <xdr:col>0</xdr:col>
      <xdr:colOff>113665</xdr:colOff>
      <xdr:row>355</xdr:row>
      <xdr:rowOff>34290</xdr:rowOff>
    </xdr:from>
    <xdr:to>
      <xdr:col>0</xdr:col>
      <xdr:colOff>1712595</xdr:colOff>
      <xdr:row>355</xdr:row>
      <xdr:rowOff>1435735</xdr:rowOff>
    </xdr:to>
    <xdr:pic>
      <xdr:nvPicPr>
        <xdr:cNvPr id="1198" name="图片 1197">
          <a:extLst>
            <a:ext uri="{FF2B5EF4-FFF2-40B4-BE49-F238E27FC236}">
              <a16:creationId xmlns:a16="http://schemas.microsoft.com/office/drawing/2014/main" id="{00000000-0008-0000-2500-0000AE040000}"/>
            </a:ext>
          </a:extLst>
        </xdr:cNvPr>
        <xdr:cNvPicPr>
          <a:picLocks noChangeAspect="1"/>
        </xdr:cNvPicPr>
      </xdr:nvPicPr>
      <xdr:blipFill>
        <a:blip xmlns:r="http://schemas.openxmlformats.org/officeDocument/2006/relationships" r:embed="rId493"/>
        <a:stretch>
          <a:fillRect/>
        </a:stretch>
      </xdr:blipFill>
      <xdr:spPr>
        <a:xfrm>
          <a:off x="113665" y="544725860"/>
          <a:ext cx="1598930" cy="1401445"/>
        </a:xfrm>
        <a:prstGeom prst="rect">
          <a:avLst/>
        </a:prstGeom>
        <a:noFill/>
        <a:ln w="9525">
          <a:noFill/>
        </a:ln>
      </xdr:spPr>
    </xdr:pic>
    <xdr:clientData/>
  </xdr:twoCellAnchor>
  <xdr:twoCellAnchor editAs="oneCell">
    <xdr:from>
      <xdr:col>0</xdr:col>
      <xdr:colOff>61595</xdr:colOff>
      <xdr:row>356</xdr:row>
      <xdr:rowOff>43180</xdr:rowOff>
    </xdr:from>
    <xdr:to>
      <xdr:col>0</xdr:col>
      <xdr:colOff>1775460</xdr:colOff>
      <xdr:row>356</xdr:row>
      <xdr:rowOff>1444625</xdr:rowOff>
    </xdr:to>
    <xdr:pic>
      <xdr:nvPicPr>
        <xdr:cNvPr id="1199" name="图片 1198">
          <a:extLst>
            <a:ext uri="{FF2B5EF4-FFF2-40B4-BE49-F238E27FC236}">
              <a16:creationId xmlns:a16="http://schemas.microsoft.com/office/drawing/2014/main" id="{00000000-0008-0000-2500-0000AF040000}"/>
            </a:ext>
          </a:extLst>
        </xdr:cNvPr>
        <xdr:cNvPicPr>
          <a:picLocks noChangeAspect="1"/>
        </xdr:cNvPicPr>
      </xdr:nvPicPr>
      <xdr:blipFill>
        <a:blip xmlns:r="http://schemas.openxmlformats.org/officeDocument/2006/relationships" r:embed="rId494"/>
        <a:stretch>
          <a:fillRect/>
        </a:stretch>
      </xdr:blipFill>
      <xdr:spPr>
        <a:xfrm>
          <a:off x="61595" y="546258750"/>
          <a:ext cx="1713865" cy="1401445"/>
        </a:xfrm>
        <a:prstGeom prst="rect">
          <a:avLst/>
        </a:prstGeom>
        <a:noFill/>
        <a:ln w="9525">
          <a:noFill/>
        </a:ln>
      </xdr:spPr>
    </xdr:pic>
    <xdr:clientData/>
  </xdr:twoCellAnchor>
  <xdr:twoCellAnchor editAs="oneCell">
    <xdr:from>
      <xdr:col>0</xdr:col>
      <xdr:colOff>61595</xdr:colOff>
      <xdr:row>357</xdr:row>
      <xdr:rowOff>60325</xdr:rowOff>
    </xdr:from>
    <xdr:to>
      <xdr:col>0</xdr:col>
      <xdr:colOff>1797685</xdr:colOff>
      <xdr:row>357</xdr:row>
      <xdr:rowOff>1468755</xdr:rowOff>
    </xdr:to>
    <xdr:pic>
      <xdr:nvPicPr>
        <xdr:cNvPr id="1209" name="图片 1208">
          <a:extLst>
            <a:ext uri="{FF2B5EF4-FFF2-40B4-BE49-F238E27FC236}">
              <a16:creationId xmlns:a16="http://schemas.microsoft.com/office/drawing/2014/main" id="{00000000-0008-0000-2500-0000B9040000}"/>
            </a:ext>
          </a:extLst>
        </xdr:cNvPr>
        <xdr:cNvPicPr>
          <a:picLocks noChangeAspect="1"/>
        </xdr:cNvPicPr>
      </xdr:nvPicPr>
      <xdr:blipFill>
        <a:blip xmlns:r="http://schemas.openxmlformats.org/officeDocument/2006/relationships" r:embed="rId495"/>
        <a:stretch>
          <a:fillRect/>
        </a:stretch>
      </xdr:blipFill>
      <xdr:spPr>
        <a:xfrm>
          <a:off x="61595" y="547799895"/>
          <a:ext cx="1736090" cy="1408430"/>
        </a:xfrm>
        <a:prstGeom prst="rect">
          <a:avLst/>
        </a:prstGeom>
        <a:noFill/>
        <a:ln w="9525">
          <a:noFill/>
        </a:ln>
      </xdr:spPr>
    </xdr:pic>
    <xdr:clientData/>
  </xdr:twoCellAnchor>
  <xdr:twoCellAnchor editAs="oneCell">
    <xdr:from>
      <xdr:col>0</xdr:col>
      <xdr:colOff>87630</xdr:colOff>
      <xdr:row>358</xdr:row>
      <xdr:rowOff>52070</xdr:rowOff>
    </xdr:from>
    <xdr:to>
      <xdr:col>0</xdr:col>
      <xdr:colOff>1778000</xdr:colOff>
      <xdr:row>358</xdr:row>
      <xdr:rowOff>1479550</xdr:rowOff>
    </xdr:to>
    <xdr:pic>
      <xdr:nvPicPr>
        <xdr:cNvPr id="1259" name="图片 1258">
          <a:extLst>
            <a:ext uri="{FF2B5EF4-FFF2-40B4-BE49-F238E27FC236}">
              <a16:creationId xmlns:a16="http://schemas.microsoft.com/office/drawing/2014/main" id="{00000000-0008-0000-2500-0000EB040000}"/>
            </a:ext>
          </a:extLst>
        </xdr:cNvPr>
        <xdr:cNvPicPr>
          <a:picLocks noChangeAspect="1"/>
        </xdr:cNvPicPr>
      </xdr:nvPicPr>
      <xdr:blipFill>
        <a:blip xmlns:r="http://schemas.openxmlformats.org/officeDocument/2006/relationships" r:embed="rId496"/>
        <a:stretch>
          <a:fillRect/>
        </a:stretch>
      </xdr:blipFill>
      <xdr:spPr>
        <a:xfrm>
          <a:off x="87630" y="549315640"/>
          <a:ext cx="1690370" cy="1427480"/>
        </a:xfrm>
        <a:prstGeom prst="rect">
          <a:avLst/>
        </a:prstGeom>
        <a:noFill/>
        <a:ln w="9525">
          <a:noFill/>
        </a:ln>
      </xdr:spPr>
    </xdr:pic>
    <xdr:clientData/>
  </xdr:twoCellAnchor>
  <xdr:twoCellAnchor editAs="oneCell">
    <xdr:from>
      <xdr:col>0</xdr:col>
      <xdr:colOff>26670</xdr:colOff>
      <xdr:row>359</xdr:row>
      <xdr:rowOff>52070</xdr:rowOff>
    </xdr:from>
    <xdr:to>
      <xdr:col>0</xdr:col>
      <xdr:colOff>1823720</xdr:colOff>
      <xdr:row>359</xdr:row>
      <xdr:rowOff>1475740</xdr:rowOff>
    </xdr:to>
    <xdr:pic>
      <xdr:nvPicPr>
        <xdr:cNvPr id="1260" name="图片 1259">
          <a:extLst>
            <a:ext uri="{FF2B5EF4-FFF2-40B4-BE49-F238E27FC236}">
              <a16:creationId xmlns:a16="http://schemas.microsoft.com/office/drawing/2014/main" id="{00000000-0008-0000-2500-0000EC040000}"/>
            </a:ext>
          </a:extLst>
        </xdr:cNvPr>
        <xdr:cNvPicPr>
          <a:picLocks noChangeAspect="1"/>
        </xdr:cNvPicPr>
      </xdr:nvPicPr>
      <xdr:blipFill>
        <a:blip xmlns:r="http://schemas.openxmlformats.org/officeDocument/2006/relationships" r:embed="rId497"/>
        <a:stretch>
          <a:fillRect/>
        </a:stretch>
      </xdr:blipFill>
      <xdr:spPr>
        <a:xfrm>
          <a:off x="26670" y="550839640"/>
          <a:ext cx="1797050" cy="1423670"/>
        </a:xfrm>
        <a:prstGeom prst="rect">
          <a:avLst/>
        </a:prstGeom>
        <a:noFill/>
        <a:ln w="9525">
          <a:noFill/>
        </a:ln>
      </xdr:spPr>
    </xdr:pic>
    <xdr:clientData/>
  </xdr:twoCellAnchor>
  <xdr:twoCellAnchor editAs="oneCell">
    <xdr:from>
      <xdr:col>0</xdr:col>
      <xdr:colOff>36195</xdr:colOff>
      <xdr:row>349</xdr:row>
      <xdr:rowOff>17145</xdr:rowOff>
    </xdr:from>
    <xdr:to>
      <xdr:col>0</xdr:col>
      <xdr:colOff>1816735</xdr:colOff>
      <xdr:row>349</xdr:row>
      <xdr:rowOff>1480185</xdr:rowOff>
    </xdr:to>
    <xdr:pic>
      <xdr:nvPicPr>
        <xdr:cNvPr id="1275" name="图片 1274">
          <a:extLst>
            <a:ext uri="{FF2B5EF4-FFF2-40B4-BE49-F238E27FC236}">
              <a16:creationId xmlns:a16="http://schemas.microsoft.com/office/drawing/2014/main" id="{00000000-0008-0000-2500-0000FB040000}"/>
            </a:ext>
          </a:extLst>
        </xdr:cNvPr>
        <xdr:cNvPicPr>
          <a:picLocks noChangeAspect="1"/>
        </xdr:cNvPicPr>
      </xdr:nvPicPr>
      <xdr:blipFill>
        <a:blip xmlns:r="http://schemas.openxmlformats.org/officeDocument/2006/relationships" r:embed="rId498"/>
        <a:stretch>
          <a:fillRect/>
        </a:stretch>
      </xdr:blipFill>
      <xdr:spPr>
        <a:xfrm>
          <a:off x="36195" y="535564715"/>
          <a:ext cx="1780540" cy="1463040"/>
        </a:xfrm>
        <a:prstGeom prst="rect">
          <a:avLst/>
        </a:prstGeom>
        <a:noFill/>
        <a:ln w="9525">
          <a:noFill/>
        </a:ln>
      </xdr:spPr>
    </xdr:pic>
    <xdr:clientData/>
  </xdr:twoCellAnchor>
  <xdr:twoCellAnchor editAs="oneCell">
    <xdr:from>
      <xdr:col>0</xdr:col>
      <xdr:colOff>78105</xdr:colOff>
      <xdr:row>350</xdr:row>
      <xdr:rowOff>52070</xdr:rowOff>
    </xdr:from>
    <xdr:to>
      <xdr:col>0</xdr:col>
      <xdr:colOff>1865630</xdr:colOff>
      <xdr:row>350</xdr:row>
      <xdr:rowOff>1466215</xdr:rowOff>
    </xdr:to>
    <xdr:pic>
      <xdr:nvPicPr>
        <xdr:cNvPr id="1276" name="图片 1275">
          <a:extLst>
            <a:ext uri="{FF2B5EF4-FFF2-40B4-BE49-F238E27FC236}">
              <a16:creationId xmlns:a16="http://schemas.microsoft.com/office/drawing/2014/main" id="{00000000-0008-0000-2500-0000FC040000}"/>
            </a:ext>
          </a:extLst>
        </xdr:cNvPr>
        <xdr:cNvPicPr>
          <a:picLocks noChangeAspect="1"/>
        </xdr:cNvPicPr>
      </xdr:nvPicPr>
      <xdr:blipFill>
        <a:blip xmlns:r="http://schemas.openxmlformats.org/officeDocument/2006/relationships" r:embed="rId499"/>
        <a:stretch>
          <a:fillRect/>
        </a:stretch>
      </xdr:blipFill>
      <xdr:spPr>
        <a:xfrm>
          <a:off x="78105" y="537123640"/>
          <a:ext cx="1787525" cy="1414145"/>
        </a:xfrm>
        <a:prstGeom prst="rect">
          <a:avLst/>
        </a:prstGeom>
        <a:noFill/>
        <a:ln w="9525">
          <a:noFill/>
        </a:ln>
      </xdr:spPr>
    </xdr:pic>
    <xdr:clientData/>
  </xdr:twoCellAnchor>
  <xdr:twoCellAnchor editAs="oneCell">
    <xdr:from>
      <xdr:col>0</xdr:col>
      <xdr:colOff>635</xdr:colOff>
      <xdr:row>351</xdr:row>
      <xdr:rowOff>69215</xdr:rowOff>
    </xdr:from>
    <xdr:to>
      <xdr:col>0</xdr:col>
      <xdr:colOff>1844675</xdr:colOff>
      <xdr:row>351</xdr:row>
      <xdr:rowOff>1466850</xdr:rowOff>
    </xdr:to>
    <xdr:pic>
      <xdr:nvPicPr>
        <xdr:cNvPr id="1277" name="图片 1276">
          <a:extLst>
            <a:ext uri="{FF2B5EF4-FFF2-40B4-BE49-F238E27FC236}">
              <a16:creationId xmlns:a16="http://schemas.microsoft.com/office/drawing/2014/main" id="{00000000-0008-0000-2500-0000FD040000}"/>
            </a:ext>
          </a:extLst>
        </xdr:cNvPr>
        <xdr:cNvPicPr>
          <a:picLocks noChangeAspect="1"/>
        </xdr:cNvPicPr>
      </xdr:nvPicPr>
      <xdr:blipFill>
        <a:blip xmlns:r="http://schemas.openxmlformats.org/officeDocument/2006/relationships" r:embed="rId500"/>
        <a:stretch>
          <a:fillRect/>
        </a:stretch>
      </xdr:blipFill>
      <xdr:spPr>
        <a:xfrm>
          <a:off x="635" y="538664785"/>
          <a:ext cx="1844040" cy="1397635"/>
        </a:xfrm>
        <a:prstGeom prst="rect">
          <a:avLst/>
        </a:prstGeom>
        <a:noFill/>
        <a:ln w="9525">
          <a:noFill/>
        </a:ln>
      </xdr:spPr>
    </xdr:pic>
    <xdr:clientData/>
  </xdr:twoCellAnchor>
  <xdr:twoCellAnchor editAs="oneCell">
    <xdr:from>
      <xdr:col>0</xdr:col>
      <xdr:colOff>9525</xdr:colOff>
      <xdr:row>353</xdr:row>
      <xdr:rowOff>51435</xdr:rowOff>
    </xdr:from>
    <xdr:to>
      <xdr:col>0</xdr:col>
      <xdr:colOff>1845945</xdr:colOff>
      <xdr:row>353</xdr:row>
      <xdr:rowOff>1483995</xdr:rowOff>
    </xdr:to>
    <xdr:pic>
      <xdr:nvPicPr>
        <xdr:cNvPr id="1285" name="图片 1284">
          <a:extLst>
            <a:ext uri="{FF2B5EF4-FFF2-40B4-BE49-F238E27FC236}">
              <a16:creationId xmlns:a16="http://schemas.microsoft.com/office/drawing/2014/main" id="{00000000-0008-0000-2500-000005050000}"/>
            </a:ext>
          </a:extLst>
        </xdr:cNvPr>
        <xdr:cNvPicPr>
          <a:picLocks noChangeAspect="1"/>
        </xdr:cNvPicPr>
      </xdr:nvPicPr>
      <xdr:blipFill>
        <a:blip xmlns:r="http://schemas.openxmlformats.org/officeDocument/2006/relationships" r:embed="rId501"/>
        <a:stretch>
          <a:fillRect/>
        </a:stretch>
      </xdr:blipFill>
      <xdr:spPr>
        <a:xfrm>
          <a:off x="9525" y="541695005"/>
          <a:ext cx="1836420" cy="1432560"/>
        </a:xfrm>
        <a:prstGeom prst="rect">
          <a:avLst/>
        </a:prstGeom>
        <a:noFill/>
        <a:ln w="9525">
          <a:noFill/>
        </a:ln>
      </xdr:spPr>
    </xdr:pic>
    <xdr:clientData/>
  </xdr:twoCellAnchor>
  <xdr:twoCellAnchor editAs="oneCell">
    <xdr:from>
      <xdr:col>0</xdr:col>
      <xdr:colOff>9525</xdr:colOff>
      <xdr:row>366</xdr:row>
      <xdr:rowOff>52070</xdr:rowOff>
    </xdr:from>
    <xdr:to>
      <xdr:col>0</xdr:col>
      <xdr:colOff>1863725</xdr:colOff>
      <xdr:row>366</xdr:row>
      <xdr:rowOff>1477010</xdr:rowOff>
    </xdr:to>
    <xdr:pic>
      <xdr:nvPicPr>
        <xdr:cNvPr id="1286" name="图片 1285">
          <a:extLst>
            <a:ext uri="{FF2B5EF4-FFF2-40B4-BE49-F238E27FC236}">
              <a16:creationId xmlns:a16="http://schemas.microsoft.com/office/drawing/2014/main" id="{00000000-0008-0000-2500-000006050000}"/>
            </a:ext>
          </a:extLst>
        </xdr:cNvPr>
        <xdr:cNvPicPr>
          <a:picLocks noChangeAspect="1"/>
        </xdr:cNvPicPr>
      </xdr:nvPicPr>
      <xdr:blipFill>
        <a:blip xmlns:r="http://schemas.openxmlformats.org/officeDocument/2006/relationships" r:embed="rId502"/>
        <a:stretch>
          <a:fillRect/>
        </a:stretch>
      </xdr:blipFill>
      <xdr:spPr>
        <a:xfrm>
          <a:off x="9525" y="561507640"/>
          <a:ext cx="1854200" cy="1424940"/>
        </a:xfrm>
        <a:prstGeom prst="rect">
          <a:avLst/>
        </a:prstGeom>
        <a:noFill/>
        <a:ln w="9525">
          <a:noFill/>
        </a:ln>
      </xdr:spPr>
    </xdr:pic>
    <xdr:clientData/>
  </xdr:twoCellAnchor>
  <xdr:twoCellAnchor editAs="oneCell">
    <xdr:from>
      <xdr:col>0</xdr:col>
      <xdr:colOff>1270</xdr:colOff>
      <xdr:row>367</xdr:row>
      <xdr:rowOff>130175</xdr:rowOff>
    </xdr:from>
    <xdr:to>
      <xdr:col>0</xdr:col>
      <xdr:colOff>1821815</xdr:colOff>
      <xdr:row>367</xdr:row>
      <xdr:rowOff>1430020</xdr:rowOff>
    </xdr:to>
    <xdr:pic>
      <xdr:nvPicPr>
        <xdr:cNvPr id="1287" name="图片 1286">
          <a:extLst>
            <a:ext uri="{FF2B5EF4-FFF2-40B4-BE49-F238E27FC236}">
              <a16:creationId xmlns:a16="http://schemas.microsoft.com/office/drawing/2014/main" id="{00000000-0008-0000-2500-000007050000}"/>
            </a:ext>
          </a:extLst>
        </xdr:cNvPr>
        <xdr:cNvPicPr>
          <a:picLocks noChangeAspect="1"/>
        </xdr:cNvPicPr>
      </xdr:nvPicPr>
      <xdr:blipFill>
        <a:blip xmlns:r="http://schemas.openxmlformats.org/officeDocument/2006/relationships" r:embed="rId503"/>
        <a:stretch>
          <a:fillRect/>
        </a:stretch>
      </xdr:blipFill>
      <xdr:spPr>
        <a:xfrm>
          <a:off x="1270" y="563109745"/>
          <a:ext cx="1820545" cy="1299845"/>
        </a:xfrm>
        <a:prstGeom prst="rect">
          <a:avLst/>
        </a:prstGeom>
        <a:noFill/>
        <a:ln w="9525">
          <a:noFill/>
        </a:ln>
      </xdr:spPr>
    </xdr:pic>
    <xdr:clientData/>
  </xdr:twoCellAnchor>
  <xdr:twoCellAnchor editAs="oneCell">
    <xdr:from>
      <xdr:col>0</xdr:col>
      <xdr:colOff>635</xdr:colOff>
      <xdr:row>371</xdr:row>
      <xdr:rowOff>78105</xdr:rowOff>
    </xdr:from>
    <xdr:to>
      <xdr:col>0</xdr:col>
      <xdr:colOff>1824355</xdr:colOff>
      <xdr:row>371</xdr:row>
      <xdr:rowOff>1461135</xdr:rowOff>
    </xdr:to>
    <xdr:pic>
      <xdr:nvPicPr>
        <xdr:cNvPr id="1288" name="图片 1287">
          <a:extLst>
            <a:ext uri="{FF2B5EF4-FFF2-40B4-BE49-F238E27FC236}">
              <a16:creationId xmlns:a16="http://schemas.microsoft.com/office/drawing/2014/main" id="{00000000-0008-0000-2500-000008050000}"/>
            </a:ext>
          </a:extLst>
        </xdr:cNvPr>
        <xdr:cNvPicPr>
          <a:picLocks noChangeAspect="1"/>
        </xdr:cNvPicPr>
      </xdr:nvPicPr>
      <xdr:blipFill>
        <a:blip xmlns:r="http://schemas.openxmlformats.org/officeDocument/2006/relationships" r:embed="rId504"/>
        <a:stretch>
          <a:fillRect/>
        </a:stretch>
      </xdr:blipFill>
      <xdr:spPr>
        <a:xfrm>
          <a:off x="635" y="569153675"/>
          <a:ext cx="1823720" cy="1383030"/>
        </a:xfrm>
        <a:prstGeom prst="rect">
          <a:avLst/>
        </a:prstGeom>
        <a:noFill/>
        <a:ln w="9525">
          <a:noFill/>
        </a:ln>
      </xdr:spPr>
    </xdr:pic>
    <xdr:clientData/>
  </xdr:twoCellAnchor>
  <xdr:twoCellAnchor editAs="oneCell">
    <xdr:from>
      <xdr:col>0</xdr:col>
      <xdr:colOff>60960</xdr:colOff>
      <xdr:row>372</xdr:row>
      <xdr:rowOff>42545</xdr:rowOff>
    </xdr:from>
    <xdr:to>
      <xdr:col>0</xdr:col>
      <xdr:colOff>1798320</xdr:colOff>
      <xdr:row>372</xdr:row>
      <xdr:rowOff>1468755</xdr:rowOff>
    </xdr:to>
    <xdr:pic>
      <xdr:nvPicPr>
        <xdr:cNvPr id="1289" name="图片 1288">
          <a:extLst>
            <a:ext uri="{FF2B5EF4-FFF2-40B4-BE49-F238E27FC236}">
              <a16:creationId xmlns:a16="http://schemas.microsoft.com/office/drawing/2014/main" id="{00000000-0008-0000-2500-000009050000}"/>
            </a:ext>
          </a:extLst>
        </xdr:cNvPr>
        <xdr:cNvPicPr>
          <a:picLocks noChangeAspect="1"/>
        </xdr:cNvPicPr>
      </xdr:nvPicPr>
      <xdr:blipFill>
        <a:blip xmlns:r="http://schemas.openxmlformats.org/officeDocument/2006/relationships" r:embed="rId505"/>
        <a:stretch>
          <a:fillRect/>
        </a:stretch>
      </xdr:blipFill>
      <xdr:spPr>
        <a:xfrm>
          <a:off x="60960" y="570642115"/>
          <a:ext cx="1737360" cy="1426210"/>
        </a:xfrm>
        <a:prstGeom prst="rect">
          <a:avLst/>
        </a:prstGeom>
        <a:noFill/>
        <a:ln w="9525">
          <a:noFill/>
        </a:ln>
      </xdr:spPr>
    </xdr:pic>
    <xdr:clientData/>
  </xdr:twoCellAnchor>
  <xdr:twoCellAnchor editAs="oneCell">
    <xdr:from>
      <xdr:col>0</xdr:col>
      <xdr:colOff>43815</xdr:colOff>
      <xdr:row>370</xdr:row>
      <xdr:rowOff>52070</xdr:rowOff>
    </xdr:from>
    <xdr:to>
      <xdr:col>0</xdr:col>
      <xdr:colOff>1804670</xdr:colOff>
      <xdr:row>370</xdr:row>
      <xdr:rowOff>1510665</xdr:rowOff>
    </xdr:to>
    <xdr:pic>
      <xdr:nvPicPr>
        <xdr:cNvPr id="1291" name="图片 1290">
          <a:extLst>
            <a:ext uri="{FF2B5EF4-FFF2-40B4-BE49-F238E27FC236}">
              <a16:creationId xmlns:a16="http://schemas.microsoft.com/office/drawing/2014/main" id="{00000000-0008-0000-2500-00000B050000}"/>
            </a:ext>
          </a:extLst>
        </xdr:cNvPr>
        <xdr:cNvPicPr>
          <a:picLocks noChangeAspect="1"/>
        </xdr:cNvPicPr>
      </xdr:nvPicPr>
      <xdr:blipFill>
        <a:blip xmlns:r="http://schemas.openxmlformats.org/officeDocument/2006/relationships" r:embed="rId506"/>
        <a:stretch>
          <a:fillRect/>
        </a:stretch>
      </xdr:blipFill>
      <xdr:spPr>
        <a:xfrm>
          <a:off x="43815" y="567603640"/>
          <a:ext cx="1760855" cy="1458595"/>
        </a:xfrm>
        <a:prstGeom prst="rect">
          <a:avLst/>
        </a:prstGeom>
        <a:noFill/>
        <a:ln w="9525">
          <a:noFill/>
        </a:ln>
      </xdr:spPr>
    </xdr:pic>
    <xdr:clientData/>
  </xdr:twoCellAnchor>
  <xdr:twoCellAnchor editAs="oneCell">
    <xdr:from>
      <xdr:col>0</xdr:col>
      <xdr:colOff>76835</xdr:colOff>
      <xdr:row>368</xdr:row>
      <xdr:rowOff>26035</xdr:rowOff>
    </xdr:from>
    <xdr:to>
      <xdr:col>0</xdr:col>
      <xdr:colOff>1774190</xdr:colOff>
      <xdr:row>368</xdr:row>
      <xdr:rowOff>1450340</xdr:rowOff>
    </xdr:to>
    <xdr:pic>
      <xdr:nvPicPr>
        <xdr:cNvPr id="1292" name="图片 1291">
          <a:extLst>
            <a:ext uri="{FF2B5EF4-FFF2-40B4-BE49-F238E27FC236}">
              <a16:creationId xmlns:a16="http://schemas.microsoft.com/office/drawing/2014/main" id="{00000000-0008-0000-2500-00000C050000}"/>
            </a:ext>
          </a:extLst>
        </xdr:cNvPr>
        <xdr:cNvPicPr>
          <a:picLocks noChangeAspect="1"/>
        </xdr:cNvPicPr>
      </xdr:nvPicPr>
      <xdr:blipFill>
        <a:blip xmlns:r="http://schemas.openxmlformats.org/officeDocument/2006/relationships" r:embed="rId507"/>
        <a:stretch>
          <a:fillRect/>
        </a:stretch>
      </xdr:blipFill>
      <xdr:spPr>
        <a:xfrm>
          <a:off x="76835" y="564529605"/>
          <a:ext cx="1697355" cy="1424305"/>
        </a:xfrm>
        <a:prstGeom prst="rect">
          <a:avLst/>
        </a:prstGeom>
        <a:noFill/>
        <a:ln w="9525">
          <a:noFill/>
        </a:ln>
      </xdr:spPr>
    </xdr:pic>
    <xdr:clientData/>
  </xdr:twoCellAnchor>
  <xdr:twoCellAnchor editAs="oneCell">
    <xdr:from>
      <xdr:col>0</xdr:col>
      <xdr:colOff>44450</xdr:colOff>
      <xdr:row>376</xdr:row>
      <xdr:rowOff>95250</xdr:rowOff>
    </xdr:from>
    <xdr:to>
      <xdr:col>0</xdr:col>
      <xdr:colOff>1811020</xdr:colOff>
      <xdr:row>376</xdr:row>
      <xdr:rowOff>1458595</xdr:rowOff>
    </xdr:to>
    <xdr:pic>
      <xdr:nvPicPr>
        <xdr:cNvPr id="1298" name="图片 1297">
          <a:extLst>
            <a:ext uri="{FF2B5EF4-FFF2-40B4-BE49-F238E27FC236}">
              <a16:creationId xmlns:a16="http://schemas.microsoft.com/office/drawing/2014/main" id="{00000000-0008-0000-2500-000012050000}"/>
            </a:ext>
          </a:extLst>
        </xdr:cNvPr>
        <xdr:cNvPicPr>
          <a:picLocks noChangeAspect="1"/>
        </xdr:cNvPicPr>
      </xdr:nvPicPr>
      <xdr:blipFill>
        <a:blip xmlns:r="http://schemas.openxmlformats.org/officeDocument/2006/relationships" r:embed="rId508"/>
        <a:stretch>
          <a:fillRect/>
        </a:stretch>
      </xdr:blipFill>
      <xdr:spPr>
        <a:xfrm>
          <a:off x="44450" y="576790820"/>
          <a:ext cx="1766570" cy="1363345"/>
        </a:xfrm>
        <a:prstGeom prst="rect">
          <a:avLst/>
        </a:prstGeom>
        <a:noFill/>
        <a:ln w="9525">
          <a:noFill/>
        </a:ln>
      </xdr:spPr>
    </xdr:pic>
    <xdr:clientData/>
  </xdr:twoCellAnchor>
  <xdr:twoCellAnchor editAs="oneCell">
    <xdr:from>
      <xdr:col>0</xdr:col>
      <xdr:colOff>44450</xdr:colOff>
      <xdr:row>377</xdr:row>
      <xdr:rowOff>60325</xdr:rowOff>
    </xdr:from>
    <xdr:to>
      <xdr:col>0</xdr:col>
      <xdr:colOff>1811020</xdr:colOff>
      <xdr:row>377</xdr:row>
      <xdr:rowOff>1466215</xdr:rowOff>
    </xdr:to>
    <xdr:pic>
      <xdr:nvPicPr>
        <xdr:cNvPr id="1299" name="图片 1298">
          <a:extLst>
            <a:ext uri="{FF2B5EF4-FFF2-40B4-BE49-F238E27FC236}">
              <a16:creationId xmlns:a16="http://schemas.microsoft.com/office/drawing/2014/main" id="{00000000-0008-0000-2500-000013050000}"/>
            </a:ext>
          </a:extLst>
        </xdr:cNvPr>
        <xdr:cNvPicPr>
          <a:picLocks noChangeAspect="1"/>
        </xdr:cNvPicPr>
      </xdr:nvPicPr>
      <xdr:blipFill>
        <a:blip xmlns:r="http://schemas.openxmlformats.org/officeDocument/2006/relationships" r:embed="rId509"/>
        <a:stretch>
          <a:fillRect/>
        </a:stretch>
      </xdr:blipFill>
      <xdr:spPr>
        <a:xfrm>
          <a:off x="44450" y="578279895"/>
          <a:ext cx="1766570" cy="1405890"/>
        </a:xfrm>
        <a:prstGeom prst="rect">
          <a:avLst/>
        </a:prstGeom>
        <a:noFill/>
        <a:ln w="9525">
          <a:noFill/>
        </a:ln>
      </xdr:spPr>
    </xdr:pic>
    <xdr:clientData/>
  </xdr:twoCellAnchor>
  <xdr:twoCellAnchor editAs="oneCell">
    <xdr:from>
      <xdr:col>0</xdr:col>
      <xdr:colOff>635</xdr:colOff>
      <xdr:row>374</xdr:row>
      <xdr:rowOff>78105</xdr:rowOff>
    </xdr:from>
    <xdr:to>
      <xdr:col>0</xdr:col>
      <xdr:colOff>1816100</xdr:colOff>
      <xdr:row>374</xdr:row>
      <xdr:rowOff>1470025</xdr:rowOff>
    </xdr:to>
    <xdr:pic>
      <xdr:nvPicPr>
        <xdr:cNvPr id="1300" name="图片 1299">
          <a:extLst>
            <a:ext uri="{FF2B5EF4-FFF2-40B4-BE49-F238E27FC236}">
              <a16:creationId xmlns:a16="http://schemas.microsoft.com/office/drawing/2014/main" id="{00000000-0008-0000-2500-000014050000}"/>
            </a:ext>
          </a:extLst>
        </xdr:cNvPr>
        <xdr:cNvPicPr>
          <a:picLocks noChangeAspect="1"/>
        </xdr:cNvPicPr>
      </xdr:nvPicPr>
      <xdr:blipFill>
        <a:blip xmlns:r="http://schemas.openxmlformats.org/officeDocument/2006/relationships" r:embed="rId510"/>
        <a:stretch>
          <a:fillRect/>
        </a:stretch>
      </xdr:blipFill>
      <xdr:spPr>
        <a:xfrm>
          <a:off x="635" y="573725675"/>
          <a:ext cx="1815465" cy="1391920"/>
        </a:xfrm>
        <a:prstGeom prst="rect">
          <a:avLst/>
        </a:prstGeom>
        <a:noFill/>
        <a:ln w="9525">
          <a:noFill/>
        </a:ln>
      </xdr:spPr>
    </xdr:pic>
    <xdr:clientData/>
  </xdr:twoCellAnchor>
  <xdr:twoCellAnchor editAs="oneCell">
    <xdr:from>
      <xdr:col>0</xdr:col>
      <xdr:colOff>35560</xdr:colOff>
      <xdr:row>373</xdr:row>
      <xdr:rowOff>43180</xdr:rowOff>
    </xdr:from>
    <xdr:to>
      <xdr:col>0</xdr:col>
      <xdr:colOff>1804670</xdr:colOff>
      <xdr:row>373</xdr:row>
      <xdr:rowOff>1445895</xdr:rowOff>
    </xdr:to>
    <xdr:pic>
      <xdr:nvPicPr>
        <xdr:cNvPr id="1301" name="图片 1300">
          <a:extLst>
            <a:ext uri="{FF2B5EF4-FFF2-40B4-BE49-F238E27FC236}">
              <a16:creationId xmlns:a16="http://schemas.microsoft.com/office/drawing/2014/main" id="{00000000-0008-0000-2500-000015050000}"/>
            </a:ext>
          </a:extLst>
        </xdr:cNvPr>
        <xdr:cNvPicPr>
          <a:picLocks noChangeAspect="1"/>
        </xdr:cNvPicPr>
      </xdr:nvPicPr>
      <xdr:blipFill>
        <a:blip xmlns:r="http://schemas.openxmlformats.org/officeDocument/2006/relationships" r:embed="rId511"/>
        <a:stretch>
          <a:fillRect/>
        </a:stretch>
      </xdr:blipFill>
      <xdr:spPr>
        <a:xfrm>
          <a:off x="35560" y="572166750"/>
          <a:ext cx="1769110" cy="1402715"/>
        </a:xfrm>
        <a:prstGeom prst="rect">
          <a:avLst/>
        </a:prstGeom>
        <a:noFill/>
        <a:ln w="9525">
          <a:noFill/>
        </a:ln>
      </xdr:spPr>
    </xdr:pic>
    <xdr:clientData/>
  </xdr:twoCellAnchor>
  <xdr:twoCellAnchor editAs="oneCell">
    <xdr:from>
      <xdr:col>0</xdr:col>
      <xdr:colOff>10160</xdr:colOff>
      <xdr:row>375</xdr:row>
      <xdr:rowOff>60325</xdr:rowOff>
    </xdr:from>
    <xdr:to>
      <xdr:col>0</xdr:col>
      <xdr:colOff>1813560</xdr:colOff>
      <xdr:row>375</xdr:row>
      <xdr:rowOff>1489075</xdr:rowOff>
    </xdr:to>
    <xdr:pic>
      <xdr:nvPicPr>
        <xdr:cNvPr id="1302" name="图片 1301">
          <a:extLst>
            <a:ext uri="{FF2B5EF4-FFF2-40B4-BE49-F238E27FC236}">
              <a16:creationId xmlns:a16="http://schemas.microsoft.com/office/drawing/2014/main" id="{00000000-0008-0000-2500-000016050000}"/>
            </a:ext>
          </a:extLst>
        </xdr:cNvPr>
        <xdr:cNvPicPr>
          <a:picLocks noChangeAspect="1"/>
        </xdr:cNvPicPr>
      </xdr:nvPicPr>
      <xdr:blipFill>
        <a:blip xmlns:r="http://schemas.openxmlformats.org/officeDocument/2006/relationships" r:embed="rId512"/>
        <a:stretch>
          <a:fillRect/>
        </a:stretch>
      </xdr:blipFill>
      <xdr:spPr>
        <a:xfrm>
          <a:off x="10160" y="575231895"/>
          <a:ext cx="1803400" cy="1428750"/>
        </a:xfrm>
        <a:prstGeom prst="rect">
          <a:avLst/>
        </a:prstGeom>
        <a:noFill/>
        <a:ln w="9525">
          <a:noFill/>
        </a:ln>
      </xdr:spPr>
    </xdr:pic>
    <xdr:clientData/>
  </xdr:twoCellAnchor>
  <xdr:twoCellAnchor editAs="oneCell">
    <xdr:from>
      <xdr:col>0</xdr:col>
      <xdr:colOff>94615</xdr:colOff>
      <xdr:row>369</xdr:row>
      <xdr:rowOff>52070</xdr:rowOff>
    </xdr:from>
    <xdr:to>
      <xdr:col>0</xdr:col>
      <xdr:colOff>1780540</xdr:colOff>
      <xdr:row>369</xdr:row>
      <xdr:rowOff>1471295</xdr:rowOff>
    </xdr:to>
    <xdr:pic>
      <xdr:nvPicPr>
        <xdr:cNvPr id="1303" name="图片 1302">
          <a:extLst>
            <a:ext uri="{FF2B5EF4-FFF2-40B4-BE49-F238E27FC236}">
              <a16:creationId xmlns:a16="http://schemas.microsoft.com/office/drawing/2014/main" id="{00000000-0008-0000-2500-000017050000}"/>
            </a:ext>
          </a:extLst>
        </xdr:cNvPr>
        <xdr:cNvPicPr>
          <a:picLocks noChangeAspect="1"/>
        </xdr:cNvPicPr>
      </xdr:nvPicPr>
      <xdr:blipFill>
        <a:blip xmlns:r="http://schemas.openxmlformats.org/officeDocument/2006/relationships" r:embed="rId513"/>
        <a:stretch>
          <a:fillRect/>
        </a:stretch>
      </xdr:blipFill>
      <xdr:spPr>
        <a:xfrm>
          <a:off x="94615" y="566079640"/>
          <a:ext cx="1685925" cy="1419225"/>
        </a:xfrm>
        <a:prstGeom prst="rect">
          <a:avLst/>
        </a:prstGeom>
        <a:noFill/>
        <a:ln w="9525">
          <a:noFill/>
        </a:ln>
      </xdr:spPr>
    </xdr:pic>
    <xdr:clientData/>
  </xdr:twoCellAnchor>
  <xdr:twoCellAnchor editAs="oneCell">
    <xdr:from>
      <xdr:col>0</xdr:col>
      <xdr:colOff>635</xdr:colOff>
      <xdr:row>378</xdr:row>
      <xdr:rowOff>155575</xdr:rowOff>
    </xdr:from>
    <xdr:to>
      <xdr:col>0</xdr:col>
      <xdr:colOff>1818005</xdr:colOff>
      <xdr:row>378</xdr:row>
      <xdr:rowOff>1337310</xdr:rowOff>
    </xdr:to>
    <xdr:pic>
      <xdr:nvPicPr>
        <xdr:cNvPr id="1308" name="图片 1307">
          <a:extLst>
            <a:ext uri="{FF2B5EF4-FFF2-40B4-BE49-F238E27FC236}">
              <a16:creationId xmlns:a16="http://schemas.microsoft.com/office/drawing/2014/main" id="{00000000-0008-0000-2500-00001C050000}"/>
            </a:ext>
          </a:extLst>
        </xdr:cNvPr>
        <xdr:cNvPicPr>
          <a:picLocks noChangeAspect="1"/>
        </xdr:cNvPicPr>
      </xdr:nvPicPr>
      <xdr:blipFill>
        <a:blip xmlns:r="http://schemas.openxmlformats.org/officeDocument/2006/relationships" r:embed="rId514"/>
        <a:stretch>
          <a:fillRect/>
        </a:stretch>
      </xdr:blipFill>
      <xdr:spPr>
        <a:xfrm>
          <a:off x="635" y="579899145"/>
          <a:ext cx="1817370" cy="1181735"/>
        </a:xfrm>
        <a:prstGeom prst="rect">
          <a:avLst/>
        </a:prstGeom>
        <a:noFill/>
        <a:ln w="9525">
          <a:noFill/>
        </a:ln>
      </xdr:spPr>
    </xdr:pic>
    <xdr:clientData/>
  </xdr:twoCellAnchor>
  <xdr:twoCellAnchor editAs="oneCell">
    <xdr:from>
      <xdr:col>0</xdr:col>
      <xdr:colOff>635</xdr:colOff>
      <xdr:row>379</xdr:row>
      <xdr:rowOff>139700</xdr:rowOff>
    </xdr:from>
    <xdr:to>
      <xdr:col>0</xdr:col>
      <xdr:colOff>1819275</xdr:colOff>
      <xdr:row>379</xdr:row>
      <xdr:rowOff>1322070</xdr:rowOff>
    </xdr:to>
    <xdr:pic>
      <xdr:nvPicPr>
        <xdr:cNvPr id="1309" name="图片 1308">
          <a:extLst>
            <a:ext uri="{FF2B5EF4-FFF2-40B4-BE49-F238E27FC236}">
              <a16:creationId xmlns:a16="http://schemas.microsoft.com/office/drawing/2014/main" id="{00000000-0008-0000-2500-00001D050000}"/>
            </a:ext>
          </a:extLst>
        </xdr:cNvPr>
        <xdr:cNvPicPr>
          <a:picLocks noChangeAspect="1"/>
        </xdr:cNvPicPr>
      </xdr:nvPicPr>
      <xdr:blipFill>
        <a:blip xmlns:r="http://schemas.openxmlformats.org/officeDocument/2006/relationships" r:embed="rId514"/>
        <a:stretch>
          <a:fillRect/>
        </a:stretch>
      </xdr:blipFill>
      <xdr:spPr>
        <a:xfrm>
          <a:off x="635" y="581407270"/>
          <a:ext cx="1818640" cy="1182370"/>
        </a:xfrm>
        <a:prstGeom prst="rect">
          <a:avLst/>
        </a:prstGeom>
        <a:noFill/>
        <a:ln w="9525">
          <a:noFill/>
        </a:ln>
      </xdr:spPr>
    </xdr:pic>
    <xdr:clientData/>
  </xdr:twoCellAnchor>
  <xdr:twoCellAnchor editAs="oneCell">
    <xdr:from>
      <xdr:col>0</xdr:col>
      <xdr:colOff>9525</xdr:colOff>
      <xdr:row>380</xdr:row>
      <xdr:rowOff>216535</xdr:rowOff>
    </xdr:from>
    <xdr:to>
      <xdr:col>0</xdr:col>
      <xdr:colOff>1828165</xdr:colOff>
      <xdr:row>380</xdr:row>
      <xdr:rowOff>1404620</xdr:rowOff>
    </xdr:to>
    <xdr:pic>
      <xdr:nvPicPr>
        <xdr:cNvPr id="1310" name="图片 1309">
          <a:extLst>
            <a:ext uri="{FF2B5EF4-FFF2-40B4-BE49-F238E27FC236}">
              <a16:creationId xmlns:a16="http://schemas.microsoft.com/office/drawing/2014/main" id="{00000000-0008-0000-2500-00001E050000}"/>
            </a:ext>
          </a:extLst>
        </xdr:cNvPr>
        <xdr:cNvPicPr>
          <a:picLocks noChangeAspect="1"/>
        </xdr:cNvPicPr>
      </xdr:nvPicPr>
      <xdr:blipFill>
        <a:blip xmlns:r="http://schemas.openxmlformats.org/officeDocument/2006/relationships" r:embed="rId514"/>
        <a:stretch>
          <a:fillRect/>
        </a:stretch>
      </xdr:blipFill>
      <xdr:spPr>
        <a:xfrm>
          <a:off x="9525" y="583008105"/>
          <a:ext cx="1818640" cy="1188085"/>
        </a:xfrm>
        <a:prstGeom prst="rect">
          <a:avLst/>
        </a:prstGeom>
        <a:noFill/>
        <a:ln w="9525">
          <a:noFill/>
        </a:ln>
      </xdr:spPr>
    </xdr:pic>
    <xdr:clientData/>
  </xdr:twoCellAnchor>
  <xdr:twoCellAnchor editAs="oneCell">
    <xdr:from>
      <xdr:col>0</xdr:col>
      <xdr:colOff>33020</xdr:colOff>
      <xdr:row>273</xdr:row>
      <xdr:rowOff>118745</xdr:rowOff>
    </xdr:from>
    <xdr:to>
      <xdr:col>0</xdr:col>
      <xdr:colOff>1805305</xdr:colOff>
      <xdr:row>273</xdr:row>
      <xdr:rowOff>1475105</xdr:rowOff>
    </xdr:to>
    <xdr:pic>
      <xdr:nvPicPr>
        <xdr:cNvPr id="110" name="图片 109">
          <a:extLst>
            <a:ext uri="{FF2B5EF4-FFF2-40B4-BE49-F238E27FC236}">
              <a16:creationId xmlns:a16="http://schemas.microsoft.com/office/drawing/2014/main" id="{00000000-0008-0000-2500-00006E000000}"/>
            </a:ext>
          </a:extLst>
        </xdr:cNvPr>
        <xdr:cNvPicPr>
          <a:picLocks noChangeAspect="1"/>
        </xdr:cNvPicPr>
      </xdr:nvPicPr>
      <xdr:blipFill>
        <a:blip xmlns:r="http://schemas.openxmlformats.org/officeDocument/2006/relationships" r:embed="rId515"/>
        <a:stretch>
          <a:fillRect/>
        </a:stretch>
      </xdr:blipFill>
      <xdr:spPr>
        <a:xfrm>
          <a:off x="33020" y="419575615"/>
          <a:ext cx="1772285" cy="1356360"/>
        </a:xfrm>
        <a:prstGeom prst="rect">
          <a:avLst/>
        </a:prstGeom>
        <a:noFill/>
        <a:ln w="9525">
          <a:noFill/>
        </a:ln>
      </xdr:spPr>
    </xdr:pic>
    <xdr:clientData/>
  </xdr:twoCellAnchor>
  <xdr:twoCellAnchor editAs="oneCell">
    <xdr:from>
      <xdr:col>0</xdr:col>
      <xdr:colOff>74295</xdr:colOff>
      <xdr:row>274</xdr:row>
      <xdr:rowOff>80645</xdr:rowOff>
    </xdr:from>
    <xdr:to>
      <xdr:col>0</xdr:col>
      <xdr:colOff>1836420</xdr:colOff>
      <xdr:row>274</xdr:row>
      <xdr:rowOff>1418590</xdr:rowOff>
    </xdr:to>
    <xdr:pic>
      <xdr:nvPicPr>
        <xdr:cNvPr id="111" name="图片 110">
          <a:extLst>
            <a:ext uri="{FF2B5EF4-FFF2-40B4-BE49-F238E27FC236}">
              <a16:creationId xmlns:a16="http://schemas.microsoft.com/office/drawing/2014/main" id="{00000000-0008-0000-2500-00006F000000}"/>
            </a:ext>
          </a:extLst>
        </xdr:cNvPr>
        <xdr:cNvPicPr>
          <a:picLocks noChangeAspect="1"/>
        </xdr:cNvPicPr>
      </xdr:nvPicPr>
      <xdr:blipFill>
        <a:blip xmlns:r="http://schemas.openxmlformats.org/officeDocument/2006/relationships" r:embed="rId516"/>
        <a:stretch>
          <a:fillRect/>
        </a:stretch>
      </xdr:blipFill>
      <xdr:spPr>
        <a:xfrm>
          <a:off x="74295" y="421048815"/>
          <a:ext cx="1762125" cy="1337945"/>
        </a:xfrm>
        <a:prstGeom prst="rect">
          <a:avLst/>
        </a:prstGeom>
        <a:noFill/>
        <a:ln w="9525">
          <a:noFill/>
        </a:ln>
      </xdr:spPr>
    </xdr:pic>
    <xdr:clientData/>
  </xdr:twoCellAnchor>
  <xdr:twoCellAnchor editAs="oneCell">
    <xdr:from>
      <xdr:col>0</xdr:col>
      <xdr:colOff>79375</xdr:colOff>
      <xdr:row>275</xdr:row>
      <xdr:rowOff>30480</xdr:rowOff>
    </xdr:from>
    <xdr:to>
      <xdr:col>0</xdr:col>
      <xdr:colOff>1817370</xdr:colOff>
      <xdr:row>275</xdr:row>
      <xdr:rowOff>1433195</xdr:rowOff>
    </xdr:to>
    <xdr:pic>
      <xdr:nvPicPr>
        <xdr:cNvPr id="112" name="图片 111">
          <a:extLst>
            <a:ext uri="{FF2B5EF4-FFF2-40B4-BE49-F238E27FC236}">
              <a16:creationId xmlns:a16="http://schemas.microsoft.com/office/drawing/2014/main" id="{00000000-0008-0000-2500-000070000000}"/>
            </a:ext>
          </a:extLst>
        </xdr:cNvPr>
        <xdr:cNvPicPr>
          <a:picLocks noChangeAspect="1"/>
        </xdr:cNvPicPr>
      </xdr:nvPicPr>
      <xdr:blipFill>
        <a:blip xmlns:r="http://schemas.openxmlformats.org/officeDocument/2006/relationships" r:embed="rId517"/>
        <a:stretch>
          <a:fillRect/>
        </a:stretch>
      </xdr:blipFill>
      <xdr:spPr>
        <a:xfrm>
          <a:off x="79375" y="422509950"/>
          <a:ext cx="1737995" cy="1402715"/>
        </a:xfrm>
        <a:prstGeom prst="rect">
          <a:avLst/>
        </a:prstGeom>
        <a:noFill/>
        <a:ln w="9525">
          <a:noFill/>
        </a:ln>
      </xdr:spPr>
    </xdr:pic>
    <xdr:clientData/>
  </xdr:twoCellAnchor>
  <xdr:twoCellAnchor editAs="oneCell">
    <xdr:from>
      <xdr:col>0</xdr:col>
      <xdr:colOff>10160</xdr:colOff>
      <xdr:row>276</xdr:row>
      <xdr:rowOff>41275</xdr:rowOff>
    </xdr:from>
    <xdr:to>
      <xdr:col>0</xdr:col>
      <xdr:colOff>1816735</xdr:colOff>
      <xdr:row>276</xdr:row>
      <xdr:rowOff>1462405</xdr:rowOff>
    </xdr:to>
    <xdr:pic>
      <xdr:nvPicPr>
        <xdr:cNvPr id="114" name="图片 113">
          <a:extLst>
            <a:ext uri="{FF2B5EF4-FFF2-40B4-BE49-F238E27FC236}">
              <a16:creationId xmlns:a16="http://schemas.microsoft.com/office/drawing/2014/main" id="{00000000-0008-0000-2500-000072000000}"/>
            </a:ext>
          </a:extLst>
        </xdr:cNvPr>
        <xdr:cNvPicPr>
          <a:picLocks noChangeAspect="1"/>
        </xdr:cNvPicPr>
      </xdr:nvPicPr>
      <xdr:blipFill>
        <a:blip xmlns:r="http://schemas.openxmlformats.org/officeDocument/2006/relationships" r:embed="rId518"/>
        <a:stretch>
          <a:fillRect/>
        </a:stretch>
      </xdr:blipFill>
      <xdr:spPr>
        <a:xfrm>
          <a:off x="10160" y="424032045"/>
          <a:ext cx="1806575" cy="1421130"/>
        </a:xfrm>
        <a:prstGeom prst="rect">
          <a:avLst/>
        </a:prstGeom>
        <a:noFill/>
        <a:ln w="9525">
          <a:noFill/>
        </a:ln>
      </xdr:spPr>
    </xdr:pic>
    <xdr:clientData/>
  </xdr:twoCellAnchor>
  <xdr:twoCellAnchor editAs="oneCell">
    <xdr:from>
      <xdr:col>0</xdr:col>
      <xdr:colOff>18415</xdr:colOff>
      <xdr:row>277</xdr:row>
      <xdr:rowOff>72390</xdr:rowOff>
    </xdr:from>
    <xdr:to>
      <xdr:col>0</xdr:col>
      <xdr:colOff>1844040</xdr:colOff>
      <xdr:row>277</xdr:row>
      <xdr:rowOff>1477010</xdr:rowOff>
    </xdr:to>
    <xdr:pic>
      <xdr:nvPicPr>
        <xdr:cNvPr id="115" name="图片 114">
          <a:extLst>
            <a:ext uri="{FF2B5EF4-FFF2-40B4-BE49-F238E27FC236}">
              <a16:creationId xmlns:a16="http://schemas.microsoft.com/office/drawing/2014/main" id="{00000000-0008-0000-2500-000073000000}"/>
            </a:ext>
          </a:extLst>
        </xdr:cNvPr>
        <xdr:cNvPicPr>
          <a:picLocks noChangeAspect="1"/>
        </xdr:cNvPicPr>
      </xdr:nvPicPr>
      <xdr:blipFill>
        <a:blip xmlns:r="http://schemas.openxmlformats.org/officeDocument/2006/relationships" r:embed="rId519"/>
        <a:stretch>
          <a:fillRect/>
        </a:stretch>
      </xdr:blipFill>
      <xdr:spPr>
        <a:xfrm>
          <a:off x="18415" y="425574460"/>
          <a:ext cx="1825625" cy="1404620"/>
        </a:xfrm>
        <a:prstGeom prst="rect">
          <a:avLst/>
        </a:prstGeom>
        <a:noFill/>
        <a:ln w="9525">
          <a:noFill/>
        </a:ln>
      </xdr:spPr>
    </xdr:pic>
    <xdr:clientData/>
  </xdr:twoCellAnchor>
  <xdr:twoCellAnchor editAs="oneCell">
    <xdr:from>
      <xdr:col>0</xdr:col>
      <xdr:colOff>48260</xdr:colOff>
      <xdr:row>278</xdr:row>
      <xdr:rowOff>53975</xdr:rowOff>
    </xdr:from>
    <xdr:to>
      <xdr:col>0</xdr:col>
      <xdr:colOff>1800860</xdr:colOff>
      <xdr:row>278</xdr:row>
      <xdr:rowOff>1427480</xdr:rowOff>
    </xdr:to>
    <xdr:pic>
      <xdr:nvPicPr>
        <xdr:cNvPr id="116" name="图片 115">
          <a:extLst>
            <a:ext uri="{FF2B5EF4-FFF2-40B4-BE49-F238E27FC236}">
              <a16:creationId xmlns:a16="http://schemas.microsoft.com/office/drawing/2014/main" id="{00000000-0008-0000-2500-000074000000}"/>
            </a:ext>
          </a:extLst>
        </xdr:cNvPr>
        <xdr:cNvPicPr>
          <a:picLocks noChangeAspect="1"/>
        </xdr:cNvPicPr>
      </xdr:nvPicPr>
      <xdr:blipFill>
        <a:blip xmlns:r="http://schemas.openxmlformats.org/officeDocument/2006/relationships" r:embed="rId520"/>
        <a:stretch>
          <a:fillRect/>
        </a:stretch>
      </xdr:blipFill>
      <xdr:spPr>
        <a:xfrm>
          <a:off x="48260" y="427067345"/>
          <a:ext cx="1752600" cy="1373505"/>
        </a:xfrm>
        <a:prstGeom prst="rect">
          <a:avLst/>
        </a:prstGeom>
        <a:noFill/>
        <a:ln w="9525">
          <a:noFill/>
        </a:ln>
      </xdr:spPr>
    </xdr:pic>
    <xdr:clientData/>
  </xdr:twoCellAnchor>
  <xdr:twoCellAnchor editAs="oneCell">
    <xdr:from>
      <xdr:col>0</xdr:col>
      <xdr:colOff>9525</xdr:colOff>
      <xdr:row>381</xdr:row>
      <xdr:rowOff>163195</xdr:rowOff>
    </xdr:from>
    <xdr:to>
      <xdr:col>0</xdr:col>
      <xdr:colOff>1800860</xdr:colOff>
      <xdr:row>381</xdr:row>
      <xdr:rowOff>1370965</xdr:rowOff>
    </xdr:to>
    <xdr:pic>
      <xdr:nvPicPr>
        <xdr:cNvPr id="126" name="图片 125">
          <a:extLst>
            <a:ext uri="{FF2B5EF4-FFF2-40B4-BE49-F238E27FC236}">
              <a16:creationId xmlns:a16="http://schemas.microsoft.com/office/drawing/2014/main" id="{00000000-0008-0000-2500-00007E000000}"/>
            </a:ext>
          </a:extLst>
        </xdr:cNvPr>
        <xdr:cNvPicPr>
          <a:picLocks noChangeAspect="1"/>
        </xdr:cNvPicPr>
      </xdr:nvPicPr>
      <xdr:blipFill>
        <a:blip xmlns:r="http://schemas.openxmlformats.org/officeDocument/2006/relationships" r:embed="rId521"/>
        <a:stretch>
          <a:fillRect/>
        </a:stretch>
      </xdr:blipFill>
      <xdr:spPr>
        <a:xfrm>
          <a:off x="9525" y="584478765"/>
          <a:ext cx="1791335" cy="1207770"/>
        </a:xfrm>
        <a:prstGeom prst="rect">
          <a:avLst/>
        </a:prstGeom>
        <a:noFill/>
        <a:ln w="9525">
          <a:noFill/>
        </a:ln>
      </xdr:spPr>
    </xdr:pic>
    <xdr:clientData/>
  </xdr:twoCellAnchor>
  <xdr:twoCellAnchor editAs="oneCell">
    <xdr:from>
      <xdr:col>0</xdr:col>
      <xdr:colOff>39370</xdr:colOff>
      <xdr:row>382</xdr:row>
      <xdr:rowOff>182245</xdr:rowOff>
    </xdr:from>
    <xdr:to>
      <xdr:col>0</xdr:col>
      <xdr:colOff>1830705</xdr:colOff>
      <xdr:row>382</xdr:row>
      <xdr:rowOff>1390015</xdr:rowOff>
    </xdr:to>
    <xdr:pic>
      <xdr:nvPicPr>
        <xdr:cNvPr id="127" name="图片 126">
          <a:extLst>
            <a:ext uri="{FF2B5EF4-FFF2-40B4-BE49-F238E27FC236}">
              <a16:creationId xmlns:a16="http://schemas.microsoft.com/office/drawing/2014/main" id="{00000000-0008-0000-2500-00007F000000}"/>
            </a:ext>
          </a:extLst>
        </xdr:cNvPr>
        <xdr:cNvPicPr>
          <a:picLocks noChangeAspect="1"/>
        </xdr:cNvPicPr>
      </xdr:nvPicPr>
      <xdr:blipFill>
        <a:blip xmlns:r="http://schemas.openxmlformats.org/officeDocument/2006/relationships" r:embed="rId521"/>
        <a:stretch>
          <a:fillRect/>
        </a:stretch>
      </xdr:blipFill>
      <xdr:spPr>
        <a:xfrm>
          <a:off x="39370" y="586021815"/>
          <a:ext cx="1791335" cy="1207770"/>
        </a:xfrm>
        <a:prstGeom prst="rect">
          <a:avLst/>
        </a:prstGeom>
        <a:noFill/>
        <a:ln w="9525">
          <a:noFill/>
        </a:ln>
      </xdr:spPr>
    </xdr:pic>
    <xdr:clientData/>
  </xdr:twoCellAnchor>
  <xdr:twoCellAnchor editAs="oneCell">
    <xdr:from>
      <xdr:col>0</xdr:col>
      <xdr:colOff>635</xdr:colOff>
      <xdr:row>383</xdr:row>
      <xdr:rowOff>189865</xdr:rowOff>
    </xdr:from>
    <xdr:to>
      <xdr:col>0</xdr:col>
      <xdr:colOff>1816100</xdr:colOff>
      <xdr:row>383</xdr:row>
      <xdr:rowOff>1411605</xdr:rowOff>
    </xdr:to>
    <xdr:pic>
      <xdr:nvPicPr>
        <xdr:cNvPr id="128" name="图片 127">
          <a:extLst>
            <a:ext uri="{FF2B5EF4-FFF2-40B4-BE49-F238E27FC236}">
              <a16:creationId xmlns:a16="http://schemas.microsoft.com/office/drawing/2014/main" id="{00000000-0008-0000-2500-000080000000}"/>
            </a:ext>
          </a:extLst>
        </xdr:cNvPr>
        <xdr:cNvPicPr>
          <a:picLocks noChangeAspect="1"/>
        </xdr:cNvPicPr>
      </xdr:nvPicPr>
      <xdr:blipFill>
        <a:blip xmlns:r="http://schemas.openxmlformats.org/officeDocument/2006/relationships" r:embed="rId521"/>
        <a:stretch>
          <a:fillRect/>
        </a:stretch>
      </xdr:blipFill>
      <xdr:spPr>
        <a:xfrm>
          <a:off x="635" y="587553435"/>
          <a:ext cx="1815465" cy="1221740"/>
        </a:xfrm>
        <a:prstGeom prst="rect">
          <a:avLst/>
        </a:prstGeom>
        <a:noFill/>
        <a:ln w="9525">
          <a:noFill/>
        </a:ln>
      </xdr:spPr>
    </xdr:pic>
    <xdr:clientData/>
  </xdr:twoCellAnchor>
  <xdr:twoCellAnchor editAs="oneCell">
    <xdr:from>
      <xdr:col>0</xdr:col>
      <xdr:colOff>635</xdr:colOff>
      <xdr:row>384</xdr:row>
      <xdr:rowOff>146050</xdr:rowOff>
    </xdr:from>
    <xdr:to>
      <xdr:col>0</xdr:col>
      <xdr:colOff>1803400</xdr:colOff>
      <xdr:row>384</xdr:row>
      <xdr:rowOff>1302385</xdr:rowOff>
    </xdr:to>
    <xdr:pic>
      <xdr:nvPicPr>
        <xdr:cNvPr id="416" name="图片 415">
          <a:extLst>
            <a:ext uri="{FF2B5EF4-FFF2-40B4-BE49-F238E27FC236}">
              <a16:creationId xmlns:a16="http://schemas.microsoft.com/office/drawing/2014/main" id="{00000000-0008-0000-2500-0000A0010000}"/>
            </a:ext>
          </a:extLst>
        </xdr:cNvPr>
        <xdr:cNvPicPr>
          <a:picLocks noChangeAspect="1"/>
        </xdr:cNvPicPr>
      </xdr:nvPicPr>
      <xdr:blipFill>
        <a:blip xmlns:r="http://schemas.openxmlformats.org/officeDocument/2006/relationships" r:embed="rId522"/>
        <a:stretch>
          <a:fillRect/>
        </a:stretch>
      </xdr:blipFill>
      <xdr:spPr>
        <a:xfrm>
          <a:off x="635" y="589033620"/>
          <a:ext cx="1802765" cy="1156335"/>
        </a:xfrm>
        <a:prstGeom prst="rect">
          <a:avLst/>
        </a:prstGeom>
        <a:noFill/>
        <a:ln w="9525">
          <a:noFill/>
        </a:ln>
      </xdr:spPr>
    </xdr:pic>
    <xdr:clientData/>
  </xdr:twoCellAnchor>
  <xdr:twoCellAnchor editAs="oneCell">
    <xdr:from>
      <xdr:col>0</xdr:col>
      <xdr:colOff>635</xdr:colOff>
      <xdr:row>385</xdr:row>
      <xdr:rowOff>170180</xdr:rowOff>
    </xdr:from>
    <xdr:to>
      <xdr:col>0</xdr:col>
      <xdr:colOff>1813560</xdr:colOff>
      <xdr:row>385</xdr:row>
      <xdr:rowOff>1375410</xdr:rowOff>
    </xdr:to>
    <xdr:pic>
      <xdr:nvPicPr>
        <xdr:cNvPr id="513" name="图片 512">
          <a:extLst>
            <a:ext uri="{FF2B5EF4-FFF2-40B4-BE49-F238E27FC236}">
              <a16:creationId xmlns:a16="http://schemas.microsoft.com/office/drawing/2014/main" id="{00000000-0008-0000-2500-000001020000}"/>
            </a:ext>
          </a:extLst>
        </xdr:cNvPr>
        <xdr:cNvPicPr>
          <a:picLocks noChangeAspect="1"/>
        </xdr:cNvPicPr>
      </xdr:nvPicPr>
      <xdr:blipFill>
        <a:blip xmlns:r="http://schemas.openxmlformats.org/officeDocument/2006/relationships" r:embed="rId523"/>
        <a:stretch>
          <a:fillRect/>
        </a:stretch>
      </xdr:blipFill>
      <xdr:spPr>
        <a:xfrm>
          <a:off x="635" y="590581750"/>
          <a:ext cx="1812925" cy="1205230"/>
        </a:xfrm>
        <a:prstGeom prst="rect">
          <a:avLst/>
        </a:prstGeom>
        <a:noFill/>
        <a:ln w="9525">
          <a:noFill/>
        </a:ln>
      </xdr:spPr>
    </xdr:pic>
    <xdr:clientData/>
  </xdr:twoCellAnchor>
  <xdr:twoCellAnchor editAs="oneCell">
    <xdr:from>
      <xdr:col>0</xdr:col>
      <xdr:colOff>635</xdr:colOff>
      <xdr:row>386</xdr:row>
      <xdr:rowOff>198120</xdr:rowOff>
    </xdr:from>
    <xdr:to>
      <xdr:col>0</xdr:col>
      <xdr:colOff>1809750</xdr:colOff>
      <xdr:row>386</xdr:row>
      <xdr:rowOff>1358900</xdr:rowOff>
    </xdr:to>
    <xdr:pic>
      <xdr:nvPicPr>
        <xdr:cNvPr id="518" name="图片 517">
          <a:extLst>
            <a:ext uri="{FF2B5EF4-FFF2-40B4-BE49-F238E27FC236}">
              <a16:creationId xmlns:a16="http://schemas.microsoft.com/office/drawing/2014/main" id="{00000000-0008-0000-2500-000006020000}"/>
            </a:ext>
          </a:extLst>
        </xdr:cNvPr>
        <xdr:cNvPicPr>
          <a:picLocks noChangeAspect="1"/>
        </xdr:cNvPicPr>
      </xdr:nvPicPr>
      <xdr:blipFill>
        <a:blip xmlns:r="http://schemas.openxmlformats.org/officeDocument/2006/relationships" r:embed="rId522"/>
        <a:stretch>
          <a:fillRect/>
        </a:stretch>
      </xdr:blipFill>
      <xdr:spPr>
        <a:xfrm>
          <a:off x="635" y="592133690"/>
          <a:ext cx="1809115" cy="1160780"/>
        </a:xfrm>
        <a:prstGeom prst="rect">
          <a:avLst/>
        </a:prstGeom>
        <a:noFill/>
        <a:ln w="9525">
          <a:noFill/>
        </a:ln>
      </xdr:spPr>
    </xdr:pic>
    <xdr:clientData/>
  </xdr:twoCellAnchor>
  <xdr:twoCellAnchor editAs="oneCell">
    <xdr:from>
      <xdr:col>0</xdr:col>
      <xdr:colOff>26035</xdr:colOff>
      <xdr:row>387</xdr:row>
      <xdr:rowOff>83820</xdr:rowOff>
    </xdr:from>
    <xdr:to>
      <xdr:col>0</xdr:col>
      <xdr:colOff>1838325</xdr:colOff>
      <xdr:row>387</xdr:row>
      <xdr:rowOff>1497965</xdr:rowOff>
    </xdr:to>
    <xdr:pic>
      <xdr:nvPicPr>
        <xdr:cNvPr id="519" name="图片 518">
          <a:extLst>
            <a:ext uri="{FF2B5EF4-FFF2-40B4-BE49-F238E27FC236}">
              <a16:creationId xmlns:a16="http://schemas.microsoft.com/office/drawing/2014/main" id="{00000000-0008-0000-2500-000007020000}"/>
            </a:ext>
          </a:extLst>
        </xdr:cNvPr>
        <xdr:cNvPicPr>
          <a:picLocks noChangeAspect="1"/>
        </xdr:cNvPicPr>
      </xdr:nvPicPr>
      <xdr:blipFill>
        <a:blip xmlns:r="http://schemas.openxmlformats.org/officeDocument/2006/relationships" r:embed="rId524"/>
        <a:stretch>
          <a:fillRect/>
        </a:stretch>
      </xdr:blipFill>
      <xdr:spPr>
        <a:xfrm>
          <a:off x="26035" y="593543390"/>
          <a:ext cx="1812290" cy="1414145"/>
        </a:xfrm>
        <a:prstGeom prst="rect">
          <a:avLst/>
        </a:prstGeom>
        <a:noFill/>
        <a:ln w="9525">
          <a:noFill/>
        </a:ln>
      </xdr:spPr>
    </xdr:pic>
    <xdr:clientData/>
  </xdr:twoCellAnchor>
  <xdr:twoCellAnchor editAs="oneCell">
    <xdr:from>
      <xdr:col>0</xdr:col>
      <xdr:colOff>26670</xdr:colOff>
      <xdr:row>389</xdr:row>
      <xdr:rowOff>41910</xdr:rowOff>
    </xdr:from>
    <xdr:to>
      <xdr:col>0</xdr:col>
      <xdr:colOff>1814830</xdr:colOff>
      <xdr:row>389</xdr:row>
      <xdr:rowOff>1486535</xdr:rowOff>
    </xdr:to>
    <xdr:pic>
      <xdr:nvPicPr>
        <xdr:cNvPr id="1170" name="图片 1169">
          <a:extLst>
            <a:ext uri="{FF2B5EF4-FFF2-40B4-BE49-F238E27FC236}">
              <a16:creationId xmlns:a16="http://schemas.microsoft.com/office/drawing/2014/main" id="{00000000-0008-0000-2500-000092040000}"/>
            </a:ext>
          </a:extLst>
        </xdr:cNvPr>
        <xdr:cNvPicPr>
          <a:picLocks noChangeAspect="1"/>
        </xdr:cNvPicPr>
      </xdr:nvPicPr>
      <xdr:blipFill>
        <a:blip xmlns:r="http://schemas.openxmlformats.org/officeDocument/2006/relationships" r:embed="rId525"/>
        <a:stretch>
          <a:fillRect/>
        </a:stretch>
      </xdr:blipFill>
      <xdr:spPr>
        <a:xfrm>
          <a:off x="26670" y="596549480"/>
          <a:ext cx="1788160" cy="1444625"/>
        </a:xfrm>
        <a:prstGeom prst="rect">
          <a:avLst/>
        </a:prstGeom>
        <a:noFill/>
        <a:ln w="9525">
          <a:noFill/>
        </a:ln>
      </xdr:spPr>
    </xdr:pic>
    <xdr:clientData/>
  </xdr:twoCellAnchor>
  <xdr:twoCellAnchor editAs="oneCell">
    <xdr:from>
      <xdr:col>0</xdr:col>
      <xdr:colOff>9525</xdr:colOff>
      <xdr:row>390</xdr:row>
      <xdr:rowOff>53975</xdr:rowOff>
    </xdr:from>
    <xdr:to>
      <xdr:col>0</xdr:col>
      <xdr:colOff>1832610</xdr:colOff>
      <xdr:row>390</xdr:row>
      <xdr:rowOff>1483995</xdr:rowOff>
    </xdr:to>
    <xdr:pic>
      <xdr:nvPicPr>
        <xdr:cNvPr id="1171" name="图片 1170">
          <a:extLst>
            <a:ext uri="{FF2B5EF4-FFF2-40B4-BE49-F238E27FC236}">
              <a16:creationId xmlns:a16="http://schemas.microsoft.com/office/drawing/2014/main" id="{00000000-0008-0000-2500-000093040000}"/>
            </a:ext>
          </a:extLst>
        </xdr:cNvPr>
        <xdr:cNvPicPr>
          <a:picLocks noChangeAspect="1"/>
        </xdr:cNvPicPr>
      </xdr:nvPicPr>
      <xdr:blipFill>
        <a:blip xmlns:r="http://schemas.openxmlformats.org/officeDocument/2006/relationships" r:embed="rId526"/>
        <a:stretch>
          <a:fillRect/>
        </a:stretch>
      </xdr:blipFill>
      <xdr:spPr>
        <a:xfrm>
          <a:off x="9525" y="598085545"/>
          <a:ext cx="1823085" cy="1430020"/>
        </a:xfrm>
        <a:prstGeom prst="rect">
          <a:avLst/>
        </a:prstGeom>
        <a:noFill/>
        <a:ln w="9525">
          <a:noFill/>
        </a:ln>
      </xdr:spPr>
    </xdr:pic>
    <xdr:clientData/>
  </xdr:twoCellAnchor>
  <xdr:twoCellAnchor editAs="oneCell">
    <xdr:from>
      <xdr:col>0</xdr:col>
      <xdr:colOff>96520</xdr:colOff>
      <xdr:row>391</xdr:row>
      <xdr:rowOff>59055</xdr:rowOff>
    </xdr:from>
    <xdr:to>
      <xdr:col>0</xdr:col>
      <xdr:colOff>1773555</xdr:colOff>
      <xdr:row>391</xdr:row>
      <xdr:rowOff>1482090</xdr:rowOff>
    </xdr:to>
    <xdr:pic>
      <xdr:nvPicPr>
        <xdr:cNvPr id="1172" name="图片 1171">
          <a:extLst>
            <a:ext uri="{FF2B5EF4-FFF2-40B4-BE49-F238E27FC236}">
              <a16:creationId xmlns:a16="http://schemas.microsoft.com/office/drawing/2014/main" id="{00000000-0008-0000-2500-000094040000}"/>
            </a:ext>
          </a:extLst>
        </xdr:cNvPr>
        <xdr:cNvPicPr>
          <a:picLocks noChangeAspect="1"/>
        </xdr:cNvPicPr>
      </xdr:nvPicPr>
      <xdr:blipFill>
        <a:blip xmlns:r="http://schemas.openxmlformats.org/officeDocument/2006/relationships" r:embed="rId527"/>
        <a:stretch>
          <a:fillRect/>
        </a:stretch>
      </xdr:blipFill>
      <xdr:spPr>
        <a:xfrm>
          <a:off x="96520" y="599614625"/>
          <a:ext cx="1677035" cy="1423035"/>
        </a:xfrm>
        <a:prstGeom prst="rect">
          <a:avLst/>
        </a:prstGeom>
        <a:noFill/>
        <a:ln w="9525">
          <a:noFill/>
        </a:ln>
      </xdr:spPr>
    </xdr:pic>
    <xdr:clientData/>
  </xdr:twoCellAnchor>
  <xdr:twoCellAnchor editAs="oneCell">
    <xdr:from>
      <xdr:col>0</xdr:col>
      <xdr:colOff>60960</xdr:colOff>
      <xdr:row>392</xdr:row>
      <xdr:rowOff>40640</xdr:rowOff>
    </xdr:from>
    <xdr:to>
      <xdr:col>0</xdr:col>
      <xdr:colOff>1797050</xdr:colOff>
      <xdr:row>392</xdr:row>
      <xdr:rowOff>1456690</xdr:rowOff>
    </xdr:to>
    <xdr:pic>
      <xdr:nvPicPr>
        <xdr:cNvPr id="1216" name="图片 1215">
          <a:extLst>
            <a:ext uri="{FF2B5EF4-FFF2-40B4-BE49-F238E27FC236}">
              <a16:creationId xmlns:a16="http://schemas.microsoft.com/office/drawing/2014/main" id="{00000000-0008-0000-2500-0000C0040000}"/>
            </a:ext>
          </a:extLst>
        </xdr:cNvPr>
        <xdr:cNvPicPr>
          <a:picLocks noChangeAspect="1"/>
        </xdr:cNvPicPr>
      </xdr:nvPicPr>
      <xdr:blipFill>
        <a:blip xmlns:r="http://schemas.openxmlformats.org/officeDocument/2006/relationships" r:embed="rId528"/>
        <a:stretch>
          <a:fillRect/>
        </a:stretch>
      </xdr:blipFill>
      <xdr:spPr>
        <a:xfrm>
          <a:off x="60960" y="601120210"/>
          <a:ext cx="1736090" cy="1416050"/>
        </a:xfrm>
        <a:prstGeom prst="rect">
          <a:avLst/>
        </a:prstGeom>
        <a:noFill/>
        <a:ln w="9525">
          <a:noFill/>
        </a:ln>
      </xdr:spPr>
    </xdr:pic>
    <xdr:clientData/>
  </xdr:twoCellAnchor>
  <xdr:twoCellAnchor editAs="oneCell">
    <xdr:from>
      <xdr:col>0</xdr:col>
      <xdr:colOff>44450</xdr:colOff>
      <xdr:row>393</xdr:row>
      <xdr:rowOff>41910</xdr:rowOff>
    </xdr:from>
    <xdr:to>
      <xdr:col>0</xdr:col>
      <xdr:colOff>1838325</xdr:colOff>
      <xdr:row>393</xdr:row>
      <xdr:rowOff>1481455</xdr:rowOff>
    </xdr:to>
    <xdr:pic>
      <xdr:nvPicPr>
        <xdr:cNvPr id="1221" name="图片 1220">
          <a:extLst>
            <a:ext uri="{FF2B5EF4-FFF2-40B4-BE49-F238E27FC236}">
              <a16:creationId xmlns:a16="http://schemas.microsoft.com/office/drawing/2014/main" id="{00000000-0008-0000-2500-0000C5040000}"/>
            </a:ext>
          </a:extLst>
        </xdr:cNvPr>
        <xdr:cNvPicPr>
          <a:picLocks noChangeAspect="1"/>
        </xdr:cNvPicPr>
      </xdr:nvPicPr>
      <xdr:blipFill>
        <a:blip xmlns:r="http://schemas.openxmlformats.org/officeDocument/2006/relationships" r:embed="rId529"/>
        <a:stretch>
          <a:fillRect/>
        </a:stretch>
      </xdr:blipFill>
      <xdr:spPr>
        <a:xfrm>
          <a:off x="44450" y="602645480"/>
          <a:ext cx="1793875" cy="1439545"/>
        </a:xfrm>
        <a:prstGeom prst="rect">
          <a:avLst/>
        </a:prstGeom>
        <a:noFill/>
        <a:ln w="9525">
          <a:noFill/>
        </a:ln>
      </xdr:spPr>
    </xdr:pic>
    <xdr:clientData/>
  </xdr:twoCellAnchor>
  <xdr:twoCellAnchor editAs="oneCell">
    <xdr:from>
      <xdr:col>0</xdr:col>
      <xdr:colOff>52705</xdr:colOff>
      <xdr:row>394</xdr:row>
      <xdr:rowOff>24130</xdr:rowOff>
    </xdr:from>
    <xdr:to>
      <xdr:col>0</xdr:col>
      <xdr:colOff>1831340</xdr:colOff>
      <xdr:row>394</xdr:row>
      <xdr:rowOff>1487170</xdr:rowOff>
    </xdr:to>
    <xdr:pic>
      <xdr:nvPicPr>
        <xdr:cNvPr id="1224" name="图片 1223">
          <a:extLst>
            <a:ext uri="{FF2B5EF4-FFF2-40B4-BE49-F238E27FC236}">
              <a16:creationId xmlns:a16="http://schemas.microsoft.com/office/drawing/2014/main" id="{00000000-0008-0000-2500-0000C8040000}"/>
            </a:ext>
          </a:extLst>
        </xdr:cNvPr>
        <xdr:cNvPicPr>
          <a:picLocks noChangeAspect="1"/>
        </xdr:cNvPicPr>
      </xdr:nvPicPr>
      <xdr:blipFill>
        <a:blip xmlns:r="http://schemas.openxmlformats.org/officeDocument/2006/relationships" r:embed="rId530"/>
        <a:stretch>
          <a:fillRect/>
        </a:stretch>
      </xdr:blipFill>
      <xdr:spPr>
        <a:xfrm>
          <a:off x="52705" y="604151700"/>
          <a:ext cx="1778635" cy="1463040"/>
        </a:xfrm>
        <a:prstGeom prst="rect">
          <a:avLst/>
        </a:prstGeom>
        <a:noFill/>
        <a:ln w="9525">
          <a:noFill/>
        </a:ln>
      </xdr:spPr>
    </xdr:pic>
    <xdr:clientData/>
  </xdr:twoCellAnchor>
  <xdr:twoCellAnchor editAs="oneCell">
    <xdr:from>
      <xdr:col>0</xdr:col>
      <xdr:colOff>67945</xdr:colOff>
      <xdr:row>395</xdr:row>
      <xdr:rowOff>40640</xdr:rowOff>
    </xdr:from>
    <xdr:to>
      <xdr:col>0</xdr:col>
      <xdr:colOff>1849120</xdr:colOff>
      <xdr:row>395</xdr:row>
      <xdr:rowOff>1476375</xdr:rowOff>
    </xdr:to>
    <xdr:pic>
      <xdr:nvPicPr>
        <xdr:cNvPr id="1264" name="图片 1263">
          <a:extLst>
            <a:ext uri="{FF2B5EF4-FFF2-40B4-BE49-F238E27FC236}">
              <a16:creationId xmlns:a16="http://schemas.microsoft.com/office/drawing/2014/main" id="{00000000-0008-0000-2500-0000F0040000}"/>
            </a:ext>
          </a:extLst>
        </xdr:cNvPr>
        <xdr:cNvPicPr>
          <a:picLocks noChangeAspect="1"/>
        </xdr:cNvPicPr>
      </xdr:nvPicPr>
      <xdr:blipFill>
        <a:blip xmlns:r="http://schemas.openxmlformats.org/officeDocument/2006/relationships" r:embed="rId531"/>
        <a:stretch>
          <a:fillRect/>
        </a:stretch>
      </xdr:blipFill>
      <xdr:spPr>
        <a:xfrm>
          <a:off x="67945" y="605692210"/>
          <a:ext cx="1781175" cy="1435735"/>
        </a:xfrm>
        <a:prstGeom prst="rect">
          <a:avLst/>
        </a:prstGeom>
        <a:noFill/>
        <a:ln w="9525">
          <a:noFill/>
        </a:ln>
      </xdr:spPr>
    </xdr:pic>
    <xdr:clientData/>
  </xdr:twoCellAnchor>
  <xdr:twoCellAnchor editAs="oneCell">
    <xdr:from>
      <xdr:col>0</xdr:col>
      <xdr:colOff>104775</xdr:colOff>
      <xdr:row>572</xdr:row>
      <xdr:rowOff>33020</xdr:rowOff>
    </xdr:from>
    <xdr:to>
      <xdr:col>0</xdr:col>
      <xdr:colOff>1761490</xdr:colOff>
      <xdr:row>572</xdr:row>
      <xdr:rowOff>1498600</xdr:rowOff>
    </xdr:to>
    <xdr:pic>
      <xdr:nvPicPr>
        <xdr:cNvPr id="1330" name="图片 1329">
          <a:extLst>
            <a:ext uri="{FF2B5EF4-FFF2-40B4-BE49-F238E27FC236}">
              <a16:creationId xmlns:a16="http://schemas.microsoft.com/office/drawing/2014/main" id="{00000000-0008-0000-2500-000032050000}"/>
            </a:ext>
          </a:extLst>
        </xdr:cNvPr>
        <xdr:cNvPicPr>
          <a:picLocks noChangeAspect="1"/>
        </xdr:cNvPicPr>
      </xdr:nvPicPr>
      <xdr:blipFill>
        <a:blip xmlns:r="http://schemas.openxmlformats.org/officeDocument/2006/relationships" r:embed="rId532"/>
        <a:stretch>
          <a:fillRect/>
        </a:stretch>
      </xdr:blipFill>
      <xdr:spPr>
        <a:xfrm>
          <a:off x="104775" y="875584990"/>
          <a:ext cx="1656715" cy="1465580"/>
        </a:xfrm>
        <a:prstGeom prst="rect">
          <a:avLst/>
        </a:prstGeom>
        <a:noFill/>
        <a:ln w="9525">
          <a:noFill/>
        </a:ln>
      </xdr:spPr>
    </xdr:pic>
    <xdr:clientData/>
  </xdr:twoCellAnchor>
  <xdr:twoCellAnchor editAs="oneCell">
    <xdr:from>
      <xdr:col>0</xdr:col>
      <xdr:colOff>173990</xdr:colOff>
      <xdr:row>573</xdr:row>
      <xdr:rowOff>67945</xdr:rowOff>
    </xdr:from>
    <xdr:to>
      <xdr:col>0</xdr:col>
      <xdr:colOff>1741805</xdr:colOff>
      <xdr:row>573</xdr:row>
      <xdr:rowOff>1459230</xdr:rowOff>
    </xdr:to>
    <xdr:pic>
      <xdr:nvPicPr>
        <xdr:cNvPr id="1331" name="图片 1330">
          <a:extLst>
            <a:ext uri="{FF2B5EF4-FFF2-40B4-BE49-F238E27FC236}">
              <a16:creationId xmlns:a16="http://schemas.microsoft.com/office/drawing/2014/main" id="{00000000-0008-0000-2500-000033050000}"/>
            </a:ext>
          </a:extLst>
        </xdr:cNvPr>
        <xdr:cNvPicPr>
          <a:picLocks noChangeAspect="1"/>
        </xdr:cNvPicPr>
      </xdr:nvPicPr>
      <xdr:blipFill>
        <a:blip xmlns:r="http://schemas.openxmlformats.org/officeDocument/2006/relationships" r:embed="rId533"/>
        <a:stretch>
          <a:fillRect/>
        </a:stretch>
      </xdr:blipFill>
      <xdr:spPr>
        <a:xfrm>
          <a:off x="173990" y="877143915"/>
          <a:ext cx="1567815" cy="1391285"/>
        </a:xfrm>
        <a:prstGeom prst="rect">
          <a:avLst/>
        </a:prstGeom>
        <a:noFill/>
        <a:ln w="9525">
          <a:noFill/>
        </a:ln>
      </xdr:spPr>
    </xdr:pic>
    <xdr:clientData/>
  </xdr:twoCellAnchor>
  <xdr:twoCellAnchor editAs="oneCell">
    <xdr:from>
      <xdr:col>0</xdr:col>
      <xdr:colOff>9525</xdr:colOff>
      <xdr:row>574</xdr:row>
      <xdr:rowOff>41275</xdr:rowOff>
    </xdr:from>
    <xdr:to>
      <xdr:col>0</xdr:col>
      <xdr:colOff>1856740</xdr:colOff>
      <xdr:row>574</xdr:row>
      <xdr:rowOff>1493520</xdr:rowOff>
    </xdr:to>
    <xdr:pic>
      <xdr:nvPicPr>
        <xdr:cNvPr id="1332" name="图片 1331">
          <a:extLst>
            <a:ext uri="{FF2B5EF4-FFF2-40B4-BE49-F238E27FC236}">
              <a16:creationId xmlns:a16="http://schemas.microsoft.com/office/drawing/2014/main" id="{00000000-0008-0000-2500-000034050000}"/>
            </a:ext>
          </a:extLst>
        </xdr:cNvPr>
        <xdr:cNvPicPr>
          <a:picLocks noChangeAspect="1"/>
        </xdr:cNvPicPr>
      </xdr:nvPicPr>
      <xdr:blipFill>
        <a:blip xmlns:r="http://schemas.openxmlformats.org/officeDocument/2006/relationships" r:embed="rId534"/>
        <a:stretch>
          <a:fillRect/>
        </a:stretch>
      </xdr:blipFill>
      <xdr:spPr>
        <a:xfrm>
          <a:off x="9525" y="878641245"/>
          <a:ext cx="1847215" cy="1452245"/>
        </a:xfrm>
        <a:prstGeom prst="rect">
          <a:avLst/>
        </a:prstGeom>
        <a:noFill/>
        <a:ln w="9525">
          <a:noFill/>
        </a:ln>
      </xdr:spPr>
    </xdr:pic>
    <xdr:clientData/>
  </xdr:twoCellAnchor>
  <xdr:twoCellAnchor editAs="oneCell">
    <xdr:from>
      <xdr:col>0</xdr:col>
      <xdr:colOff>191770</xdr:colOff>
      <xdr:row>590</xdr:row>
      <xdr:rowOff>48895</xdr:rowOff>
    </xdr:from>
    <xdr:to>
      <xdr:col>0</xdr:col>
      <xdr:colOff>1681480</xdr:colOff>
      <xdr:row>590</xdr:row>
      <xdr:rowOff>1469390</xdr:rowOff>
    </xdr:to>
    <xdr:pic>
      <xdr:nvPicPr>
        <xdr:cNvPr id="1333" name="图片 1332">
          <a:extLst>
            <a:ext uri="{FF2B5EF4-FFF2-40B4-BE49-F238E27FC236}">
              <a16:creationId xmlns:a16="http://schemas.microsoft.com/office/drawing/2014/main" id="{00000000-0008-0000-2500-000035050000}"/>
            </a:ext>
          </a:extLst>
        </xdr:cNvPr>
        <xdr:cNvPicPr>
          <a:picLocks noChangeAspect="1"/>
        </xdr:cNvPicPr>
      </xdr:nvPicPr>
      <xdr:blipFill>
        <a:blip xmlns:r="http://schemas.openxmlformats.org/officeDocument/2006/relationships" r:embed="rId535"/>
        <a:stretch>
          <a:fillRect/>
        </a:stretch>
      </xdr:blipFill>
      <xdr:spPr>
        <a:xfrm>
          <a:off x="191770" y="903032865"/>
          <a:ext cx="1489710" cy="1420495"/>
        </a:xfrm>
        <a:prstGeom prst="rect">
          <a:avLst/>
        </a:prstGeom>
        <a:noFill/>
        <a:ln w="9525">
          <a:noFill/>
        </a:ln>
      </xdr:spPr>
    </xdr:pic>
    <xdr:clientData/>
  </xdr:twoCellAnchor>
  <xdr:twoCellAnchor editAs="oneCell">
    <xdr:from>
      <xdr:col>0</xdr:col>
      <xdr:colOff>76835</xdr:colOff>
      <xdr:row>591</xdr:row>
      <xdr:rowOff>85090</xdr:rowOff>
    </xdr:from>
    <xdr:to>
      <xdr:col>0</xdr:col>
      <xdr:colOff>1834515</xdr:colOff>
      <xdr:row>591</xdr:row>
      <xdr:rowOff>1462405</xdr:rowOff>
    </xdr:to>
    <xdr:pic>
      <xdr:nvPicPr>
        <xdr:cNvPr id="1334" name="图片 1333">
          <a:extLst>
            <a:ext uri="{FF2B5EF4-FFF2-40B4-BE49-F238E27FC236}">
              <a16:creationId xmlns:a16="http://schemas.microsoft.com/office/drawing/2014/main" id="{00000000-0008-0000-2500-000036050000}"/>
            </a:ext>
          </a:extLst>
        </xdr:cNvPr>
        <xdr:cNvPicPr>
          <a:picLocks noChangeAspect="1"/>
        </xdr:cNvPicPr>
      </xdr:nvPicPr>
      <xdr:blipFill>
        <a:blip xmlns:r="http://schemas.openxmlformats.org/officeDocument/2006/relationships" r:embed="rId536"/>
        <a:stretch>
          <a:fillRect/>
        </a:stretch>
      </xdr:blipFill>
      <xdr:spPr>
        <a:xfrm>
          <a:off x="76835" y="904593060"/>
          <a:ext cx="1757680" cy="1377315"/>
        </a:xfrm>
        <a:prstGeom prst="rect">
          <a:avLst/>
        </a:prstGeom>
        <a:noFill/>
        <a:ln w="9525">
          <a:noFill/>
        </a:ln>
      </xdr:spPr>
    </xdr:pic>
    <xdr:clientData/>
  </xdr:twoCellAnchor>
  <xdr:twoCellAnchor editAs="oneCell">
    <xdr:from>
      <xdr:col>0</xdr:col>
      <xdr:colOff>9525</xdr:colOff>
      <xdr:row>879</xdr:row>
      <xdr:rowOff>49530</xdr:rowOff>
    </xdr:from>
    <xdr:to>
      <xdr:col>0</xdr:col>
      <xdr:colOff>1833245</xdr:colOff>
      <xdr:row>879</xdr:row>
      <xdr:rowOff>1474470</xdr:rowOff>
    </xdr:to>
    <xdr:pic>
      <xdr:nvPicPr>
        <xdr:cNvPr id="138" name="图片 137">
          <a:extLst>
            <a:ext uri="{FF2B5EF4-FFF2-40B4-BE49-F238E27FC236}">
              <a16:creationId xmlns:a16="http://schemas.microsoft.com/office/drawing/2014/main" id="{00000000-0008-0000-2500-00008A000000}"/>
            </a:ext>
          </a:extLst>
        </xdr:cNvPr>
        <xdr:cNvPicPr>
          <a:picLocks noChangeAspect="1"/>
        </xdr:cNvPicPr>
      </xdr:nvPicPr>
      <xdr:blipFill>
        <a:blip xmlns:r="http://schemas.openxmlformats.org/officeDocument/2006/relationships" r:embed="rId537"/>
        <a:stretch>
          <a:fillRect/>
        </a:stretch>
      </xdr:blipFill>
      <xdr:spPr>
        <a:xfrm>
          <a:off x="9525" y="1345222100"/>
          <a:ext cx="1823720" cy="1424940"/>
        </a:xfrm>
        <a:prstGeom prst="rect">
          <a:avLst/>
        </a:prstGeom>
        <a:noFill/>
        <a:ln w="9525">
          <a:noFill/>
        </a:ln>
      </xdr:spPr>
    </xdr:pic>
    <xdr:clientData/>
  </xdr:twoCellAnchor>
  <xdr:twoCellAnchor editAs="oneCell">
    <xdr:from>
      <xdr:col>0</xdr:col>
      <xdr:colOff>1270</xdr:colOff>
      <xdr:row>881</xdr:row>
      <xdr:rowOff>59690</xdr:rowOff>
    </xdr:from>
    <xdr:to>
      <xdr:col>0</xdr:col>
      <xdr:colOff>1824990</xdr:colOff>
      <xdr:row>881</xdr:row>
      <xdr:rowOff>1468120</xdr:rowOff>
    </xdr:to>
    <xdr:pic>
      <xdr:nvPicPr>
        <xdr:cNvPr id="140" name="图片 139">
          <a:extLst>
            <a:ext uri="{FF2B5EF4-FFF2-40B4-BE49-F238E27FC236}">
              <a16:creationId xmlns:a16="http://schemas.microsoft.com/office/drawing/2014/main" id="{00000000-0008-0000-2500-00008C000000}"/>
            </a:ext>
          </a:extLst>
        </xdr:cNvPr>
        <xdr:cNvPicPr>
          <a:picLocks noChangeAspect="1"/>
        </xdr:cNvPicPr>
      </xdr:nvPicPr>
      <xdr:blipFill>
        <a:blip xmlns:r="http://schemas.openxmlformats.org/officeDocument/2006/relationships" r:embed="rId538"/>
        <a:stretch>
          <a:fillRect/>
        </a:stretch>
      </xdr:blipFill>
      <xdr:spPr>
        <a:xfrm>
          <a:off x="1270" y="1348280260"/>
          <a:ext cx="1823720" cy="1408430"/>
        </a:xfrm>
        <a:prstGeom prst="rect">
          <a:avLst/>
        </a:prstGeom>
        <a:noFill/>
        <a:ln w="9525">
          <a:noFill/>
        </a:ln>
      </xdr:spPr>
    </xdr:pic>
    <xdr:clientData/>
  </xdr:twoCellAnchor>
  <xdr:twoCellAnchor editAs="oneCell">
    <xdr:from>
      <xdr:col>0</xdr:col>
      <xdr:colOff>9525</xdr:colOff>
      <xdr:row>880</xdr:row>
      <xdr:rowOff>111125</xdr:rowOff>
    </xdr:from>
    <xdr:to>
      <xdr:col>0</xdr:col>
      <xdr:colOff>1840230</xdr:colOff>
      <xdr:row>880</xdr:row>
      <xdr:rowOff>1410335</xdr:rowOff>
    </xdr:to>
    <xdr:pic>
      <xdr:nvPicPr>
        <xdr:cNvPr id="250" name="图片 249">
          <a:extLst>
            <a:ext uri="{FF2B5EF4-FFF2-40B4-BE49-F238E27FC236}">
              <a16:creationId xmlns:a16="http://schemas.microsoft.com/office/drawing/2014/main" id="{00000000-0008-0000-2500-0000FA000000}"/>
            </a:ext>
          </a:extLst>
        </xdr:cNvPr>
        <xdr:cNvPicPr>
          <a:picLocks noChangeAspect="1"/>
        </xdr:cNvPicPr>
      </xdr:nvPicPr>
      <xdr:blipFill>
        <a:blip xmlns:r="http://schemas.openxmlformats.org/officeDocument/2006/relationships" r:embed="rId539"/>
        <a:stretch>
          <a:fillRect/>
        </a:stretch>
      </xdr:blipFill>
      <xdr:spPr>
        <a:xfrm>
          <a:off x="9525" y="1346807695"/>
          <a:ext cx="1830705" cy="1299210"/>
        </a:xfrm>
        <a:prstGeom prst="rect">
          <a:avLst/>
        </a:prstGeom>
        <a:noFill/>
        <a:ln w="9525">
          <a:noFill/>
        </a:ln>
      </xdr:spPr>
    </xdr:pic>
    <xdr:clientData/>
  </xdr:twoCellAnchor>
  <xdr:twoCellAnchor editAs="oneCell">
    <xdr:from>
      <xdr:col>0</xdr:col>
      <xdr:colOff>635</xdr:colOff>
      <xdr:row>882</xdr:row>
      <xdr:rowOff>93980</xdr:rowOff>
    </xdr:from>
    <xdr:to>
      <xdr:col>0</xdr:col>
      <xdr:colOff>1830070</xdr:colOff>
      <xdr:row>882</xdr:row>
      <xdr:rowOff>1397635</xdr:rowOff>
    </xdr:to>
    <xdr:pic>
      <xdr:nvPicPr>
        <xdr:cNvPr id="358" name="图片 357">
          <a:extLst>
            <a:ext uri="{FF2B5EF4-FFF2-40B4-BE49-F238E27FC236}">
              <a16:creationId xmlns:a16="http://schemas.microsoft.com/office/drawing/2014/main" id="{00000000-0008-0000-2500-000066010000}"/>
            </a:ext>
          </a:extLst>
        </xdr:cNvPr>
        <xdr:cNvPicPr>
          <a:picLocks noChangeAspect="1"/>
        </xdr:cNvPicPr>
      </xdr:nvPicPr>
      <xdr:blipFill>
        <a:blip xmlns:r="http://schemas.openxmlformats.org/officeDocument/2006/relationships" r:embed="rId540"/>
        <a:stretch>
          <a:fillRect/>
        </a:stretch>
      </xdr:blipFill>
      <xdr:spPr>
        <a:xfrm>
          <a:off x="635" y="1349838550"/>
          <a:ext cx="1829435" cy="1303655"/>
        </a:xfrm>
        <a:prstGeom prst="rect">
          <a:avLst/>
        </a:prstGeom>
        <a:noFill/>
        <a:ln w="9525">
          <a:noFill/>
        </a:ln>
      </xdr:spPr>
    </xdr:pic>
    <xdr:clientData/>
  </xdr:twoCellAnchor>
  <xdr:twoCellAnchor editAs="oneCell">
    <xdr:from>
      <xdr:col>0</xdr:col>
      <xdr:colOff>635</xdr:colOff>
      <xdr:row>884</xdr:row>
      <xdr:rowOff>83185</xdr:rowOff>
    </xdr:from>
    <xdr:to>
      <xdr:col>0</xdr:col>
      <xdr:colOff>1838325</xdr:colOff>
      <xdr:row>884</xdr:row>
      <xdr:rowOff>1401445</xdr:rowOff>
    </xdr:to>
    <xdr:pic>
      <xdr:nvPicPr>
        <xdr:cNvPr id="369" name="图片 368">
          <a:extLst>
            <a:ext uri="{FF2B5EF4-FFF2-40B4-BE49-F238E27FC236}">
              <a16:creationId xmlns:a16="http://schemas.microsoft.com/office/drawing/2014/main" id="{00000000-0008-0000-2500-000071010000}"/>
            </a:ext>
          </a:extLst>
        </xdr:cNvPr>
        <xdr:cNvPicPr>
          <a:picLocks noChangeAspect="1"/>
        </xdr:cNvPicPr>
      </xdr:nvPicPr>
      <xdr:blipFill>
        <a:blip xmlns:r="http://schemas.openxmlformats.org/officeDocument/2006/relationships" r:embed="rId541"/>
        <a:stretch>
          <a:fillRect/>
        </a:stretch>
      </xdr:blipFill>
      <xdr:spPr>
        <a:xfrm>
          <a:off x="635" y="1352875755"/>
          <a:ext cx="1837690" cy="1318260"/>
        </a:xfrm>
        <a:prstGeom prst="rect">
          <a:avLst/>
        </a:prstGeom>
        <a:noFill/>
        <a:ln w="9525">
          <a:noFill/>
        </a:ln>
      </xdr:spPr>
    </xdr:pic>
    <xdr:clientData/>
  </xdr:twoCellAnchor>
  <xdr:twoCellAnchor editAs="oneCell">
    <xdr:from>
      <xdr:col>0</xdr:col>
      <xdr:colOff>635</xdr:colOff>
      <xdr:row>883</xdr:row>
      <xdr:rowOff>128270</xdr:rowOff>
    </xdr:from>
    <xdr:to>
      <xdr:col>0</xdr:col>
      <xdr:colOff>1812290</xdr:colOff>
      <xdr:row>883</xdr:row>
      <xdr:rowOff>1445260</xdr:rowOff>
    </xdr:to>
    <xdr:pic>
      <xdr:nvPicPr>
        <xdr:cNvPr id="370" name="图片 369">
          <a:extLst>
            <a:ext uri="{FF2B5EF4-FFF2-40B4-BE49-F238E27FC236}">
              <a16:creationId xmlns:a16="http://schemas.microsoft.com/office/drawing/2014/main" id="{00000000-0008-0000-2500-000072010000}"/>
            </a:ext>
          </a:extLst>
        </xdr:cNvPr>
        <xdr:cNvPicPr>
          <a:picLocks noChangeAspect="1"/>
        </xdr:cNvPicPr>
      </xdr:nvPicPr>
      <xdr:blipFill>
        <a:blip xmlns:r="http://schemas.openxmlformats.org/officeDocument/2006/relationships" r:embed="rId542"/>
        <a:stretch>
          <a:fillRect/>
        </a:stretch>
      </xdr:blipFill>
      <xdr:spPr>
        <a:xfrm>
          <a:off x="635" y="1351396840"/>
          <a:ext cx="1811655" cy="1316990"/>
        </a:xfrm>
        <a:prstGeom prst="rect">
          <a:avLst/>
        </a:prstGeom>
        <a:noFill/>
        <a:ln w="9525">
          <a:noFill/>
        </a:ln>
      </xdr:spPr>
    </xdr:pic>
    <xdr:clientData/>
  </xdr:twoCellAnchor>
  <xdr:twoCellAnchor editAs="oneCell">
    <xdr:from>
      <xdr:col>0</xdr:col>
      <xdr:colOff>635</xdr:colOff>
      <xdr:row>885</xdr:row>
      <xdr:rowOff>146050</xdr:rowOff>
    </xdr:from>
    <xdr:to>
      <xdr:col>0</xdr:col>
      <xdr:colOff>1826895</xdr:colOff>
      <xdr:row>885</xdr:row>
      <xdr:rowOff>1390015</xdr:rowOff>
    </xdr:to>
    <xdr:pic>
      <xdr:nvPicPr>
        <xdr:cNvPr id="371" name="图片 370">
          <a:extLst>
            <a:ext uri="{FF2B5EF4-FFF2-40B4-BE49-F238E27FC236}">
              <a16:creationId xmlns:a16="http://schemas.microsoft.com/office/drawing/2014/main" id="{00000000-0008-0000-2500-000073010000}"/>
            </a:ext>
          </a:extLst>
        </xdr:cNvPr>
        <xdr:cNvPicPr>
          <a:picLocks noChangeAspect="1"/>
        </xdr:cNvPicPr>
      </xdr:nvPicPr>
      <xdr:blipFill>
        <a:blip xmlns:r="http://schemas.openxmlformats.org/officeDocument/2006/relationships" r:embed="rId543"/>
        <a:stretch>
          <a:fillRect/>
        </a:stretch>
      </xdr:blipFill>
      <xdr:spPr>
        <a:xfrm>
          <a:off x="635" y="1354462620"/>
          <a:ext cx="1826260" cy="1243965"/>
        </a:xfrm>
        <a:prstGeom prst="rect">
          <a:avLst/>
        </a:prstGeom>
        <a:noFill/>
        <a:ln w="9525">
          <a:noFill/>
        </a:ln>
      </xdr:spPr>
    </xdr:pic>
    <xdr:clientData/>
  </xdr:twoCellAnchor>
  <xdr:twoCellAnchor editAs="oneCell">
    <xdr:from>
      <xdr:col>0</xdr:col>
      <xdr:colOff>9525</xdr:colOff>
      <xdr:row>886</xdr:row>
      <xdr:rowOff>127635</xdr:rowOff>
    </xdr:from>
    <xdr:to>
      <xdr:col>0</xdr:col>
      <xdr:colOff>1842770</xdr:colOff>
      <xdr:row>886</xdr:row>
      <xdr:rowOff>1377315</xdr:rowOff>
    </xdr:to>
    <xdr:pic>
      <xdr:nvPicPr>
        <xdr:cNvPr id="372" name="图片 371">
          <a:extLst>
            <a:ext uri="{FF2B5EF4-FFF2-40B4-BE49-F238E27FC236}">
              <a16:creationId xmlns:a16="http://schemas.microsoft.com/office/drawing/2014/main" id="{00000000-0008-0000-2500-000074010000}"/>
            </a:ext>
          </a:extLst>
        </xdr:cNvPr>
        <xdr:cNvPicPr>
          <a:picLocks noChangeAspect="1"/>
        </xdr:cNvPicPr>
      </xdr:nvPicPr>
      <xdr:blipFill>
        <a:blip xmlns:r="http://schemas.openxmlformats.org/officeDocument/2006/relationships" r:embed="rId544"/>
        <a:stretch>
          <a:fillRect/>
        </a:stretch>
      </xdr:blipFill>
      <xdr:spPr>
        <a:xfrm>
          <a:off x="9525" y="1355968205"/>
          <a:ext cx="1833245" cy="1249680"/>
        </a:xfrm>
        <a:prstGeom prst="rect">
          <a:avLst/>
        </a:prstGeom>
        <a:noFill/>
        <a:ln w="9525">
          <a:noFill/>
        </a:ln>
      </xdr:spPr>
    </xdr:pic>
    <xdr:clientData/>
  </xdr:twoCellAnchor>
  <xdr:twoCellAnchor editAs="oneCell">
    <xdr:from>
      <xdr:col>0</xdr:col>
      <xdr:colOff>635</xdr:colOff>
      <xdr:row>270</xdr:row>
      <xdr:rowOff>117475</xdr:rowOff>
    </xdr:from>
    <xdr:to>
      <xdr:col>0</xdr:col>
      <xdr:colOff>1834515</xdr:colOff>
      <xdr:row>270</xdr:row>
      <xdr:rowOff>1433830</xdr:rowOff>
    </xdr:to>
    <xdr:pic>
      <xdr:nvPicPr>
        <xdr:cNvPr id="129" name="图片 128">
          <a:extLst>
            <a:ext uri="{FF2B5EF4-FFF2-40B4-BE49-F238E27FC236}">
              <a16:creationId xmlns:a16="http://schemas.microsoft.com/office/drawing/2014/main" id="{00000000-0008-0000-2500-000081000000}"/>
            </a:ext>
          </a:extLst>
        </xdr:cNvPr>
        <xdr:cNvPicPr>
          <a:picLocks noChangeAspect="1"/>
        </xdr:cNvPicPr>
      </xdr:nvPicPr>
      <xdr:blipFill>
        <a:blip xmlns:r="http://schemas.openxmlformats.org/officeDocument/2006/relationships" r:embed="rId545"/>
        <a:stretch>
          <a:fillRect/>
        </a:stretch>
      </xdr:blipFill>
      <xdr:spPr>
        <a:xfrm>
          <a:off x="635" y="415040445"/>
          <a:ext cx="1833880" cy="1316355"/>
        </a:xfrm>
        <a:prstGeom prst="rect">
          <a:avLst/>
        </a:prstGeom>
        <a:noFill/>
        <a:ln w="9525">
          <a:noFill/>
        </a:ln>
      </xdr:spPr>
    </xdr:pic>
    <xdr:clientData/>
  </xdr:twoCellAnchor>
  <xdr:twoCellAnchor editAs="oneCell">
    <xdr:from>
      <xdr:col>0</xdr:col>
      <xdr:colOff>9525</xdr:colOff>
      <xdr:row>271</xdr:row>
      <xdr:rowOff>90170</xdr:rowOff>
    </xdr:from>
    <xdr:to>
      <xdr:col>0</xdr:col>
      <xdr:colOff>1868170</xdr:colOff>
      <xdr:row>271</xdr:row>
      <xdr:rowOff>1437005</xdr:rowOff>
    </xdr:to>
    <xdr:pic>
      <xdr:nvPicPr>
        <xdr:cNvPr id="130" name="图片 129">
          <a:extLst>
            <a:ext uri="{FF2B5EF4-FFF2-40B4-BE49-F238E27FC236}">
              <a16:creationId xmlns:a16="http://schemas.microsoft.com/office/drawing/2014/main" id="{00000000-0008-0000-2500-000082000000}"/>
            </a:ext>
          </a:extLst>
        </xdr:cNvPr>
        <xdr:cNvPicPr>
          <a:picLocks noChangeAspect="1"/>
        </xdr:cNvPicPr>
      </xdr:nvPicPr>
      <xdr:blipFill>
        <a:blip xmlns:r="http://schemas.openxmlformats.org/officeDocument/2006/relationships" r:embed="rId546"/>
        <a:stretch>
          <a:fillRect/>
        </a:stretch>
      </xdr:blipFill>
      <xdr:spPr>
        <a:xfrm>
          <a:off x="9525" y="416524440"/>
          <a:ext cx="1858645" cy="1346835"/>
        </a:xfrm>
        <a:prstGeom prst="rect">
          <a:avLst/>
        </a:prstGeom>
        <a:noFill/>
        <a:ln w="9525">
          <a:noFill/>
        </a:ln>
      </xdr:spPr>
    </xdr:pic>
    <xdr:clientData/>
  </xdr:twoCellAnchor>
  <xdr:twoCellAnchor editAs="oneCell">
    <xdr:from>
      <xdr:col>0</xdr:col>
      <xdr:colOff>635</xdr:colOff>
      <xdr:row>272</xdr:row>
      <xdr:rowOff>43815</xdr:rowOff>
    </xdr:from>
    <xdr:to>
      <xdr:col>0</xdr:col>
      <xdr:colOff>1835785</xdr:colOff>
      <xdr:row>272</xdr:row>
      <xdr:rowOff>1353820</xdr:rowOff>
    </xdr:to>
    <xdr:pic>
      <xdr:nvPicPr>
        <xdr:cNvPr id="131" name="图片 130">
          <a:extLst>
            <a:ext uri="{FF2B5EF4-FFF2-40B4-BE49-F238E27FC236}">
              <a16:creationId xmlns:a16="http://schemas.microsoft.com/office/drawing/2014/main" id="{00000000-0008-0000-2500-000083000000}"/>
            </a:ext>
          </a:extLst>
        </xdr:cNvPr>
        <xdr:cNvPicPr>
          <a:picLocks noChangeAspect="1"/>
        </xdr:cNvPicPr>
      </xdr:nvPicPr>
      <xdr:blipFill>
        <a:blip xmlns:r="http://schemas.openxmlformats.org/officeDocument/2006/relationships" r:embed="rId547"/>
        <a:stretch>
          <a:fillRect/>
        </a:stretch>
      </xdr:blipFill>
      <xdr:spPr>
        <a:xfrm>
          <a:off x="635" y="417989385"/>
          <a:ext cx="1835150" cy="1310005"/>
        </a:xfrm>
        <a:prstGeom prst="rect">
          <a:avLst/>
        </a:prstGeom>
        <a:noFill/>
        <a:ln w="9525">
          <a:noFill/>
        </a:ln>
      </xdr:spPr>
    </xdr:pic>
    <xdr:clientData/>
  </xdr:twoCellAnchor>
  <xdr:twoCellAnchor editAs="oneCell">
    <xdr:from>
      <xdr:col>0</xdr:col>
      <xdr:colOff>262255</xdr:colOff>
      <xdr:row>269</xdr:row>
      <xdr:rowOff>31115</xdr:rowOff>
    </xdr:from>
    <xdr:to>
      <xdr:col>0</xdr:col>
      <xdr:colOff>1619885</xdr:colOff>
      <xdr:row>269</xdr:row>
      <xdr:rowOff>1464310</xdr:rowOff>
    </xdr:to>
    <xdr:pic>
      <xdr:nvPicPr>
        <xdr:cNvPr id="133" name="图片 132">
          <a:extLst>
            <a:ext uri="{FF2B5EF4-FFF2-40B4-BE49-F238E27FC236}">
              <a16:creationId xmlns:a16="http://schemas.microsoft.com/office/drawing/2014/main" id="{00000000-0008-0000-2500-000085000000}"/>
            </a:ext>
          </a:extLst>
        </xdr:cNvPr>
        <xdr:cNvPicPr>
          <a:picLocks noChangeAspect="1"/>
        </xdr:cNvPicPr>
      </xdr:nvPicPr>
      <xdr:blipFill>
        <a:blip xmlns:r="http://schemas.openxmlformats.org/officeDocument/2006/relationships" r:embed="rId548"/>
        <a:stretch>
          <a:fillRect/>
        </a:stretch>
      </xdr:blipFill>
      <xdr:spPr>
        <a:xfrm>
          <a:off x="262255" y="413442785"/>
          <a:ext cx="1357630" cy="1433195"/>
        </a:xfrm>
        <a:prstGeom prst="rect">
          <a:avLst/>
        </a:prstGeom>
        <a:noFill/>
        <a:ln w="9525">
          <a:noFill/>
        </a:ln>
      </xdr:spPr>
    </xdr:pic>
    <xdr:clientData/>
  </xdr:twoCellAnchor>
  <xdr:twoCellAnchor editAs="oneCell">
    <xdr:from>
      <xdr:col>0</xdr:col>
      <xdr:colOff>313055</xdr:colOff>
      <xdr:row>265</xdr:row>
      <xdr:rowOff>47625</xdr:rowOff>
    </xdr:from>
    <xdr:to>
      <xdr:col>0</xdr:col>
      <xdr:colOff>1685925</xdr:colOff>
      <xdr:row>265</xdr:row>
      <xdr:rowOff>1457325</xdr:rowOff>
    </xdr:to>
    <xdr:pic>
      <xdr:nvPicPr>
        <xdr:cNvPr id="137" name="图片 136">
          <a:extLst>
            <a:ext uri="{FF2B5EF4-FFF2-40B4-BE49-F238E27FC236}">
              <a16:creationId xmlns:a16="http://schemas.microsoft.com/office/drawing/2014/main" id="{00000000-0008-0000-2500-000089000000}"/>
            </a:ext>
          </a:extLst>
        </xdr:cNvPr>
        <xdr:cNvPicPr>
          <a:picLocks noChangeAspect="1"/>
        </xdr:cNvPicPr>
      </xdr:nvPicPr>
      <xdr:blipFill>
        <a:blip xmlns:r="http://schemas.openxmlformats.org/officeDocument/2006/relationships" r:embed="rId549"/>
        <a:stretch>
          <a:fillRect/>
        </a:stretch>
      </xdr:blipFill>
      <xdr:spPr>
        <a:xfrm>
          <a:off x="313055" y="407414095"/>
          <a:ext cx="1372870" cy="1409700"/>
        </a:xfrm>
        <a:prstGeom prst="rect">
          <a:avLst/>
        </a:prstGeom>
        <a:noFill/>
        <a:ln w="9525">
          <a:noFill/>
        </a:ln>
      </xdr:spPr>
    </xdr:pic>
    <xdr:clientData/>
  </xdr:twoCellAnchor>
  <xdr:twoCellAnchor editAs="oneCell">
    <xdr:from>
      <xdr:col>0</xdr:col>
      <xdr:colOff>234950</xdr:colOff>
      <xdr:row>267</xdr:row>
      <xdr:rowOff>65405</xdr:rowOff>
    </xdr:from>
    <xdr:to>
      <xdr:col>0</xdr:col>
      <xdr:colOff>1647825</xdr:colOff>
      <xdr:row>267</xdr:row>
      <xdr:rowOff>1457960</xdr:rowOff>
    </xdr:to>
    <xdr:pic>
      <xdr:nvPicPr>
        <xdr:cNvPr id="139" name="图片 138">
          <a:extLst>
            <a:ext uri="{FF2B5EF4-FFF2-40B4-BE49-F238E27FC236}">
              <a16:creationId xmlns:a16="http://schemas.microsoft.com/office/drawing/2014/main" id="{00000000-0008-0000-2500-00008B000000}"/>
            </a:ext>
          </a:extLst>
        </xdr:cNvPr>
        <xdr:cNvPicPr>
          <a:picLocks noChangeAspect="1"/>
        </xdr:cNvPicPr>
      </xdr:nvPicPr>
      <xdr:blipFill>
        <a:blip xmlns:r="http://schemas.openxmlformats.org/officeDocument/2006/relationships" r:embed="rId550"/>
        <a:stretch>
          <a:fillRect/>
        </a:stretch>
      </xdr:blipFill>
      <xdr:spPr>
        <a:xfrm>
          <a:off x="234950" y="410454475"/>
          <a:ext cx="1412875" cy="1392555"/>
        </a:xfrm>
        <a:prstGeom prst="rect">
          <a:avLst/>
        </a:prstGeom>
        <a:noFill/>
        <a:ln w="9525">
          <a:noFill/>
        </a:ln>
      </xdr:spPr>
    </xdr:pic>
    <xdr:clientData/>
  </xdr:twoCellAnchor>
  <xdr:twoCellAnchor editAs="oneCell">
    <xdr:from>
      <xdr:col>0</xdr:col>
      <xdr:colOff>9525</xdr:colOff>
      <xdr:row>266</xdr:row>
      <xdr:rowOff>168910</xdr:rowOff>
    </xdr:from>
    <xdr:to>
      <xdr:col>0</xdr:col>
      <xdr:colOff>1823085</xdr:colOff>
      <xdr:row>266</xdr:row>
      <xdr:rowOff>1379220</xdr:rowOff>
    </xdr:to>
    <xdr:pic>
      <xdr:nvPicPr>
        <xdr:cNvPr id="141" name="图片 140">
          <a:extLst>
            <a:ext uri="{FF2B5EF4-FFF2-40B4-BE49-F238E27FC236}">
              <a16:creationId xmlns:a16="http://schemas.microsoft.com/office/drawing/2014/main" id="{00000000-0008-0000-2500-00008D000000}"/>
            </a:ext>
          </a:extLst>
        </xdr:cNvPr>
        <xdr:cNvPicPr>
          <a:picLocks noChangeAspect="1"/>
        </xdr:cNvPicPr>
      </xdr:nvPicPr>
      <xdr:blipFill>
        <a:blip xmlns:r="http://schemas.openxmlformats.org/officeDocument/2006/relationships" r:embed="rId551"/>
        <a:stretch>
          <a:fillRect/>
        </a:stretch>
      </xdr:blipFill>
      <xdr:spPr>
        <a:xfrm>
          <a:off x="9525" y="409046680"/>
          <a:ext cx="1813560" cy="1210310"/>
        </a:xfrm>
        <a:prstGeom prst="rect">
          <a:avLst/>
        </a:prstGeom>
        <a:noFill/>
        <a:ln w="9525">
          <a:noFill/>
        </a:ln>
      </xdr:spPr>
    </xdr:pic>
    <xdr:clientData/>
  </xdr:twoCellAnchor>
  <xdr:twoCellAnchor editAs="oneCell">
    <xdr:from>
      <xdr:col>0</xdr:col>
      <xdr:colOff>635</xdr:colOff>
      <xdr:row>268</xdr:row>
      <xdr:rowOff>145415</xdr:rowOff>
    </xdr:from>
    <xdr:to>
      <xdr:col>0</xdr:col>
      <xdr:colOff>1838960</xdr:colOff>
      <xdr:row>268</xdr:row>
      <xdr:rowOff>1361440</xdr:rowOff>
    </xdr:to>
    <xdr:pic>
      <xdr:nvPicPr>
        <xdr:cNvPr id="353" name="图片 352">
          <a:extLst>
            <a:ext uri="{FF2B5EF4-FFF2-40B4-BE49-F238E27FC236}">
              <a16:creationId xmlns:a16="http://schemas.microsoft.com/office/drawing/2014/main" id="{00000000-0008-0000-2500-000061010000}"/>
            </a:ext>
          </a:extLst>
        </xdr:cNvPr>
        <xdr:cNvPicPr>
          <a:picLocks noChangeAspect="1"/>
        </xdr:cNvPicPr>
      </xdr:nvPicPr>
      <xdr:blipFill>
        <a:blip xmlns:r="http://schemas.openxmlformats.org/officeDocument/2006/relationships" r:embed="rId552"/>
        <a:stretch>
          <a:fillRect/>
        </a:stretch>
      </xdr:blipFill>
      <xdr:spPr>
        <a:xfrm>
          <a:off x="635" y="412045785"/>
          <a:ext cx="1838325" cy="1216025"/>
        </a:xfrm>
        <a:prstGeom prst="rect">
          <a:avLst/>
        </a:prstGeom>
        <a:noFill/>
        <a:ln w="9525">
          <a:noFill/>
        </a:ln>
      </xdr:spPr>
    </xdr:pic>
    <xdr:clientData/>
  </xdr:twoCellAnchor>
  <xdr:twoCellAnchor editAs="oneCell">
    <xdr:from>
      <xdr:col>0</xdr:col>
      <xdr:colOff>269875</xdr:colOff>
      <xdr:row>261</xdr:row>
      <xdr:rowOff>35560</xdr:rowOff>
    </xdr:from>
    <xdr:to>
      <xdr:col>0</xdr:col>
      <xdr:colOff>1657985</xdr:colOff>
      <xdr:row>261</xdr:row>
      <xdr:rowOff>1458595</xdr:rowOff>
    </xdr:to>
    <xdr:pic>
      <xdr:nvPicPr>
        <xdr:cNvPr id="134" name="图片 133">
          <a:extLst>
            <a:ext uri="{FF2B5EF4-FFF2-40B4-BE49-F238E27FC236}">
              <a16:creationId xmlns:a16="http://schemas.microsoft.com/office/drawing/2014/main" id="{00000000-0008-0000-2500-000086000000}"/>
            </a:ext>
          </a:extLst>
        </xdr:cNvPr>
        <xdr:cNvPicPr>
          <a:picLocks noChangeAspect="1"/>
        </xdr:cNvPicPr>
      </xdr:nvPicPr>
      <xdr:blipFill>
        <a:blip xmlns:r="http://schemas.openxmlformats.org/officeDocument/2006/relationships" r:embed="rId553"/>
        <a:stretch>
          <a:fillRect/>
        </a:stretch>
      </xdr:blipFill>
      <xdr:spPr>
        <a:xfrm>
          <a:off x="269875" y="401356830"/>
          <a:ext cx="1388110" cy="1423035"/>
        </a:xfrm>
        <a:prstGeom prst="rect">
          <a:avLst/>
        </a:prstGeom>
        <a:noFill/>
        <a:ln w="9525">
          <a:noFill/>
        </a:ln>
      </xdr:spPr>
    </xdr:pic>
    <xdr:clientData/>
  </xdr:twoCellAnchor>
  <xdr:twoCellAnchor editAs="oneCell">
    <xdr:from>
      <xdr:col>0</xdr:col>
      <xdr:colOff>111760</xdr:colOff>
      <xdr:row>262</xdr:row>
      <xdr:rowOff>26035</xdr:rowOff>
    </xdr:from>
    <xdr:to>
      <xdr:col>0</xdr:col>
      <xdr:colOff>1840865</xdr:colOff>
      <xdr:row>262</xdr:row>
      <xdr:rowOff>1480820</xdr:rowOff>
    </xdr:to>
    <xdr:pic>
      <xdr:nvPicPr>
        <xdr:cNvPr id="135" name="图片 134">
          <a:extLst>
            <a:ext uri="{FF2B5EF4-FFF2-40B4-BE49-F238E27FC236}">
              <a16:creationId xmlns:a16="http://schemas.microsoft.com/office/drawing/2014/main" id="{00000000-0008-0000-2500-000087000000}"/>
            </a:ext>
          </a:extLst>
        </xdr:cNvPr>
        <xdr:cNvPicPr>
          <a:picLocks noChangeAspect="1"/>
        </xdr:cNvPicPr>
      </xdr:nvPicPr>
      <xdr:blipFill>
        <a:blip xmlns:r="http://schemas.openxmlformats.org/officeDocument/2006/relationships" r:embed="rId554"/>
        <a:stretch>
          <a:fillRect/>
        </a:stretch>
      </xdr:blipFill>
      <xdr:spPr>
        <a:xfrm>
          <a:off x="111760" y="402858605"/>
          <a:ext cx="1729105" cy="1454785"/>
        </a:xfrm>
        <a:prstGeom prst="rect">
          <a:avLst/>
        </a:prstGeom>
        <a:noFill/>
        <a:ln w="9525">
          <a:noFill/>
        </a:ln>
      </xdr:spPr>
    </xdr:pic>
    <xdr:clientData/>
  </xdr:twoCellAnchor>
  <xdr:twoCellAnchor editAs="oneCell">
    <xdr:from>
      <xdr:col>0</xdr:col>
      <xdr:colOff>241300</xdr:colOff>
      <xdr:row>263</xdr:row>
      <xdr:rowOff>43815</xdr:rowOff>
    </xdr:from>
    <xdr:to>
      <xdr:col>0</xdr:col>
      <xdr:colOff>1621155</xdr:colOff>
      <xdr:row>263</xdr:row>
      <xdr:rowOff>1445895</xdr:rowOff>
    </xdr:to>
    <xdr:pic>
      <xdr:nvPicPr>
        <xdr:cNvPr id="136" name="图片 135">
          <a:extLst>
            <a:ext uri="{FF2B5EF4-FFF2-40B4-BE49-F238E27FC236}">
              <a16:creationId xmlns:a16="http://schemas.microsoft.com/office/drawing/2014/main" id="{00000000-0008-0000-2500-000088000000}"/>
            </a:ext>
          </a:extLst>
        </xdr:cNvPr>
        <xdr:cNvPicPr>
          <a:picLocks noChangeAspect="1"/>
        </xdr:cNvPicPr>
      </xdr:nvPicPr>
      <xdr:blipFill>
        <a:blip xmlns:r="http://schemas.openxmlformats.org/officeDocument/2006/relationships" r:embed="rId555"/>
        <a:stretch>
          <a:fillRect/>
        </a:stretch>
      </xdr:blipFill>
      <xdr:spPr>
        <a:xfrm>
          <a:off x="241300" y="404387685"/>
          <a:ext cx="1379855" cy="1402080"/>
        </a:xfrm>
        <a:prstGeom prst="rect">
          <a:avLst/>
        </a:prstGeom>
        <a:noFill/>
        <a:ln w="9525">
          <a:noFill/>
        </a:ln>
      </xdr:spPr>
    </xdr:pic>
    <xdr:clientData/>
  </xdr:twoCellAnchor>
  <xdr:twoCellAnchor editAs="oneCell">
    <xdr:from>
      <xdr:col>0</xdr:col>
      <xdr:colOff>259080</xdr:colOff>
      <xdr:row>264</xdr:row>
      <xdr:rowOff>57150</xdr:rowOff>
    </xdr:from>
    <xdr:to>
      <xdr:col>0</xdr:col>
      <xdr:colOff>1628775</xdr:colOff>
      <xdr:row>264</xdr:row>
      <xdr:rowOff>1453515</xdr:rowOff>
    </xdr:to>
    <xdr:pic>
      <xdr:nvPicPr>
        <xdr:cNvPr id="356" name="图片 355">
          <a:extLst>
            <a:ext uri="{FF2B5EF4-FFF2-40B4-BE49-F238E27FC236}">
              <a16:creationId xmlns:a16="http://schemas.microsoft.com/office/drawing/2014/main" id="{00000000-0008-0000-2500-000064010000}"/>
            </a:ext>
          </a:extLst>
        </xdr:cNvPr>
        <xdr:cNvPicPr>
          <a:picLocks noChangeAspect="1"/>
        </xdr:cNvPicPr>
      </xdr:nvPicPr>
      <xdr:blipFill>
        <a:blip xmlns:r="http://schemas.openxmlformats.org/officeDocument/2006/relationships" r:embed="rId556"/>
        <a:stretch>
          <a:fillRect/>
        </a:stretch>
      </xdr:blipFill>
      <xdr:spPr>
        <a:xfrm>
          <a:off x="259080" y="405912320"/>
          <a:ext cx="1369695" cy="1396365"/>
        </a:xfrm>
        <a:prstGeom prst="rect">
          <a:avLst/>
        </a:prstGeom>
        <a:noFill/>
        <a:ln w="9525">
          <a:noFill/>
        </a:ln>
      </xdr:spPr>
    </xdr:pic>
    <xdr:clientData/>
  </xdr:twoCellAnchor>
  <xdr:twoCellAnchor editAs="oneCell">
    <xdr:from>
      <xdr:col>0</xdr:col>
      <xdr:colOff>260985</xdr:colOff>
      <xdr:row>249</xdr:row>
      <xdr:rowOff>44450</xdr:rowOff>
    </xdr:from>
    <xdr:to>
      <xdr:col>0</xdr:col>
      <xdr:colOff>1649095</xdr:colOff>
      <xdr:row>249</xdr:row>
      <xdr:rowOff>1440180</xdr:rowOff>
    </xdr:to>
    <xdr:pic>
      <xdr:nvPicPr>
        <xdr:cNvPr id="125" name="图片 124">
          <a:extLst>
            <a:ext uri="{FF2B5EF4-FFF2-40B4-BE49-F238E27FC236}">
              <a16:creationId xmlns:a16="http://schemas.microsoft.com/office/drawing/2014/main" id="{00000000-0008-0000-2500-00007D000000}"/>
            </a:ext>
          </a:extLst>
        </xdr:cNvPr>
        <xdr:cNvPicPr>
          <a:picLocks noChangeAspect="1"/>
        </xdr:cNvPicPr>
      </xdr:nvPicPr>
      <xdr:blipFill>
        <a:blip xmlns:r="http://schemas.openxmlformats.org/officeDocument/2006/relationships" r:embed="rId557"/>
        <a:stretch>
          <a:fillRect/>
        </a:stretch>
      </xdr:blipFill>
      <xdr:spPr>
        <a:xfrm>
          <a:off x="260985" y="382823720"/>
          <a:ext cx="1388110" cy="1395730"/>
        </a:xfrm>
        <a:prstGeom prst="rect">
          <a:avLst/>
        </a:prstGeom>
        <a:noFill/>
        <a:ln w="9525">
          <a:noFill/>
        </a:ln>
      </xdr:spPr>
    </xdr:pic>
    <xdr:clientData/>
  </xdr:twoCellAnchor>
  <xdr:twoCellAnchor editAs="oneCell">
    <xdr:from>
      <xdr:col>0</xdr:col>
      <xdr:colOff>635</xdr:colOff>
      <xdr:row>250</xdr:row>
      <xdr:rowOff>113030</xdr:rowOff>
    </xdr:from>
    <xdr:to>
      <xdr:col>0</xdr:col>
      <xdr:colOff>1805940</xdr:colOff>
      <xdr:row>250</xdr:row>
      <xdr:rowOff>1399540</xdr:rowOff>
    </xdr:to>
    <xdr:pic>
      <xdr:nvPicPr>
        <xdr:cNvPr id="355" name="图片 354">
          <a:extLst>
            <a:ext uri="{FF2B5EF4-FFF2-40B4-BE49-F238E27FC236}">
              <a16:creationId xmlns:a16="http://schemas.microsoft.com/office/drawing/2014/main" id="{00000000-0008-0000-2500-000063010000}"/>
            </a:ext>
          </a:extLst>
        </xdr:cNvPr>
        <xdr:cNvPicPr>
          <a:picLocks noChangeAspect="1"/>
        </xdr:cNvPicPr>
      </xdr:nvPicPr>
      <xdr:blipFill>
        <a:blip xmlns:r="http://schemas.openxmlformats.org/officeDocument/2006/relationships" r:embed="rId558"/>
        <a:stretch>
          <a:fillRect/>
        </a:stretch>
      </xdr:blipFill>
      <xdr:spPr>
        <a:xfrm>
          <a:off x="635" y="384403600"/>
          <a:ext cx="1805305" cy="1286510"/>
        </a:xfrm>
        <a:prstGeom prst="rect">
          <a:avLst/>
        </a:prstGeom>
        <a:noFill/>
        <a:ln w="9525">
          <a:noFill/>
        </a:ln>
      </xdr:spPr>
    </xdr:pic>
    <xdr:clientData/>
  </xdr:twoCellAnchor>
  <xdr:twoCellAnchor editAs="oneCell">
    <xdr:from>
      <xdr:col>0</xdr:col>
      <xdr:colOff>17780</xdr:colOff>
      <xdr:row>251</xdr:row>
      <xdr:rowOff>73660</xdr:rowOff>
    </xdr:from>
    <xdr:to>
      <xdr:col>0</xdr:col>
      <xdr:colOff>1825625</xdr:colOff>
      <xdr:row>251</xdr:row>
      <xdr:rowOff>1387475</xdr:rowOff>
    </xdr:to>
    <xdr:pic>
      <xdr:nvPicPr>
        <xdr:cNvPr id="379" name="图片 378">
          <a:extLst>
            <a:ext uri="{FF2B5EF4-FFF2-40B4-BE49-F238E27FC236}">
              <a16:creationId xmlns:a16="http://schemas.microsoft.com/office/drawing/2014/main" id="{00000000-0008-0000-2500-00007B010000}"/>
            </a:ext>
          </a:extLst>
        </xdr:cNvPr>
        <xdr:cNvPicPr>
          <a:picLocks noChangeAspect="1"/>
        </xdr:cNvPicPr>
      </xdr:nvPicPr>
      <xdr:blipFill>
        <a:blip xmlns:r="http://schemas.openxmlformats.org/officeDocument/2006/relationships" r:embed="rId559"/>
        <a:stretch>
          <a:fillRect/>
        </a:stretch>
      </xdr:blipFill>
      <xdr:spPr>
        <a:xfrm>
          <a:off x="17780" y="385875530"/>
          <a:ext cx="1807845" cy="1313815"/>
        </a:xfrm>
        <a:prstGeom prst="rect">
          <a:avLst/>
        </a:prstGeom>
        <a:noFill/>
        <a:ln w="9525">
          <a:noFill/>
        </a:ln>
      </xdr:spPr>
    </xdr:pic>
    <xdr:clientData/>
  </xdr:twoCellAnchor>
  <xdr:twoCellAnchor editAs="oneCell">
    <xdr:from>
      <xdr:col>0</xdr:col>
      <xdr:colOff>9525</xdr:colOff>
      <xdr:row>252</xdr:row>
      <xdr:rowOff>92075</xdr:rowOff>
    </xdr:from>
    <xdr:to>
      <xdr:col>0</xdr:col>
      <xdr:colOff>1845310</xdr:colOff>
      <xdr:row>252</xdr:row>
      <xdr:rowOff>1424305</xdr:rowOff>
    </xdr:to>
    <xdr:pic>
      <xdr:nvPicPr>
        <xdr:cNvPr id="424" name="图片 423">
          <a:extLst>
            <a:ext uri="{FF2B5EF4-FFF2-40B4-BE49-F238E27FC236}">
              <a16:creationId xmlns:a16="http://schemas.microsoft.com/office/drawing/2014/main" id="{00000000-0008-0000-2500-0000A8010000}"/>
            </a:ext>
          </a:extLst>
        </xdr:cNvPr>
        <xdr:cNvPicPr>
          <a:picLocks noChangeAspect="1"/>
        </xdr:cNvPicPr>
      </xdr:nvPicPr>
      <xdr:blipFill>
        <a:blip xmlns:r="http://schemas.openxmlformats.org/officeDocument/2006/relationships" r:embed="rId560"/>
        <a:stretch>
          <a:fillRect/>
        </a:stretch>
      </xdr:blipFill>
      <xdr:spPr>
        <a:xfrm>
          <a:off x="9525" y="387405245"/>
          <a:ext cx="1835785" cy="1332230"/>
        </a:xfrm>
        <a:prstGeom prst="rect">
          <a:avLst/>
        </a:prstGeom>
        <a:noFill/>
        <a:ln w="9525">
          <a:noFill/>
        </a:ln>
      </xdr:spPr>
    </xdr:pic>
    <xdr:clientData/>
  </xdr:twoCellAnchor>
  <xdr:twoCellAnchor editAs="oneCell">
    <xdr:from>
      <xdr:col>0</xdr:col>
      <xdr:colOff>20955</xdr:colOff>
      <xdr:row>246</xdr:row>
      <xdr:rowOff>36830</xdr:rowOff>
    </xdr:from>
    <xdr:to>
      <xdr:col>0</xdr:col>
      <xdr:colOff>1794510</xdr:colOff>
      <xdr:row>246</xdr:row>
      <xdr:rowOff>1428115</xdr:rowOff>
    </xdr:to>
    <xdr:pic>
      <xdr:nvPicPr>
        <xdr:cNvPr id="357" name="图片 1">
          <a:extLst>
            <a:ext uri="{FF2B5EF4-FFF2-40B4-BE49-F238E27FC236}">
              <a16:creationId xmlns:a16="http://schemas.microsoft.com/office/drawing/2014/main" id="{00000000-0008-0000-2500-000065010000}"/>
            </a:ext>
          </a:extLst>
        </xdr:cNvPr>
        <xdr:cNvPicPr>
          <a:picLocks noChangeAspect="1"/>
        </xdr:cNvPicPr>
      </xdr:nvPicPr>
      <xdr:blipFill>
        <a:blip xmlns:r="http://schemas.openxmlformats.org/officeDocument/2006/relationships" r:embed="rId561"/>
        <a:stretch>
          <a:fillRect/>
        </a:stretch>
      </xdr:blipFill>
      <xdr:spPr>
        <a:xfrm>
          <a:off x="20955" y="378282200"/>
          <a:ext cx="1773555" cy="1391285"/>
        </a:xfrm>
        <a:prstGeom prst="rect">
          <a:avLst/>
        </a:prstGeom>
        <a:noFill/>
        <a:ln w="9525">
          <a:noFill/>
        </a:ln>
      </xdr:spPr>
    </xdr:pic>
    <xdr:clientData/>
  </xdr:twoCellAnchor>
  <xdr:twoCellAnchor editAs="oneCell">
    <xdr:from>
      <xdr:col>0</xdr:col>
      <xdr:colOff>66675</xdr:colOff>
      <xdr:row>247</xdr:row>
      <xdr:rowOff>168910</xdr:rowOff>
    </xdr:from>
    <xdr:to>
      <xdr:col>0</xdr:col>
      <xdr:colOff>1777365</xdr:colOff>
      <xdr:row>247</xdr:row>
      <xdr:rowOff>1385570</xdr:rowOff>
    </xdr:to>
    <xdr:pic>
      <xdr:nvPicPr>
        <xdr:cNvPr id="373" name="图片 372">
          <a:extLst>
            <a:ext uri="{FF2B5EF4-FFF2-40B4-BE49-F238E27FC236}">
              <a16:creationId xmlns:a16="http://schemas.microsoft.com/office/drawing/2014/main" id="{00000000-0008-0000-2500-000075010000}"/>
            </a:ext>
          </a:extLst>
        </xdr:cNvPr>
        <xdr:cNvPicPr>
          <a:picLocks noChangeAspect="1"/>
        </xdr:cNvPicPr>
      </xdr:nvPicPr>
      <xdr:blipFill>
        <a:blip xmlns:r="http://schemas.openxmlformats.org/officeDocument/2006/relationships" r:embed="rId562"/>
        <a:stretch>
          <a:fillRect/>
        </a:stretch>
      </xdr:blipFill>
      <xdr:spPr>
        <a:xfrm>
          <a:off x="66675" y="379925580"/>
          <a:ext cx="1710690" cy="1216660"/>
        </a:xfrm>
        <a:prstGeom prst="rect">
          <a:avLst/>
        </a:prstGeom>
        <a:noFill/>
        <a:ln w="9525">
          <a:noFill/>
        </a:ln>
      </xdr:spPr>
    </xdr:pic>
    <xdr:clientData/>
  </xdr:twoCellAnchor>
  <xdr:twoCellAnchor editAs="oneCell">
    <xdr:from>
      <xdr:col>0</xdr:col>
      <xdr:colOff>233045</xdr:colOff>
      <xdr:row>248</xdr:row>
      <xdr:rowOff>64135</xdr:rowOff>
    </xdr:from>
    <xdr:to>
      <xdr:col>0</xdr:col>
      <xdr:colOff>1477645</xdr:colOff>
      <xdr:row>248</xdr:row>
      <xdr:rowOff>1504315</xdr:rowOff>
    </xdr:to>
    <xdr:pic>
      <xdr:nvPicPr>
        <xdr:cNvPr id="374" name="图片 373">
          <a:extLst>
            <a:ext uri="{FF2B5EF4-FFF2-40B4-BE49-F238E27FC236}">
              <a16:creationId xmlns:a16="http://schemas.microsoft.com/office/drawing/2014/main" id="{00000000-0008-0000-2500-000076010000}"/>
            </a:ext>
          </a:extLst>
        </xdr:cNvPr>
        <xdr:cNvPicPr>
          <a:picLocks noChangeAspect="1"/>
        </xdr:cNvPicPr>
      </xdr:nvPicPr>
      <xdr:blipFill>
        <a:blip xmlns:r="http://schemas.openxmlformats.org/officeDocument/2006/relationships" r:embed="rId563"/>
        <a:stretch>
          <a:fillRect/>
        </a:stretch>
      </xdr:blipFill>
      <xdr:spPr>
        <a:xfrm>
          <a:off x="233045" y="381332105"/>
          <a:ext cx="1244600" cy="1440180"/>
        </a:xfrm>
        <a:prstGeom prst="rect">
          <a:avLst/>
        </a:prstGeom>
        <a:noFill/>
        <a:ln w="9525">
          <a:noFill/>
        </a:ln>
      </xdr:spPr>
    </xdr:pic>
    <xdr:clientData/>
  </xdr:twoCellAnchor>
  <xdr:twoCellAnchor editAs="oneCell">
    <xdr:from>
      <xdr:col>0</xdr:col>
      <xdr:colOff>9525</xdr:colOff>
      <xdr:row>926</xdr:row>
      <xdr:rowOff>78740</xdr:rowOff>
    </xdr:from>
    <xdr:to>
      <xdr:col>0</xdr:col>
      <xdr:colOff>1819910</xdr:colOff>
      <xdr:row>926</xdr:row>
      <xdr:rowOff>1459230</xdr:rowOff>
    </xdr:to>
    <xdr:pic>
      <xdr:nvPicPr>
        <xdr:cNvPr id="381" name="图片 380">
          <a:extLst>
            <a:ext uri="{FF2B5EF4-FFF2-40B4-BE49-F238E27FC236}">
              <a16:creationId xmlns:a16="http://schemas.microsoft.com/office/drawing/2014/main" id="{00000000-0008-0000-2500-00007D010000}"/>
            </a:ext>
          </a:extLst>
        </xdr:cNvPr>
        <xdr:cNvPicPr>
          <a:picLocks noChangeAspect="1"/>
        </xdr:cNvPicPr>
      </xdr:nvPicPr>
      <xdr:blipFill>
        <a:blip xmlns:r="http://schemas.openxmlformats.org/officeDocument/2006/relationships" r:embed="rId564"/>
        <a:stretch>
          <a:fillRect/>
        </a:stretch>
      </xdr:blipFill>
      <xdr:spPr>
        <a:xfrm>
          <a:off x="9525" y="1415507710"/>
          <a:ext cx="1810385" cy="1380490"/>
        </a:xfrm>
        <a:prstGeom prst="rect">
          <a:avLst/>
        </a:prstGeom>
        <a:noFill/>
        <a:ln w="9525">
          <a:noFill/>
        </a:ln>
      </xdr:spPr>
    </xdr:pic>
    <xdr:clientData/>
  </xdr:twoCellAnchor>
  <xdr:twoCellAnchor editAs="oneCell">
    <xdr:from>
      <xdr:col>0</xdr:col>
      <xdr:colOff>26670</xdr:colOff>
      <xdr:row>927</xdr:row>
      <xdr:rowOff>60325</xdr:rowOff>
    </xdr:from>
    <xdr:to>
      <xdr:col>0</xdr:col>
      <xdr:colOff>1822450</xdr:colOff>
      <xdr:row>927</xdr:row>
      <xdr:rowOff>1435735</xdr:rowOff>
    </xdr:to>
    <xdr:pic>
      <xdr:nvPicPr>
        <xdr:cNvPr id="425" name="图片 424">
          <a:extLst>
            <a:ext uri="{FF2B5EF4-FFF2-40B4-BE49-F238E27FC236}">
              <a16:creationId xmlns:a16="http://schemas.microsoft.com/office/drawing/2014/main" id="{00000000-0008-0000-2500-0000A9010000}"/>
            </a:ext>
          </a:extLst>
        </xdr:cNvPr>
        <xdr:cNvPicPr>
          <a:picLocks noChangeAspect="1"/>
        </xdr:cNvPicPr>
      </xdr:nvPicPr>
      <xdr:blipFill>
        <a:blip xmlns:r="http://schemas.openxmlformats.org/officeDocument/2006/relationships" r:embed="rId565"/>
        <a:stretch>
          <a:fillRect/>
        </a:stretch>
      </xdr:blipFill>
      <xdr:spPr>
        <a:xfrm>
          <a:off x="26670" y="1417013295"/>
          <a:ext cx="1795780" cy="1375410"/>
        </a:xfrm>
        <a:prstGeom prst="rect">
          <a:avLst/>
        </a:prstGeom>
        <a:noFill/>
        <a:ln w="9525">
          <a:noFill/>
        </a:ln>
      </xdr:spPr>
    </xdr:pic>
    <xdr:clientData/>
  </xdr:twoCellAnchor>
  <xdr:twoCellAnchor editAs="oneCell">
    <xdr:from>
      <xdr:col>0</xdr:col>
      <xdr:colOff>19050</xdr:colOff>
      <xdr:row>925</xdr:row>
      <xdr:rowOff>98425</xdr:rowOff>
    </xdr:from>
    <xdr:to>
      <xdr:col>0</xdr:col>
      <xdr:colOff>1843405</xdr:colOff>
      <xdr:row>925</xdr:row>
      <xdr:rowOff>1318895</xdr:rowOff>
    </xdr:to>
    <xdr:pic>
      <xdr:nvPicPr>
        <xdr:cNvPr id="426" name="图片 425">
          <a:extLst>
            <a:ext uri="{FF2B5EF4-FFF2-40B4-BE49-F238E27FC236}">
              <a16:creationId xmlns:a16="http://schemas.microsoft.com/office/drawing/2014/main" id="{00000000-0008-0000-2500-0000AA010000}"/>
            </a:ext>
          </a:extLst>
        </xdr:cNvPr>
        <xdr:cNvPicPr>
          <a:picLocks noChangeAspect="1"/>
        </xdr:cNvPicPr>
      </xdr:nvPicPr>
      <xdr:blipFill>
        <a:blip xmlns:r="http://schemas.openxmlformats.org/officeDocument/2006/relationships" r:embed="rId566"/>
        <a:stretch>
          <a:fillRect/>
        </a:stretch>
      </xdr:blipFill>
      <xdr:spPr>
        <a:xfrm>
          <a:off x="19050" y="1414003395"/>
          <a:ext cx="1824355" cy="1220470"/>
        </a:xfrm>
        <a:prstGeom prst="rect">
          <a:avLst/>
        </a:prstGeom>
        <a:noFill/>
        <a:ln w="9525">
          <a:noFill/>
        </a:ln>
      </xdr:spPr>
    </xdr:pic>
    <xdr:clientData/>
  </xdr:twoCellAnchor>
  <xdr:twoCellAnchor editAs="oneCell">
    <xdr:from>
      <xdr:col>0</xdr:col>
      <xdr:colOff>9525</xdr:colOff>
      <xdr:row>928</xdr:row>
      <xdr:rowOff>78105</xdr:rowOff>
    </xdr:from>
    <xdr:to>
      <xdr:col>0</xdr:col>
      <xdr:colOff>1798955</xdr:colOff>
      <xdr:row>928</xdr:row>
      <xdr:rowOff>1466215</xdr:rowOff>
    </xdr:to>
    <xdr:pic>
      <xdr:nvPicPr>
        <xdr:cNvPr id="427" name="图片 426">
          <a:extLst>
            <a:ext uri="{FF2B5EF4-FFF2-40B4-BE49-F238E27FC236}">
              <a16:creationId xmlns:a16="http://schemas.microsoft.com/office/drawing/2014/main" id="{00000000-0008-0000-2500-0000AB010000}"/>
            </a:ext>
          </a:extLst>
        </xdr:cNvPr>
        <xdr:cNvPicPr>
          <a:picLocks noChangeAspect="1"/>
        </xdr:cNvPicPr>
      </xdr:nvPicPr>
      <xdr:blipFill>
        <a:blip xmlns:r="http://schemas.openxmlformats.org/officeDocument/2006/relationships" r:embed="rId567"/>
        <a:stretch>
          <a:fillRect/>
        </a:stretch>
      </xdr:blipFill>
      <xdr:spPr>
        <a:xfrm>
          <a:off x="9525" y="1418555075"/>
          <a:ext cx="1789430" cy="1388110"/>
        </a:xfrm>
        <a:prstGeom prst="rect">
          <a:avLst/>
        </a:prstGeom>
        <a:noFill/>
        <a:ln w="9525">
          <a:noFill/>
        </a:ln>
      </xdr:spPr>
    </xdr:pic>
    <xdr:clientData/>
  </xdr:twoCellAnchor>
  <xdr:twoCellAnchor editAs="oneCell">
    <xdr:from>
      <xdr:col>0</xdr:col>
      <xdr:colOff>44450</xdr:colOff>
      <xdr:row>929</xdr:row>
      <xdr:rowOff>60325</xdr:rowOff>
    </xdr:from>
    <xdr:to>
      <xdr:col>0</xdr:col>
      <xdr:colOff>1837690</xdr:colOff>
      <xdr:row>929</xdr:row>
      <xdr:rowOff>1477645</xdr:rowOff>
    </xdr:to>
    <xdr:pic>
      <xdr:nvPicPr>
        <xdr:cNvPr id="428" name="图片 427">
          <a:extLst>
            <a:ext uri="{FF2B5EF4-FFF2-40B4-BE49-F238E27FC236}">
              <a16:creationId xmlns:a16="http://schemas.microsoft.com/office/drawing/2014/main" id="{00000000-0008-0000-2500-0000AC010000}"/>
            </a:ext>
          </a:extLst>
        </xdr:cNvPr>
        <xdr:cNvPicPr>
          <a:picLocks noChangeAspect="1"/>
        </xdr:cNvPicPr>
      </xdr:nvPicPr>
      <xdr:blipFill>
        <a:blip xmlns:r="http://schemas.openxmlformats.org/officeDocument/2006/relationships" r:embed="rId568"/>
        <a:stretch>
          <a:fillRect/>
        </a:stretch>
      </xdr:blipFill>
      <xdr:spPr>
        <a:xfrm>
          <a:off x="44450" y="1420061295"/>
          <a:ext cx="1793240" cy="1417320"/>
        </a:xfrm>
        <a:prstGeom prst="rect">
          <a:avLst/>
        </a:prstGeom>
        <a:noFill/>
        <a:ln w="9525">
          <a:noFill/>
        </a:ln>
      </xdr:spPr>
    </xdr:pic>
    <xdr:clientData/>
  </xdr:twoCellAnchor>
  <xdr:twoCellAnchor editAs="oneCell">
    <xdr:from>
      <xdr:col>0</xdr:col>
      <xdr:colOff>35560</xdr:colOff>
      <xdr:row>930</xdr:row>
      <xdr:rowOff>69215</xdr:rowOff>
    </xdr:from>
    <xdr:to>
      <xdr:col>0</xdr:col>
      <xdr:colOff>1824990</xdr:colOff>
      <xdr:row>930</xdr:row>
      <xdr:rowOff>1457325</xdr:rowOff>
    </xdr:to>
    <xdr:pic>
      <xdr:nvPicPr>
        <xdr:cNvPr id="429" name="图片 428">
          <a:extLst>
            <a:ext uri="{FF2B5EF4-FFF2-40B4-BE49-F238E27FC236}">
              <a16:creationId xmlns:a16="http://schemas.microsoft.com/office/drawing/2014/main" id="{00000000-0008-0000-2500-0000AD010000}"/>
            </a:ext>
          </a:extLst>
        </xdr:cNvPr>
        <xdr:cNvPicPr>
          <a:picLocks noChangeAspect="1"/>
        </xdr:cNvPicPr>
      </xdr:nvPicPr>
      <xdr:blipFill>
        <a:blip xmlns:r="http://schemas.openxmlformats.org/officeDocument/2006/relationships" r:embed="rId567"/>
        <a:stretch>
          <a:fillRect/>
        </a:stretch>
      </xdr:blipFill>
      <xdr:spPr>
        <a:xfrm>
          <a:off x="35560" y="1421594185"/>
          <a:ext cx="1789430" cy="1388110"/>
        </a:xfrm>
        <a:prstGeom prst="rect">
          <a:avLst/>
        </a:prstGeom>
        <a:noFill/>
        <a:ln w="9525">
          <a:noFill/>
        </a:ln>
      </xdr:spPr>
    </xdr:pic>
    <xdr:clientData/>
  </xdr:twoCellAnchor>
  <xdr:twoCellAnchor editAs="oneCell">
    <xdr:from>
      <xdr:col>0</xdr:col>
      <xdr:colOff>88265</xdr:colOff>
      <xdr:row>240</xdr:row>
      <xdr:rowOff>24765</xdr:rowOff>
    </xdr:from>
    <xdr:to>
      <xdr:col>0</xdr:col>
      <xdr:colOff>1760855</xdr:colOff>
      <xdr:row>240</xdr:row>
      <xdr:rowOff>1459865</xdr:rowOff>
    </xdr:to>
    <xdr:pic>
      <xdr:nvPicPr>
        <xdr:cNvPr id="124" name="图片 123">
          <a:extLst>
            <a:ext uri="{FF2B5EF4-FFF2-40B4-BE49-F238E27FC236}">
              <a16:creationId xmlns:a16="http://schemas.microsoft.com/office/drawing/2014/main" id="{00000000-0008-0000-2500-00007C000000}"/>
            </a:ext>
          </a:extLst>
        </xdr:cNvPr>
        <xdr:cNvPicPr>
          <a:picLocks noChangeAspect="1"/>
        </xdr:cNvPicPr>
      </xdr:nvPicPr>
      <xdr:blipFill>
        <a:blip xmlns:r="http://schemas.openxmlformats.org/officeDocument/2006/relationships" r:embed="rId569"/>
        <a:stretch>
          <a:fillRect/>
        </a:stretch>
      </xdr:blipFill>
      <xdr:spPr>
        <a:xfrm>
          <a:off x="88265" y="369202335"/>
          <a:ext cx="1672590" cy="1435100"/>
        </a:xfrm>
        <a:prstGeom prst="rect">
          <a:avLst/>
        </a:prstGeom>
        <a:noFill/>
        <a:ln w="9525">
          <a:noFill/>
        </a:ln>
      </xdr:spPr>
    </xdr:pic>
    <xdr:clientData/>
  </xdr:twoCellAnchor>
  <xdr:twoCellAnchor editAs="oneCell">
    <xdr:from>
      <xdr:col>0</xdr:col>
      <xdr:colOff>113030</xdr:colOff>
      <xdr:row>239</xdr:row>
      <xdr:rowOff>64770</xdr:rowOff>
    </xdr:from>
    <xdr:to>
      <xdr:col>0</xdr:col>
      <xdr:colOff>1754505</xdr:colOff>
      <xdr:row>239</xdr:row>
      <xdr:rowOff>1454150</xdr:rowOff>
    </xdr:to>
    <xdr:pic>
      <xdr:nvPicPr>
        <xdr:cNvPr id="354" name="图片 353">
          <a:extLst>
            <a:ext uri="{FF2B5EF4-FFF2-40B4-BE49-F238E27FC236}">
              <a16:creationId xmlns:a16="http://schemas.microsoft.com/office/drawing/2014/main" id="{00000000-0008-0000-2500-000062010000}"/>
            </a:ext>
          </a:extLst>
        </xdr:cNvPr>
        <xdr:cNvPicPr>
          <a:picLocks noChangeAspect="1"/>
        </xdr:cNvPicPr>
      </xdr:nvPicPr>
      <xdr:blipFill>
        <a:blip xmlns:r="http://schemas.openxmlformats.org/officeDocument/2006/relationships" r:embed="rId570"/>
        <a:stretch>
          <a:fillRect/>
        </a:stretch>
      </xdr:blipFill>
      <xdr:spPr>
        <a:xfrm>
          <a:off x="113030" y="367731040"/>
          <a:ext cx="1641475" cy="1389380"/>
        </a:xfrm>
        <a:prstGeom prst="rect">
          <a:avLst/>
        </a:prstGeom>
        <a:noFill/>
        <a:ln w="9525">
          <a:noFill/>
        </a:ln>
      </xdr:spPr>
    </xdr:pic>
    <xdr:clientData/>
  </xdr:twoCellAnchor>
  <xdr:twoCellAnchor editAs="oneCell">
    <xdr:from>
      <xdr:col>0</xdr:col>
      <xdr:colOff>78105</xdr:colOff>
      <xdr:row>238</xdr:row>
      <xdr:rowOff>24765</xdr:rowOff>
    </xdr:from>
    <xdr:to>
      <xdr:col>0</xdr:col>
      <xdr:colOff>1746885</xdr:colOff>
      <xdr:row>238</xdr:row>
      <xdr:rowOff>1441450</xdr:rowOff>
    </xdr:to>
    <xdr:pic>
      <xdr:nvPicPr>
        <xdr:cNvPr id="848" name="图片 847">
          <a:extLst>
            <a:ext uri="{FF2B5EF4-FFF2-40B4-BE49-F238E27FC236}">
              <a16:creationId xmlns:a16="http://schemas.microsoft.com/office/drawing/2014/main" id="{00000000-0008-0000-2500-000050030000}"/>
            </a:ext>
          </a:extLst>
        </xdr:cNvPr>
        <xdr:cNvPicPr>
          <a:picLocks noChangeAspect="1"/>
        </xdr:cNvPicPr>
      </xdr:nvPicPr>
      <xdr:blipFill>
        <a:blip xmlns:r="http://schemas.openxmlformats.org/officeDocument/2006/relationships" r:embed="rId571"/>
        <a:stretch>
          <a:fillRect/>
        </a:stretch>
      </xdr:blipFill>
      <xdr:spPr>
        <a:xfrm>
          <a:off x="78105" y="366179735"/>
          <a:ext cx="1668780" cy="1416685"/>
        </a:xfrm>
        <a:prstGeom prst="rect">
          <a:avLst/>
        </a:prstGeom>
        <a:noFill/>
        <a:ln w="9525">
          <a:noFill/>
        </a:ln>
      </xdr:spPr>
    </xdr:pic>
    <xdr:clientData/>
  </xdr:twoCellAnchor>
  <xdr:twoCellAnchor editAs="oneCell">
    <xdr:from>
      <xdr:col>0</xdr:col>
      <xdr:colOff>157480</xdr:colOff>
      <xdr:row>241</xdr:row>
      <xdr:rowOff>82550</xdr:rowOff>
    </xdr:from>
    <xdr:to>
      <xdr:col>0</xdr:col>
      <xdr:colOff>1739265</xdr:colOff>
      <xdr:row>241</xdr:row>
      <xdr:rowOff>1454785</xdr:rowOff>
    </xdr:to>
    <xdr:pic>
      <xdr:nvPicPr>
        <xdr:cNvPr id="850" name="图片 849">
          <a:extLst>
            <a:ext uri="{FF2B5EF4-FFF2-40B4-BE49-F238E27FC236}">
              <a16:creationId xmlns:a16="http://schemas.microsoft.com/office/drawing/2014/main" id="{00000000-0008-0000-2500-000052030000}"/>
            </a:ext>
          </a:extLst>
        </xdr:cNvPr>
        <xdr:cNvPicPr>
          <a:picLocks noChangeAspect="1"/>
        </xdr:cNvPicPr>
      </xdr:nvPicPr>
      <xdr:blipFill>
        <a:blip xmlns:r="http://schemas.openxmlformats.org/officeDocument/2006/relationships" r:embed="rId572"/>
        <a:stretch>
          <a:fillRect/>
        </a:stretch>
      </xdr:blipFill>
      <xdr:spPr>
        <a:xfrm>
          <a:off x="157480" y="370771420"/>
          <a:ext cx="1581785" cy="1372235"/>
        </a:xfrm>
        <a:prstGeom prst="rect">
          <a:avLst/>
        </a:prstGeom>
        <a:noFill/>
        <a:ln w="9525">
          <a:noFill/>
        </a:ln>
      </xdr:spPr>
    </xdr:pic>
    <xdr:clientData/>
  </xdr:twoCellAnchor>
  <xdr:twoCellAnchor editAs="oneCell">
    <xdr:from>
      <xdr:col>0</xdr:col>
      <xdr:colOff>165735</xdr:colOff>
      <xdr:row>243</xdr:row>
      <xdr:rowOff>80645</xdr:rowOff>
    </xdr:from>
    <xdr:to>
      <xdr:col>0</xdr:col>
      <xdr:colOff>1758315</xdr:colOff>
      <xdr:row>243</xdr:row>
      <xdr:rowOff>1407160</xdr:rowOff>
    </xdr:to>
    <xdr:pic>
      <xdr:nvPicPr>
        <xdr:cNvPr id="867" name="图片 866">
          <a:extLst>
            <a:ext uri="{FF2B5EF4-FFF2-40B4-BE49-F238E27FC236}">
              <a16:creationId xmlns:a16="http://schemas.microsoft.com/office/drawing/2014/main" id="{00000000-0008-0000-2500-000063030000}"/>
            </a:ext>
          </a:extLst>
        </xdr:cNvPr>
        <xdr:cNvPicPr>
          <a:picLocks noChangeAspect="1"/>
        </xdr:cNvPicPr>
      </xdr:nvPicPr>
      <xdr:blipFill>
        <a:blip xmlns:r="http://schemas.openxmlformats.org/officeDocument/2006/relationships" r:embed="rId573"/>
        <a:stretch>
          <a:fillRect/>
        </a:stretch>
      </xdr:blipFill>
      <xdr:spPr>
        <a:xfrm>
          <a:off x="165735" y="373792115"/>
          <a:ext cx="1592580" cy="1326515"/>
        </a:xfrm>
        <a:prstGeom prst="rect">
          <a:avLst/>
        </a:prstGeom>
        <a:noFill/>
        <a:ln w="9525">
          <a:noFill/>
        </a:ln>
      </xdr:spPr>
    </xdr:pic>
    <xdr:clientData/>
  </xdr:twoCellAnchor>
  <xdr:twoCellAnchor editAs="oneCell">
    <xdr:from>
      <xdr:col>0</xdr:col>
      <xdr:colOff>130175</xdr:colOff>
      <xdr:row>242</xdr:row>
      <xdr:rowOff>73660</xdr:rowOff>
    </xdr:from>
    <xdr:to>
      <xdr:col>0</xdr:col>
      <xdr:colOff>1804670</xdr:colOff>
      <xdr:row>242</xdr:row>
      <xdr:rowOff>1480185</xdr:rowOff>
    </xdr:to>
    <xdr:pic>
      <xdr:nvPicPr>
        <xdr:cNvPr id="868" name="图片 867">
          <a:extLst>
            <a:ext uri="{FF2B5EF4-FFF2-40B4-BE49-F238E27FC236}">
              <a16:creationId xmlns:a16="http://schemas.microsoft.com/office/drawing/2014/main" id="{00000000-0008-0000-2500-000064030000}"/>
            </a:ext>
          </a:extLst>
        </xdr:cNvPr>
        <xdr:cNvPicPr>
          <a:picLocks noChangeAspect="1"/>
        </xdr:cNvPicPr>
      </xdr:nvPicPr>
      <xdr:blipFill>
        <a:blip xmlns:r="http://schemas.openxmlformats.org/officeDocument/2006/relationships" r:embed="rId574"/>
        <a:stretch>
          <a:fillRect/>
        </a:stretch>
      </xdr:blipFill>
      <xdr:spPr>
        <a:xfrm>
          <a:off x="130175" y="372273830"/>
          <a:ext cx="1674495" cy="1406525"/>
        </a:xfrm>
        <a:prstGeom prst="rect">
          <a:avLst/>
        </a:prstGeom>
        <a:noFill/>
        <a:ln w="9525">
          <a:noFill/>
        </a:ln>
      </xdr:spPr>
    </xdr:pic>
    <xdr:clientData/>
  </xdr:twoCellAnchor>
  <xdr:twoCellAnchor editAs="oneCell">
    <xdr:from>
      <xdr:col>0</xdr:col>
      <xdr:colOff>217170</xdr:colOff>
      <xdr:row>244</xdr:row>
      <xdr:rowOff>56515</xdr:rowOff>
    </xdr:from>
    <xdr:to>
      <xdr:col>0</xdr:col>
      <xdr:colOff>1706245</xdr:colOff>
      <xdr:row>244</xdr:row>
      <xdr:rowOff>1454785</xdr:rowOff>
    </xdr:to>
    <xdr:pic>
      <xdr:nvPicPr>
        <xdr:cNvPr id="869" name="图片 868">
          <a:extLst>
            <a:ext uri="{FF2B5EF4-FFF2-40B4-BE49-F238E27FC236}">
              <a16:creationId xmlns:a16="http://schemas.microsoft.com/office/drawing/2014/main" id="{00000000-0008-0000-2500-000065030000}"/>
            </a:ext>
          </a:extLst>
        </xdr:cNvPr>
        <xdr:cNvPicPr>
          <a:picLocks noChangeAspect="1"/>
        </xdr:cNvPicPr>
      </xdr:nvPicPr>
      <xdr:blipFill>
        <a:blip xmlns:r="http://schemas.openxmlformats.org/officeDocument/2006/relationships" r:embed="rId575"/>
        <a:stretch>
          <a:fillRect/>
        </a:stretch>
      </xdr:blipFill>
      <xdr:spPr>
        <a:xfrm>
          <a:off x="217170" y="375279285"/>
          <a:ext cx="1489075" cy="1398270"/>
        </a:xfrm>
        <a:prstGeom prst="rect">
          <a:avLst/>
        </a:prstGeom>
        <a:noFill/>
        <a:ln w="9525">
          <a:noFill/>
        </a:ln>
      </xdr:spPr>
    </xdr:pic>
    <xdr:clientData/>
  </xdr:twoCellAnchor>
  <xdr:twoCellAnchor editAs="oneCell">
    <xdr:from>
      <xdr:col>0</xdr:col>
      <xdr:colOff>224155</xdr:colOff>
      <xdr:row>245</xdr:row>
      <xdr:rowOff>81280</xdr:rowOff>
    </xdr:from>
    <xdr:to>
      <xdr:col>0</xdr:col>
      <xdr:colOff>1586865</xdr:colOff>
      <xdr:row>245</xdr:row>
      <xdr:rowOff>1464945</xdr:rowOff>
    </xdr:to>
    <xdr:pic>
      <xdr:nvPicPr>
        <xdr:cNvPr id="870" name="图片 869">
          <a:extLst>
            <a:ext uri="{FF2B5EF4-FFF2-40B4-BE49-F238E27FC236}">
              <a16:creationId xmlns:a16="http://schemas.microsoft.com/office/drawing/2014/main" id="{00000000-0008-0000-2500-000066030000}"/>
            </a:ext>
          </a:extLst>
        </xdr:cNvPr>
        <xdr:cNvPicPr>
          <a:picLocks noChangeAspect="1"/>
        </xdr:cNvPicPr>
      </xdr:nvPicPr>
      <xdr:blipFill>
        <a:blip xmlns:r="http://schemas.openxmlformats.org/officeDocument/2006/relationships" r:embed="rId576"/>
        <a:stretch>
          <a:fillRect/>
        </a:stretch>
      </xdr:blipFill>
      <xdr:spPr>
        <a:xfrm>
          <a:off x="224155" y="376815350"/>
          <a:ext cx="1362710" cy="1383665"/>
        </a:xfrm>
        <a:prstGeom prst="rect">
          <a:avLst/>
        </a:prstGeom>
        <a:noFill/>
        <a:ln w="9525">
          <a:noFill/>
        </a:ln>
      </xdr:spPr>
    </xdr:pic>
    <xdr:clientData/>
  </xdr:twoCellAnchor>
  <xdr:twoCellAnchor editAs="oneCell">
    <xdr:from>
      <xdr:col>0</xdr:col>
      <xdr:colOff>182245</xdr:colOff>
      <xdr:row>231</xdr:row>
      <xdr:rowOff>42545</xdr:rowOff>
    </xdr:from>
    <xdr:to>
      <xdr:col>0</xdr:col>
      <xdr:colOff>1783080</xdr:colOff>
      <xdr:row>231</xdr:row>
      <xdr:rowOff>1475105</xdr:rowOff>
    </xdr:to>
    <xdr:pic>
      <xdr:nvPicPr>
        <xdr:cNvPr id="852" name="图片 851">
          <a:extLst>
            <a:ext uri="{FF2B5EF4-FFF2-40B4-BE49-F238E27FC236}">
              <a16:creationId xmlns:a16="http://schemas.microsoft.com/office/drawing/2014/main" id="{00000000-0008-0000-2500-000054030000}"/>
            </a:ext>
          </a:extLst>
        </xdr:cNvPr>
        <xdr:cNvPicPr>
          <a:picLocks noChangeAspect="1"/>
        </xdr:cNvPicPr>
      </xdr:nvPicPr>
      <xdr:blipFill>
        <a:blip xmlns:r="http://schemas.openxmlformats.org/officeDocument/2006/relationships" r:embed="rId577"/>
        <a:stretch>
          <a:fillRect/>
        </a:stretch>
      </xdr:blipFill>
      <xdr:spPr>
        <a:xfrm>
          <a:off x="182245" y="355618415"/>
          <a:ext cx="1600835" cy="1432560"/>
        </a:xfrm>
        <a:prstGeom prst="rect">
          <a:avLst/>
        </a:prstGeom>
        <a:noFill/>
        <a:ln w="9525">
          <a:noFill/>
        </a:ln>
      </xdr:spPr>
    </xdr:pic>
    <xdr:clientData/>
  </xdr:twoCellAnchor>
  <xdr:twoCellAnchor editAs="oneCell">
    <xdr:from>
      <xdr:col>0</xdr:col>
      <xdr:colOff>68580</xdr:colOff>
      <xdr:row>229</xdr:row>
      <xdr:rowOff>32385</xdr:rowOff>
    </xdr:from>
    <xdr:to>
      <xdr:col>0</xdr:col>
      <xdr:colOff>1822450</xdr:colOff>
      <xdr:row>229</xdr:row>
      <xdr:rowOff>1480185</xdr:rowOff>
    </xdr:to>
    <xdr:pic>
      <xdr:nvPicPr>
        <xdr:cNvPr id="865" name="图片 864">
          <a:extLst>
            <a:ext uri="{FF2B5EF4-FFF2-40B4-BE49-F238E27FC236}">
              <a16:creationId xmlns:a16="http://schemas.microsoft.com/office/drawing/2014/main" id="{00000000-0008-0000-2500-000061030000}"/>
            </a:ext>
          </a:extLst>
        </xdr:cNvPr>
        <xdr:cNvPicPr>
          <a:picLocks noChangeAspect="1"/>
        </xdr:cNvPicPr>
      </xdr:nvPicPr>
      <xdr:blipFill>
        <a:blip xmlns:r="http://schemas.openxmlformats.org/officeDocument/2006/relationships" r:embed="rId578"/>
        <a:stretch>
          <a:fillRect/>
        </a:stretch>
      </xdr:blipFill>
      <xdr:spPr>
        <a:xfrm>
          <a:off x="68580" y="352585655"/>
          <a:ext cx="1753870" cy="1447800"/>
        </a:xfrm>
        <a:prstGeom prst="rect">
          <a:avLst/>
        </a:prstGeom>
        <a:noFill/>
        <a:ln w="9525">
          <a:noFill/>
        </a:ln>
      </xdr:spPr>
    </xdr:pic>
    <xdr:clientData/>
  </xdr:twoCellAnchor>
  <xdr:twoCellAnchor editAs="oneCell">
    <xdr:from>
      <xdr:col>0</xdr:col>
      <xdr:colOff>92075</xdr:colOff>
      <xdr:row>230</xdr:row>
      <xdr:rowOff>56515</xdr:rowOff>
    </xdr:from>
    <xdr:to>
      <xdr:col>0</xdr:col>
      <xdr:colOff>1765935</xdr:colOff>
      <xdr:row>230</xdr:row>
      <xdr:rowOff>1457960</xdr:rowOff>
    </xdr:to>
    <xdr:pic>
      <xdr:nvPicPr>
        <xdr:cNvPr id="885" name="图片 884">
          <a:extLst>
            <a:ext uri="{FF2B5EF4-FFF2-40B4-BE49-F238E27FC236}">
              <a16:creationId xmlns:a16="http://schemas.microsoft.com/office/drawing/2014/main" id="{00000000-0008-0000-2500-000075030000}"/>
            </a:ext>
          </a:extLst>
        </xdr:cNvPr>
        <xdr:cNvPicPr>
          <a:picLocks noChangeAspect="1"/>
        </xdr:cNvPicPr>
      </xdr:nvPicPr>
      <xdr:blipFill>
        <a:blip xmlns:r="http://schemas.openxmlformats.org/officeDocument/2006/relationships" r:embed="rId579"/>
        <a:stretch>
          <a:fillRect/>
        </a:stretch>
      </xdr:blipFill>
      <xdr:spPr>
        <a:xfrm>
          <a:off x="92075" y="354121085"/>
          <a:ext cx="1673860" cy="1401445"/>
        </a:xfrm>
        <a:prstGeom prst="rect">
          <a:avLst/>
        </a:prstGeom>
        <a:noFill/>
        <a:ln w="9525">
          <a:noFill/>
        </a:ln>
      </xdr:spPr>
    </xdr:pic>
    <xdr:clientData/>
  </xdr:twoCellAnchor>
  <xdr:twoCellAnchor editAs="oneCell">
    <xdr:from>
      <xdr:col>0</xdr:col>
      <xdr:colOff>43180</xdr:colOff>
      <xdr:row>232</xdr:row>
      <xdr:rowOff>102235</xdr:rowOff>
    </xdr:from>
    <xdr:to>
      <xdr:col>0</xdr:col>
      <xdr:colOff>1830705</xdr:colOff>
      <xdr:row>232</xdr:row>
      <xdr:rowOff>1428750</xdr:rowOff>
    </xdr:to>
    <xdr:pic>
      <xdr:nvPicPr>
        <xdr:cNvPr id="886" name="图片 885">
          <a:extLst>
            <a:ext uri="{FF2B5EF4-FFF2-40B4-BE49-F238E27FC236}">
              <a16:creationId xmlns:a16="http://schemas.microsoft.com/office/drawing/2014/main" id="{00000000-0008-0000-2500-000076030000}"/>
            </a:ext>
          </a:extLst>
        </xdr:cNvPr>
        <xdr:cNvPicPr>
          <a:picLocks noChangeAspect="1"/>
        </xdr:cNvPicPr>
      </xdr:nvPicPr>
      <xdr:blipFill>
        <a:blip xmlns:r="http://schemas.openxmlformats.org/officeDocument/2006/relationships" r:embed="rId580"/>
        <a:stretch>
          <a:fillRect/>
        </a:stretch>
      </xdr:blipFill>
      <xdr:spPr>
        <a:xfrm>
          <a:off x="43180" y="357189405"/>
          <a:ext cx="1787525" cy="1326515"/>
        </a:xfrm>
        <a:prstGeom prst="rect">
          <a:avLst/>
        </a:prstGeom>
        <a:noFill/>
        <a:ln w="9525">
          <a:noFill/>
        </a:ln>
      </xdr:spPr>
    </xdr:pic>
    <xdr:clientData/>
  </xdr:twoCellAnchor>
  <xdr:twoCellAnchor editAs="oneCell">
    <xdr:from>
      <xdr:col>0</xdr:col>
      <xdr:colOff>122555</xdr:colOff>
      <xdr:row>233</xdr:row>
      <xdr:rowOff>60960</xdr:rowOff>
    </xdr:from>
    <xdr:to>
      <xdr:col>0</xdr:col>
      <xdr:colOff>1805940</xdr:colOff>
      <xdr:row>233</xdr:row>
      <xdr:rowOff>1421765</xdr:rowOff>
    </xdr:to>
    <xdr:pic>
      <xdr:nvPicPr>
        <xdr:cNvPr id="893" name="图片 892">
          <a:extLst>
            <a:ext uri="{FF2B5EF4-FFF2-40B4-BE49-F238E27FC236}">
              <a16:creationId xmlns:a16="http://schemas.microsoft.com/office/drawing/2014/main" id="{00000000-0008-0000-2500-00007D030000}"/>
            </a:ext>
          </a:extLst>
        </xdr:cNvPr>
        <xdr:cNvPicPr>
          <a:picLocks noChangeAspect="1"/>
        </xdr:cNvPicPr>
      </xdr:nvPicPr>
      <xdr:blipFill>
        <a:blip xmlns:r="http://schemas.openxmlformats.org/officeDocument/2006/relationships" r:embed="rId581"/>
        <a:stretch>
          <a:fillRect/>
        </a:stretch>
      </xdr:blipFill>
      <xdr:spPr>
        <a:xfrm>
          <a:off x="122555" y="358659430"/>
          <a:ext cx="1683385" cy="1360805"/>
        </a:xfrm>
        <a:prstGeom prst="rect">
          <a:avLst/>
        </a:prstGeom>
        <a:noFill/>
        <a:ln w="9525">
          <a:noFill/>
        </a:ln>
      </xdr:spPr>
    </xdr:pic>
    <xdr:clientData/>
  </xdr:twoCellAnchor>
  <xdr:twoCellAnchor editAs="oneCell">
    <xdr:from>
      <xdr:col>0</xdr:col>
      <xdr:colOff>78740</xdr:colOff>
      <xdr:row>234</xdr:row>
      <xdr:rowOff>73660</xdr:rowOff>
    </xdr:from>
    <xdr:to>
      <xdr:col>0</xdr:col>
      <xdr:colOff>1804035</xdr:colOff>
      <xdr:row>234</xdr:row>
      <xdr:rowOff>1426210</xdr:rowOff>
    </xdr:to>
    <xdr:pic>
      <xdr:nvPicPr>
        <xdr:cNvPr id="913" name="图片 912">
          <a:extLst>
            <a:ext uri="{FF2B5EF4-FFF2-40B4-BE49-F238E27FC236}">
              <a16:creationId xmlns:a16="http://schemas.microsoft.com/office/drawing/2014/main" id="{00000000-0008-0000-2500-000091030000}"/>
            </a:ext>
          </a:extLst>
        </xdr:cNvPr>
        <xdr:cNvPicPr>
          <a:picLocks noChangeAspect="1"/>
        </xdr:cNvPicPr>
      </xdr:nvPicPr>
      <xdr:blipFill>
        <a:blip xmlns:r="http://schemas.openxmlformats.org/officeDocument/2006/relationships" r:embed="rId582"/>
        <a:stretch>
          <a:fillRect/>
        </a:stretch>
      </xdr:blipFill>
      <xdr:spPr>
        <a:xfrm>
          <a:off x="78740" y="360183430"/>
          <a:ext cx="1725295" cy="1352550"/>
        </a:xfrm>
        <a:prstGeom prst="rect">
          <a:avLst/>
        </a:prstGeom>
        <a:noFill/>
        <a:ln w="9525">
          <a:noFill/>
        </a:ln>
      </xdr:spPr>
    </xdr:pic>
    <xdr:clientData/>
  </xdr:twoCellAnchor>
  <xdr:twoCellAnchor editAs="oneCell">
    <xdr:from>
      <xdr:col>0</xdr:col>
      <xdr:colOff>140335</xdr:colOff>
      <xdr:row>235</xdr:row>
      <xdr:rowOff>70485</xdr:rowOff>
    </xdr:from>
    <xdr:to>
      <xdr:col>0</xdr:col>
      <xdr:colOff>1746885</xdr:colOff>
      <xdr:row>235</xdr:row>
      <xdr:rowOff>1459865</xdr:rowOff>
    </xdr:to>
    <xdr:pic>
      <xdr:nvPicPr>
        <xdr:cNvPr id="915" name="图片 914">
          <a:extLst>
            <a:ext uri="{FF2B5EF4-FFF2-40B4-BE49-F238E27FC236}">
              <a16:creationId xmlns:a16="http://schemas.microsoft.com/office/drawing/2014/main" id="{00000000-0008-0000-2500-000093030000}"/>
            </a:ext>
          </a:extLst>
        </xdr:cNvPr>
        <xdr:cNvPicPr>
          <a:picLocks noChangeAspect="1"/>
        </xdr:cNvPicPr>
      </xdr:nvPicPr>
      <xdr:blipFill>
        <a:blip xmlns:r="http://schemas.openxmlformats.org/officeDocument/2006/relationships" r:embed="rId583"/>
        <a:stretch>
          <a:fillRect/>
        </a:stretch>
      </xdr:blipFill>
      <xdr:spPr>
        <a:xfrm>
          <a:off x="140335" y="361691555"/>
          <a:ext cx="1606550" cy="1389380"/>
        </a:xfrm>
        <a:prstGeom prst="rect">
          <a:avLst/>
        </a:prstGeom>
        <a:noFill/>
        <a:ln w="9525">
          <a:noFill/>
        </a:ln>
      </xdr:spPr>
    </xdr:pic>
    <xdr:clientData/>
  </xdr:twoCellAnchor>
  <xdr:twoCellAnchor editAs="oneCell">
    <xdr:from>
      <xdr:col>0</xdr:col>
      <xdr:colOff>180975</xdr:colOff>
      <xdr:row>236</xdr:row>
      <xdr:rowOff>64770</xdr:rowOff>
    </xdr:from>
    <xdr:to>
      <xdr:col>0</xdr:col>
      <xdr:colOff>1702435</xdr:colOff>
      <xdr:row>236</xdr:row>
      <xdr:rowOff>1442720</xdr:rowOff>
    </xdr:to>
    <xdr:pic>
      <xdr:nvPicPr>
        <xdr:cNvPr id="926" name="图片 925">
          <a:extLst>
            <a:ext uri="{FF2B5EF4-FFF2-40B4-BE49-F238E27FC236}">
              <a16:creationId xmlns:a16="http://schemas.microsoft.com/office/drawing/2014/main" id="{00000000-0008-0000-2500-00009E030000}"/>
            </a:ext>
          </a:extLst>
        </xdr:cNvPr>
        <xdr:cNvPicPr>
          <a:picLocks noChangeAspect="1"/>
        </xdr:cNvPicPr>
      </xdr:nvPicPr>
      <xdr:blipFill>
        <a:blip xmlns:r="http://schemas.openxmlformats.org/officeDocument/2006/relationships" r:embed="rId584"/>
        <a:stretch>
          <a:fillRect/>
        </a:stretch>
      </xdr:blipFill>
      <xdr:spPr>
        <a:xfrm>
          <a:off x="180975" y="363197140"/>
          <a:ext cx="1521460" cy="1377950"/>
        </a:xfrm>
        <a:prstGeom prst="rect">
          <a:avLst/>
        </a:prstGeom>
        <a:noFill/>
        <a:ln w="9525">
          <a:noFill/>
        </a:ln>
      </xdr:spPr>
    </xdr:pic>
    <xdr:clientData/>
  </xdr:twoCellAnchor>
  <xdr:twoCellAnchor editAs="oneCell">
    <xdr:from>
      <xdr:col>0</xdr:col>
      <xdr:colOff>147955</xdr:colOff>
      <xdr:row>237</xdr:row>
      <xdr:rowOff>64770</xdr:rowOff>
    </xdr:from>
    <xdr:to>
      <xdr:col>0</xdr:col>
      <xdr:colOff>1669415</xdr:colOff>
      <xdr:row>237</xdr:row>
      <xdr:rowOff>1442720</xdr:rowOff>
    </xdr:to>
    <xdr:pic>
      <xdr:nvPicPr>
        <xdr:cNvPr id="927" name="图片 926">
          <a:extLst>
            <a:ext uri="{FF2B5EF4-FFF2-40B4-BE49-F238E27FC236}">
              <a16:creationId xmlns:a16="http://schemas.microsoft.com/office/drawing/2014/main" id="{00000000-0008-0000-2500-00009F030000}"/>
            </a:ext>
          </a:extLst>
        </xdr:cNvPr>
        <xdr:cNvPicPr>
          <a:picLocks noChangeAspect="1"/>
        </xdr:cNvPicPr>
      </xdr:nvPicPr>
      <xdr:blipFill>
        <a:blip xmlns:r="http://schemas.openxmlformats.org/officeDocument/2006/relationships" r:embed="rId584"/>
        <a:stretch>
          <a:fillRect/>
        </a:stretch>
      </xdr:blipFill>
      <xdr:spPr>
        <a:xfrm>
          <a:off x="147955" y="364708440"/>
          <a:ext cx="1521460" cy="1377950"/>
        </a:xfrm>
        <a:prstGeom prst="rect">
          <a:avLst/>
        </a:prstGeom>
        <a:noFill/>
        <a:ln w="9525">
          <a:noFill/>
        </a:ln>
      </xdr:spPr>
    </xdr:pic>
    <xdr:clientData/>
  </xdr:twoCellAnchor>
  <xdr:twoCellAnchor editAs="oneCell">
    <xdr:from>
      <xdr:col>0</xdr:col>
      <xdr:colOff>44450</xdr:colOff>
      <xdr:row>221</xdr:row>
      <xdr:rowOff>93345</xdr:rowOff>
    </xdr:from>
    <xdr:to>
      <xdr:col>0</xdr:col>
      <xdr:colOff>1832610</xdr:colOff>
      <xdr:row>221</xdr:row>
      <xdr:rowOff>1437005</xdr:rowOff>
    </xdr:to>
    <xdr:pic>
      <xdr:nvPicPr>
        <xdr:cNvPr id="883" name="图片 882">
          <a:extLst>
            <a:ext uri="{FF2B5EF4-FFF2-40B4-BE49-F238E27FC236}">
              <a16:creationId xmlns:a16="http://schemas.microsoft.com/office/drawing/2014/main" id="{00000000-0008-0000-2500-000073030000}"/>
            </a:ext>
          </a:extLst>
        </xdr:cNvPr>
        <xdr:cNvPicPr>
          <a:picLocks noChangeAspect="1"/>
        </xdr:cNvPicPr>
      </xdr:nvPicPr>
      <xdr:blipFill>
        <a:blip xmlns:r="http://schemas.openxmlformats.org/officeDocument/2006/relationships" r:embed="rId585"/>
        <a:stretch>
          <a:fillRect/>
        </a:stretch>
      </xdr:blipFill>
      <xdr:spPr>
        <a:xfrm>
          <a:off x="44450" y="340454615"/>
          <a:ext cx="1788160" cy="1343660"/>
        </a:xfrm>
        <a:prstGeom prst="rect">
          <a:avLst/>
        </a:prstGeom>
        <a:noFill/>
        <a:ln w="9525">
          <a:noFill/>
        </a:ln>
      </xdr:spPr>
    </xdr:pic>
    <xdr:clientData/>
  </xdr:twoCellAnchor>
  <xdr:twoCellAnchor editAs="oneCell">
    <xdr:from>
      <xdr:col>0</xdr:col>
      <xdr:colOff>52070</xdr:colOff>
      <xdr:row>222</xdr:row>
      <xdr:rowOff>118745</xdr:rowOff>
    </xdr:from>
    <xdr:to>
      <xdr:col>0</xdr:col>
      <xdr:colOff>1852930</xdr:colOff>
      <xdr:row>222</xdr:row>
      <xdr:rowOff>1442720</xdr:rowOff>
    </xdr:to>
    <xdr:pic>
      <xdr:nvPicPr>
        <xdr:cNvPr id="884" name="图片 883">
          <a:extLst>
            <a:ext uri="{FF2B5EF4-FFF2-40B4-BE49-F238E27FC236}">
              <a16:creationId xmlns:a16="http://schemas.microsoft.com/office/drawing/2014/main" id="{00000000-0008-0000-2500-000074030000}"/>
            </a:ext>
          </a:extLst>
        </xdr:cNvPr>
        <xdr:cNvPicPr>
          <a:picLocks noChangeAspect="1"/>
        </xdr:cNvPicPr>
      </xdr:nvPicPr>
      <xdr:blipFill>
        <a:blip xmlns:r="http://schemas.openxmlformats.org/officeDocument/2006/relationships" r:embed="rId586"/>
        <a:stretch>
          <a:fillRect/>
        </a:stretch>
      </xdr:blipFill>
      <xdr:spPr>
        <a:xfrm>
          <a:off x="52070" y="342004015"/>
          <a:ext cx="1800860" cy="1323975"/>
        </a:xfrm>
        <a:prstGeom prst="rect">
          <a:avLst/>
        </a:prstGeom>
        <a:noFill/>
        <a:ln w="9525">
          <a:noFill/>
        </a:ln>
      </xdr:spPr>
    </xdr:pic>
    <xdr:clientData/>
  </xdr:twoCellAnchor>
  <xdr:twoCellAnchor editAs="oneCell">
    <xdr:from>
      <xdr:col>0</xdr:col>
      <xdr:colOff>9525</xdr:colOff>
      <xdr:row>223</xdr:row>
      <xdr:rowOff>139065</xdr:rowOff>
    </xdr:from>
    <xdr:to>
      <xdr:col>0</xdr:col>
      <xdr:colOff>1845945</xdr:colOff>
      <xdr:row>223</xdr:row>
      <xdr:rowOff>1459230</xdr:rowOff>
    </xdr:to>
    <xdr:pic>
      <xdr:nvPicPr>
        <xdr:cNvPr id="894" name="图片 893">
          <a:extLst>
            <a:ext uri="{FF2B5EF4-FFF2-40B4-BE49-F238E27FC236}">
              <a16:creationId xmlns:a16="http://schemas.microsoft.com/office/drawing/2014/main" id="{00000000-0008-0000-2500-00007E030000}"/>
            </a:ext>
          </a:extLst>
        </xdr:cNvPr>
        <xdr:cNvPicPr>
          <a:picLocks noChangeAspect="1"/>
        </xdr:cNvPicPr>
      </xdr:nvPicPr>
      <xdr:blipFill>
        <a:blip xmlns:r="http://schemas.openxmlformats.org/officeDocument/2006/relationships" r:embed="rId587"/>
        <a:stretch>
          <a:fillRect/>
        </a:stretch>
      </xdr:blipFill>
      <xdr:spPr>
        <a:xfrm>
          <a:off x="9525" y="343548335"/>
          <a:ext cx="1836420" cy="1320165"/>
        </a:xfrm>
        <a:prstGeom prst="rect">
          <a:avLst/>
        </a:prstGeom>
        <a:noFill/>
        <a:ln w="9525">
          <a:noFill/>
        </a:ln>
      </xdr:spPr>
    </xdr:pic>
    <xdr:clientData/>
  </xdr:twoCellAnchor>
  <xdr:twoCellAnchor editAs="oneCell">
    <xdr:from>
      <xdr:col>0</xdr:col>
      <xdr:colOff>27305</xdr:colOff>
      <xdr:row>224</xdr:row>
      <xdr:rowOff>53975</xdr:rowOff>
    </xdr:from>
    <xdr:to>
      <xdr:col>0</xdr:col>
      <xdr:colOff>1809115</xdr:colOff>
      <xdr:row>224</xdr:row>
      <xdr:rowOff>1461770</xdr:rowOff>
    </xdr:to>
    <xdr:pic>
      <xdr:nvPicPr>
        <xdr:cNvPr id="895" name="图片 894">
          <a:extLst>
            <a:ext uri="{FF2B5EF4-FFF2-40B4-BE49-F238E27FC236}">
              <a16:creationId xmlns:a16="http://schemas.microsoft.com/office/drawing/2014/main" id="{00000000-0008-0000-2500-00007F030000}"/>
            </a:ext>
          </a:extLst>
        </xdr:cNvPr>
        <xdr:cNvPicPr>
          <a:picLocks noChangeAspect="1"/>
        </xdr:cNvPicPr>
      </xdr:nvPicPr>
      <xdr:blipFill>
        <a:blip xmlns:r="http://schemas.openxmlformats.org/officeDocument/2006/relationships" r:embed="rId588"/>
        <a:stretch>
          <a:fillRect/>
        </a:stretch>
      </xdr:blipFill>
      <xdr:spPr>
        <a:xfrm>
          <a:off x="27305" y="344987245"/>
          <a:ext cx="1781810" cy="1407795"/>
        </a:xfrm>
        <a:prstGeom prst="rect">
          <a:avLst/>
        </a:prstGeom>
        <a:noFill/>
        <a:ln w="9525">
          <a:noFill/>
        </a:ln>
      </xdr:spPr>
    </xdr:pic>
    <xdr:clientData/>
  </xdr:twoCellAnchor>
  <xdr:twoCellAnchor editAs="oneCell">
    <xdr:from>
      <xdr:col>0</xdr:col>
      <xdr:colOff>9525</xdr:colOff>
      <xdr:row>187</xdr:row>
      <xdr:rowOff>62230</xdr:rowOff>
    </xdr:from>
    <xdr:to>
      <xdr:col>0</xdr:col>
      <xdr:colOff>1786890</xdr:colOff>
      <xdr:row>187</xdr:row>
      <xdr:rowOff>1453515</xdr:rowOff>
    </xdr:to>
    <xdr:pic>
      <xdr:nvPicPr>
        <xdr:cNvPr id="118" name="图片 117">
          <a:extLst>
            <a:ext uri="{FF2B5EF4-FFF2-40B4-BE49-F238E27FC236}">
              <a16:creationId xmlns:a16="http://schemas.microsoft.com/office/drawing/2014/main" id="{00000000-0008-0000-2500-000076000000}"/>
            </a:ext>
          </a:extLst>
        </xdr:cNvPr>
        <xdr:cNvPicPr>
          <a:picLocks noChangeAspect="1"/>
        </xdr:cNvPicPr>
      </xdr:nvPicPr>
      <xdr:blipFill>
        <a:blip xmlns:r="http://schemas.openxmlformats.org/officeDocument/2006/relationships" r:embed="rId589"/>
        <a:stretch>
          <a:fillRect/>
        </a:stretch>
      </xdr:blipFill>
      <xdr:spPr>
        <a:xfrm>
          <a:off x="9525" y="287350200"/>
          <a:ext cx="1777365" cy="1391285"/>
        </a:xfrm>
        <a:prstGeom prst="rect">
          <a:avLst/>
        </a:prstGeom>
        <a:noFill/>
        <a:ln w="9525">
          <a:noFill/>
        </a:ln>
      </xdr:spPr>
    </xdr:pic>
    <xdr:clientData/>
  </xdr:twoCellAnchor>
  <xdr:twoCellAnchor editAs="oneCell">
    <xdr:from>
      <xdr:col>0</xdr:col>
      <xdr:colOff>36830</xdr:colOff>
      <xdr:row>188</xdr:row>
      <xdr:rowOff>69850</xdr:rowOff>
    </xdr:from>
    <xdr:to>
      <xdr:col>0</xdr:col>
      <xdr:colOff>1838325</xdr:colOff>
      <xdr:row>188</xdr:row>
      <xdr:rowOff>1443990</xdr:rowOff>
    </xdr:to>
    <xdr:pic>
      <xdr:nvPicPr>
        <xdr:cNvPr id="849" name="图片 848">
          <a:extLst>
            <a:ext uri="{FF2B5EF4-FFF2-40B4-BE49-F238E27FC236}">
              <a16:creationId xmlns:a16="http://schemas.microsoft.com/office/drawing/2014/main" id="{00000000-0008-0000-2500-000051030000}"/>
            </a:ext>
          </a:extLst>
        </xdr:cNvPr>
        <xdr:cNvPicPr>
          <a:picLocks noChangeAspect="1"/>
        </xdr:cNvPicPr>
      </xdr:nvPicPr>
      <xdr:blipFill>
        <a:blip xmlns:r="http://schemas.openxmlformats.org/officeDocument/2006/relationships" r:embed="rId590"/>
        <a:stretch>
          <a:fillRect/>
        </a:stretch>
      </xdr:blipFill>
      <xdr:spPr>
        <a:xfrm>
          <a:off x="36830" y="288881820"/>
          <a:ext cx="1801495" cy="1374140"/>
        </a:xfrm>
        <a:prstGeom prst="rect">
          <a:avLst/>
        </a:prstGeom>
        <a:noFill/>
        <a:ln w="9525">
          <a:noFill/>
        </a:ln>
      </xdr:spPr>
    </xdr:pic>
    <xdr:clientData/>
  </xdr:twoCellAnchor>
  <xdr:twoCellAnchor editAs="oneCell">
    <xdr:from>
      <xdr:col>0</xdr:col>
      <xdr:colOff>53975</xdr:colOff>
      <xdr:row>189</xdr:row>
      <xdr:rowOff>69850</xdr:rowOff>
    </xdr:from>
    <xdr:to>
      <xdr:col>0</xdr:col>
      <xdr:colOff>1807845</xdr:colOff>
      <xdr:row>189</xdr:row>
      <xdr:rowOff>1451610</xdr:rowOff>
    </xdr:to>
    <xdr:pic>
      <xdr:nvPicPr>
        <xdr:cNvPr id="928" name="图片 927">
          <a:extLst>
            <a:ext uri="{FF2B5EF4-FFF2-40B4-BE49-F238E27FC236}">
              <a16:creationId xmlns:a16="http://schemas.microsoft.com/office/drawing/2014/main" id="{00000000-0008-0000-2500-0000A0030000}"/>
            </a:ext>
          </a:extLst>
        </xdr:cNvPr>
        <xdr:cNvPicPr>
          <a:picLocks noChangeAspect="1"/>
        </xdr:cNvPicPr>
      </xdr:nvPicPr>
      <xdr:blipFill>
        <a:blip xmlns:r="http://schemas.openxmlformats.org/officeDocument/2006/relationships" r:embed="rId591"/>
        <a:stretch>
          <a:fillRect/>
        </a:stretch>
      </xdr:blipFill>
      <xdr:spPr>
        <a:xfrm>
          <a:off x="53975" y="290405820"/>
          <a:ext cx="1753870" cy="1381760"/>
        </a:xfrm>
        <a:prstGeom prst="rect">
          <a:avLst/>
        </a:prstGeom>
        <a:noFill/>
        <a:ln w="9525">
          <a:noFill/>
        </a:ln>
      </xdr:spPr>
    </xdr:pic>
    <xdr:clientData/>
  </xdr:twoCellAnchor>
  <xdr:twoCellAnchor editAs="oneCell">
    <xdr:from>
      <xdr:col>0</xdr:col>
      <xdr:colOff>9525</xdr:colOff>
      <xdr:row>190</xdr:row>
      <xdr:rowOff>68580</xdr:rowOff>
    </xdr:from>
    <xdr:to>
      <xdr:col>0</xdr:col>
      <xdr:colOff>1836420</xdr:colOff>
      <xdr:row>190</xdr:row>
      <xdr:rowOff>1431290</xdr:rowOff>
    </xdr:to>
    <xdr:pic>
      <xdr:nvPicPr>
        <xdr:cNvPr id="929" name="图片 928">
          <a:extLst>
            <a:ext uri="{FF2B5EF4-FFF2-40B4-BE49-F238E27FC236}">
              <a16:creationId xmlns:a16="http://schemas.microsoft.com/office/drawing/2014/main" id="{00000000-0008-0000-2500-0000A1030000}"/>
            </a:ext>
          </a:extLst>
        </xdr:cNvPr>
        <xdr:cNvPicPr>
          <a:picLocks noChangeAspect="1"/>
        </xdr:cNvPicPr>
      </xdr:nvPicPr>
      <xdr:blipFill>
        <a:blip xmlns:r="http://schemas.openxmlformats.org/officeDocument/2006/relationships" r:embed="rId592"/>
        <a:stretch>
          <a:fillRect/>
        </a:stretch>
      </xdr:blipFill>
      <xdr:spPr>
        <a:xfrm>
          <a:off x="9525" y="291928550"/>
          <a:ext cx="1826895" cy="1362710"/>
        </a:xfrm>
        <a:prstGeom prst="rect">
          <a:avLst/>
        </a:prstGeom>
        <a:noFill/>
        <a:ln w="9525">
          <a:noFill/>
        </a:ln>
      </xdr:spPr>
    </xdr:pic>
    <xdr:clientData/>
  </xdr:twoCellAnchor>
  <xdr:twoCellAnchor editAs="oneCell">
    <xdr:from>
      <xdr:col>0</xdr:col>
      <xdr:colOff>43815</xdr:colOff>
      <xdr:row>191</xdr:row>
      <xdr:rowOff>24765</xdr:rowOff>
    </xdr:from>
    <xdr:to>
      <xdr:col>0</xdr:col>
      <xdr:colOff>1817370</xdr:colOff>
      <xdr:row>191</xdr:row>
      <xdr:rowOff>1433830</xdr:rowOff>
    </xdr:to>
    <xdr:pic>
      <xdr:nvPicPr>
        <xdr:cNvPr id="940" name="图片 939">
          <a:extLst>
            <a:ext uri="{FF2B5EF4-FFF2-40B4-BE49-F238E27FC236}">
              <a16:creationId xmlns:a16="http://schemas.microsoft.com/office/drawing/2014/main" id="{00000000-0008-0000-2500-0000AC030000}"/>
            </a:ext>
          </a:extLst>
        </xdr:cNvPr>
        <xdr:cNvPicPr>
          <a:picLocks noChangeAspect="1"/>
        </xdr:cNvPicPr>
      </xdr:nvPicPr>
      <xdr:blipFill>
        <a:blip xmlns:r="http://schemas.openxmlformats.org/officeDocument/2006/relationships" r:embed="rId593"/>
        <a:stretch>
          <a:fillRect/>
        </a:stretch>
      </xdr:blipFill>
      <xdr:spPr>
        <a:xfrm>
          <a:off x="43815" y="293408735"/>
          <a:ext cx="1773555" cy="1409065"/>
        </a:xfrm>
        <a:prstGeom prst="rect">
          <a:avLst/>
        </a:prstGeom>
        <a:noFill/>
        <a:ln w="9525">
          <a:noFill/>
        </a:ln>
      </xdr:spPr>
    </xdr:pic>
    <xdr:clientData/>
  </xdr:twoCellAnchor>
  <xdr:twoCellAnchor editAs="oneCell">
    <xdr:from>
      <xdr:col>0</xdr:col>
      <xdr:colOff>635</xdr:colOff>
      <xdr:row>192</xdr:row>
      <xdr:rowOff>95250</xdr:rowOff>
    </xdr:from>
    <xdr:to>
      <xdr:col>0</xdr:col>
      <xdr:colOff>1797050</xdr:colOff>
      <xdr:row>192</xdr:row>
      <xdr:rowOff>1469390</xdr:rowOff>
    </xdr:to>
    <xdr:pic>
      <xdr:nvPicPr>
        <xdr:cNvPr id="941" name="图片 940">
          <a:extLst>
            <a:ext uri="{FF2B5EF4-FFF2-40B4-BE49-F238E27FC236}">
              <a16:creationId xmlns:a16="http://schemas.microsoft.com/office/drawing/2014/main" id="{00000000-0008-0000-2500-0000AD030000}"/>
            </a:ext>
          </a:extLst>
        </xdr:cNvPr>
        <xdr:cNvPicPr>
          <a:picLocks noChangeAspect="1"/>
        </xdr:cNvPicPr>
      </xdr:nvPicPr>
      <xdr:blipFill>
        <a:blip xmlns:r="http://schemas.openxmlformats.org/officeDocument/2006/relationships" r:embed="rId594"/>
        <a:stretch>
          <a:fillRect/>
        </a:stretch>
      </xdr:blipFill>
      <xdr:spPr>
        <a:xfrm>
          <a:off x="635" y="295003220"/>
          <a:ext cx="1796415" cy="1374140"/>
        </a:xfrm>
        <a:prstGeom prst="rect">
          <a:avLst/>
        </a:prstGeom>
        <a:noFill/>
        <a:ln w="9525">
          <a:noFill/>
        </a:ln>
      </xdr:spPr>
    </xdr:pic>
    <xdr:clientData/>
  </xdr:twoCellAnchor>
  <xdr:twoCellAnchor editAs="oneCell">
    <xdr:from>
      <xdr:col>0</xdr:col>
      <xdr:colOff>9525</xdr:colOff>
      <xdr:row>193</xdr:row>
      <xdr:rowOff>95250</xdr:rowOff>
    </xdr:from>
    <xdr:to>
      <xdr:col>0</xdr:col>
      <xdr:colOff>1816100</xdr:colOff>
      <xdr:row>193</xdr:row>
      <xdr:rowOff>1474470</xdr:rowOff>
    </xdr:to>
    <xdr:pic>
      <xdr:nvPicPr>
        <xdr:cNvPr id="998" name="图片 997">
          <a:extLst>
            <a:ext uri="{FF2B5EF4-FFF2-40B4-BE49-F238E27FC236}">
              <a16:creationId xmlns:a16="http://schemas.microsoft.com/office/drawing/2014/main" id="{00000000-0008-0000-2500-0000E6030000}"/>
            </a:ext>
          </a:extLst>
        </xdr:cNvPr>
        <xdr:cNvPicPr>
          <a:picLocks noChangeAspect="1"/>
        </xdr:cNvPicPr>
      </xdr:nvPicPr>
      <xdr:blipFill>
        <a:blip xmlns:r="http://schemas.openxmlformats.org/officeDocument/2006/relationships" r:embed="rId595"/>
        <a:stretch>
          <a:fillRect/>
        </a:stretch>
      </xdr:blipFill>
      <xdr:spPr>
        <a:xfrm>
          <a:off x="9525" y="296527220"/>
          <a:ext cx="1806575" cy="1379220"/>
        </a:xfrm>
        <a:prstGeom prst="rect">
          <a:avLst/>
        </a:prstGeom>
        <a:noFill/>
        <a:ln w="9525">
          <a:noFill/>
        </a:ln>
      </xdr:spPr>
    </xdr:pic>
    <xdr:clientData/>
  </xdr:twoCellAnchor>
  <xdr:twoCellAnchor editAs="oneCell">
    <xdr:from>
      <xdr:col>0</xdr:col>
      <xdr:colOff>635</xdr:colOff>
      <xdr:row>194</xdr:row>
      <xdr:rowOff>69215</xdr:rowOff>
    </xdr:from>
    <xdr:to>
      <xdr:col>0</xdr:col>
      <xdr:colOff>1802765</xdr:colOff>
      <xdr:row>194</xdr:row>
      <xdr:rowOff>1462405</xdr:rowOff>
    </xdr:to>
    <xdr:pic>
      <xdr:nvPicPr>
        <xdr:cNvPr id="999" name="图片 998">
          <a:extLst>
            <a:ext uri="{FF2B5EF4-FFF2-40B4-BE49-F238E27FC236}">
              <a16:creationId xmlns:a16="http://schemas.microsoft.com/office/drawing/2014/main" id="{00000000-0008-0000-2500-0000E7030000}"/>
            </a:ext>
          </a:extLst>
        </xdr:cNvPr>
        <xdr:cNvPicPr>
          <a:picLocks noChangeAspect="1"/>
        </xdr:cNvPicPr>
      </xdr:nvPicPr>
      <xdr:blipFill>
        <a:blip xmlns:r="http://schemas.openxmlformats.org/officeDocument/2006/relationships" r:embed="rId596"/>
        <a:stretch>
          <a:fillRect/>
        </a:stretch>
      </xdr:blipFill>
      <xdr:spPr>
        <a:xfrm>
          <a:off x="635" y="298025185"/>
          <a:ext cx="1802130" cy="1393190"/>
        </a:xfrm>
        <a:prstGeom prst="rect">
          <a:avLst/>
        </a:prstGeom>
        <a:noFill/>
        <a:ln w="9525">
          <a:noFill/>
        </a:ln>
      </xdr:spPr>
    </xdr:pic>
    <xdr:clientData/>
  </xdr:twoCellAnchor>
  <xdr:twoCellAnchor editAs="oneCell">
    <xdr:from>
      <xdr:col>0</xdr:col>
      <xdr:colOff>635</xdr:colOff>
      <xdr:row>172</xdr:row>
      <xdr:rowOff>59690</xdr:rowOff>
    </xdr:from>
    <xdr:to>
      <xdr:col>0</xdr:col>
      <xdr:colOff>1814195</xdr:colOff>
      <xdr:row>172</xdr:row>
      <xdr:rowOff>1478280</xdr:rowOff>
    </xdr:to>
    <xdr:pic>
      <xdr:nvPicPr>
        <xdr:cNvPr id="912" name="图片 911">
          <a:extLst>
            <a:ext uri="{FF2B5EF4-FFF2-40B4-BE49-F238E27FC236}">
              <a16:creationId xmlns:a16="http://schemas.microsoft.com/office/drawing/2014/main" id="{00000000-0008-0000-2500-000090030000}"/>
            </a:ext>
          </a:extLst>
        </xdr:cNvPr>
        <xdr:cNvPicPr>
          <a:picLocks noChangeAspect="1"/>
        </xdr:cNvPicPr>
      </xdr:nvPicPr>
      <xdr:blipFill>
        <a:blip xmlns:r="http://schemas.openxmlformats.org/officeDocument/2006/relationships" r:embed="rId597"/>
        <a:stretch>
          <a:fillRect/>
        </a:stretch>
      </xdr:blipFill>
      <xdr:spPr>
        <a:xfrm>
          <a:off x="635" y="264995660"/>
          <a:ext cx="1813560" cy="1418590"/>
        </a:xfrm>
        <a:prstGeom prst="rect">
          <a:avLst/>
        </a:prstGeom>
        <a:noFill/>
        <a:ln w="9525">
          <a:noFill/>
        </a:ln>
      </xdr:spPr>
    </xdr:pic>
    <xdr:clientData/>
  </xdr:twoCellAnchor>
  <xdr:twoCellAnchor editAs="oneCell">
    <xdr:from>
      <xdr:col>0</xdr:col>
      <xdr:colOff>64770</xdr:colOff>
      <xdr:row>173</xdr:row>
      <xdr:rowOff>64770</xdr:rowOff>
    </xdr:from>
    <xdr:to>
      <xdr:col>0</xdr:col>
      <xdr:colOff>1829435</xdr:colOff>
      <xdr:row>173</xdr:row>
      <xdr:rowOff>1410335</xdr:rowOff>
    </xdr:to>
    <xdr:pic>
      <xdr:nvPicPr>
        <xdr:cNvPr id="916" name="图片 915">
          <a:extLst>
            <a:ext uri="{FF2B5EF4-FFF2-40B4-BE49-F238E27FC236}">
              <a16:creationId xmlns:a16="http://schemas.microsoft.com/office/drawing/2014/main" id="{00000000-0008-0000-2500-000094030000}"/>
            </a:ext>
          </a:extLst>
        </xdr:cNvPr>
        <xdr:cNvPicPr>
          <a:picLocks noChangeAspect="1"/>
        </xdr:cNvPicPr>
      </xdr:nvPicPr>
      <xdr:blipFill>
        <a:blip xmlns:r="http://schemas.openxmlformats.org/officeDocument/2006/relationships" r:embed="rId598"/>
        <a:stretch>
          <a:fillRect/>
        </a:stretch>
      </xdr:blipFill>
      <xdr:spPr>
        <a:xfrm>
          <a:off x="64770" y="266512040"/>
          <a:ext cx="1764665" cy="1345565"/>
        </a:xfrm>
        <a:prstGeom prst="rect">
          <a:avLst/>
        </a:prstGeom>
        <a:noFill/>
        <a:ln w="9525">
          <a:noFill/>
        </a:ln>
      </xdr:spPr>
    </xdr:pic>
    <xdr:clientData/>
  </xdr:twoCellAnchor>
  <xdr:twoCellAnchor editAs="oneCell">
    <xdr:from>
      <xdr:col>0</xdr:col>
      <xdr:colOff>9525</xdr:colOff>
      <xdr:row>174</xdr:row>
      <xdr:rowOff>56515</xdr:rowOff>
    </xdr:from>
    <xdr:to>
      <xdr:col>0</xdr:col>
      <xdr:colOff>1823720</xdr:colOff>
      <xdr:row>174</xdr:row>
      <xdr:rowOff>1395730</xdr:rowOff>
    </xdr:to>
    <xdr:pic>
      <xdr:nvPicPr>
        <xdr:cNvPr id="942" name="图片 941">
          <a:extLst>
            <a:ext uri="{FF2B5EF4-FFF2-40B4-BE49-F238E27FC236}">
              <a16:creationId xmlns:a16="http://schemas.microsoft.com/office/drawing/2014/main" id="{00000000-0008-0000-2500-0000AE030000}"/>
            </a:ext>
          </a:extLst>
        </xdr:cNvPr>
        <xdr:cNvPicPr>
          <a:picLocks noChangeAspect="1"/>
        </xdr:cNvPicPr>
      </xdr:nvPicPr>
      <xdr:blipFill>
        <a:blip xmlns:r="http://schemas.openxmlformats.org/officeDocument/2006/relationships" r:embed="rId599"/>
        <a:stretch>
          <a:fillRect/>
        </a:stretch>
      </xdr:blipFill>
      <xdr:spPr>
        <a:xfrm>
          <a:off x="9525" y="268015085"/>
          <a:ext cx="1814195" cy="1339215"/>
        </a:xfrm>
        <a:prstGeom prst="rect">
          <a:avLst/>
        </a:prstGeom>
        <a:noFill/>
        <a:ln w="9525">
          <a:noFill/>
        </a:ln>
      </xdr:spPr>
    </xdr:pic>
    <xdr:clientData/>
  </xdr:twoCellAnchor>
  <xdr:twoCellAnchor editAs="oneCell">
    <xdr:from>
      <xdr:col>0</xdr:col>
      <xdr:colOff>165735</xdr:colOff>
      <xdr:row>176</xdr:row>
      <xdr:rowOff>20955</xdr:rowOff>
    </xdr:from>
    <xdr:to>
      <xdr:col>0</xdr:col>
      <xdr:colOff>1706880</xdr:colOff>
      <xdr:row>176</xdr:row>
      <xdr:rowOff>1481455</xdr:rowOff>
    </xdr:to>
    <xdr:pic>
      <xdr:nvPicPr>
        <xdr:cNvPr id="949" name="图片 948">
          <a:extLst>
            <a:ext uri="{FF2B5EF4-FFF2-40B4-BE49-F238E27FC236}">
              <a16:creationId xmlns:a16="http://schemas.microsoft.com/office/drawing/2014/main" id="{00000000-0008-0000-2500-0000B5030000}"/>
            </a:ext>
          </a:extLst>
        </xdr:cNvPr>
        <xdr:cNvPicPr>
          <a:picLocks noChangeAspect="1"/>
        </xdr:cNvPicPr>
      </xdr:nvPicPr>
      <xdr:blipFill>
        <a:blip xmlns:r="http://schemas.openxmlformats.org/officeDocument/2006/relationships" r:embed="rId600"/>
        <a:stretch>
          <a:fillRect/>
        </a:stretch>
      </xdr:blipFill>
      <xdr:spPr>
        <a:xfrm>
          <a:off x="165735" y="271002125"/>
          <a:ext cx="1541145" cy="1460500"/>
        </a:xfrm>
        <a:prstGeom prst="rect">
          <a:avLst/>
        </a:prstGeom>
        <a:noFill/>
        <a:ln w="9525">
          <a:noFill/>
        </a:ln>
      </xdr:spPr>
    </xdr:pic>
    <xdr:clientData/>
  </xdr:twoCellAnchor>
  <xdr:twoCellAnchor editAs="oneCell">
    <xdr:from>
      <xdr:col>0</xdr:col>
      <xdr:colOff>33655</xdr:colOff>
      <xdr:row>175</xdr:row>
      <xdr:rowOff>83185</xdr:rowOff>
    </xdr:from>
    <xdr:to>
      <xdr:col>0</xdr:col>
      <xdr:colOff>1682115</xdr:colOff>
      <xdr:row>175</xdr:row>
      <xdr:rowOff>1365250</xdr:rowOff>
    </xdr:to>
    <xdr:pic>
      <xdr:nvPicPr>
        <xdr:cNvPr id="994" name="图片 993">
          <a:extLst>
            <a:ext uri="{FF2B5EF4-FFF2-40B4-BE49-F238E27FC236}">
              <a16:creationId xmlns:a16="http://schemas.microsoft.com/office/drawing/2014/main" id="{00000000-0008-0000-2500-0000E2030000}"/>
            </a:ext>
          </a:extLst>
        </xdr:cNvPr>
        <xdr:cNvPicPr>
          <a:picLocks noChangeAspect="1"/>
        </xdr:cNvPicPr>
      </xdr:nvPicPr>
      <xdr:blipFill>
        <a:blip xmlns:r="http://schemas.openxmlformats.org/officeDocument/2006/relationships" r:embed="rId601"/>
        <a:stretch>
          <a:fillRect/>
        </a:stretch>
      </xdr:blipFill>
      <xdr:spPr>
        <a:xfrm>
          <a:off x="33655" y="269553055"/>
          <a:ext cx="1648460" cy="1282065"/>
        </a:xfrm>
        <a:prstGeom prst="rect">
          <a:avLst/>
        </a:prstGeom>
        <a:noFill/>
        <a:ln w="9525">
          <a:noFill/>
        </a:ln>
      </xdr:spPr>
    </xdr:pic>
    <xdr:clientData/>
  </xdr:twoCellAnchor>
  <xdr:twoCellAnchor editAs="oneCell">
    <xdr:from>
      <xdr:col>0</xdr:col>
      <xdr:colOff>13970</xdr:colOff>
      <xdr:row>288</xdr:row>
      <xdr:rowOff>142240</xdr:rowOff>
    </xdr:from>
    <xdr:to>
      <xdr:col>0</xdr:col>
      <xdr:colOff>1861185</xdr:colOff>
      <xdr:row>288</xdr:row>
      <xdr:rowOff>1362710</xdr:rowOff>
    </xdr:to>
    <xdr:pic>
      <xdr:nvPicPr>
        <xdr:cNvPr id="917" name="图片 916">
          <a:extLst>
            <a:ext uri="{FF2B5EF4-FFF2-40B4-BE49-F238E27FC236}">
              <a16:creationId xmlns:a16="http://schemas.microsoft.com/office/drawing/2014/main" id="{00000000-0008-0000-2500-000095030000}"/>
            </a:ext>
          </a:extLst>
        </xdr:cNvPr>
        <xdr:cNvPicPr>
          <a:picLocks noChangeAspect="1"/>
        </xdr:cNvPicPr>
      </xdr:nvPicPr>
      <xdr:blipFill>
        <a:blip xmlns:r="http://schemas.openxmlformats.org/officeDocument/2006/relationships" r:embed="rId602"/>
        <a:stretch>
          <a:fillRect/>
        </a:stretch>
      </xdr:blipFill>
      <xdr:spPr>
        <a:xfrm>
          <a:off x="13970" y="442382910"/>
          <a:ext cx="1847215" cy="1220470"/>
        </a:xfrm>
        <a:prstGeom prst="rect">
          <a:avLst/>
        </a:prstGeom>
        <a:noFill/>
        <a:ln w="9525">
          <a:noFill/>
        </a:ln>
      </xdr:spPr>
    </xdr:pic>
    <xdr:clientData/>
  </xdr:twoCellAnchor>
  <xdr:twoCellAnchor editAs="oneCell">
    <xdr:from>
      <xdr:col>0</xdr:col>
      <xdr:colOff>45085</xdr:colOff>
      <xdr:row>289</xdr:row>
      <xdr:rowOff>125730</xdr:rowOff>
    </xdr:from>
    <xdr:to>
      <xdr:col>0</xdr:col>
      <xdr:colOff>1834515</xdr:colOff>
      <xdr:row>289</xdr:row>
      <xdr:rowOff>1334135</xdr:rowOff>
    </xdr:to>
    <xdr:pic>
      <xdr:nvPicPr>
        <xdr:cNvPr id="948" name="图片 947">
          <a:extLst>
            <a:ext uri="{FF2B5EF4-FFF2-40B4-BE49-F238E27FC236}">
              <a16:creationId xmlns:a16="http://schemas.microsoft.com/office/drawing/2014/main" id="{00000000-0008-0000-2500-0000B4030000}"/>
            </a:ext>
          </a:extLst>
        </xdr:cNvPr>
        <xdr:cNvPicPr>
          <a:picLocks noChangeAspect="1"/>
        </xdr:cNvPicPr>
      </xdr:nvPicPr>
      <xdr:blipFill>
        <a:blip xmlns:r="http://schemas.openxmlformats.org/officeDocument/2006/relationships" r:embed="rId603"/>
        <a:stretch>
          <a:fillRect/>
        </a:stretch>
      </xdr:blipFill>
      <xdr:spPr>
        <a:xfrm>
          <a:off x="45085" y="443890400"/>
          <a:ext cx="1789430" cy="1208405"/>
        </a:xfrm>
        <a:prstGeom prst="rect">
          <a:avLst/>
        </a:prstGeom>
        <a:noFill/>
        <a:ln w="9525">
          <a:noFill/>
        </a:ln>
      </xdr:spPr>
    </xdr:pic>
    <xdr:clientData/>
  </xdr:twoCellAnchor>
  <xdr:twoCellAnchor editAs="oneCell">
    <xdr:from>
      <xdr:col>0</xdr:col>
      <xdr:colOff>87630</xdr:colOff>
      <xdr:row>290</xdr:row>
      <xdr:rowOff>67945</xdr:rowOff>
    </xdr:from>
    <xdr:to>
      <xdr:col>0</xdr:col>
      <xdr:colOff>1802130</xdr:colOff>
      <xdr:row>290</xdr:row>
      <xdr:rowOff>1480820</xdr:rowOff>
    </xdr:to>
    <xdr:pic>
      <xdr:nvPicPr>
        <xdr:cNvPr id="995" name="图片 994">
          <a:extLst>
            <a:ext uri="{FF2B5EF4-FFF2-40B4-BE49-F238E27FC236}">
              <a16:creationId xmlns:a16="http://schemas.microsoft.com/office/drawing/2014/main" id="{00000000-0008-0000-2500-0000E3030000}"/>
            </a:ext>
          </a:extLst>
        </xdr:cNvPr>
        <xdr:cNvPicPr>
          <a:picLocks noChangeAspect="1"/>
        </xdr:cNvPicPr>
      </xdr:nvPicPr>
      <xdr:blipFill>
        <a:blip xmlns:r="http://schemas.openxmlformats.org/officeDocument/2006/relationships" r:embed="rId604"/>
        <a:stretch>
          <a:fillRect/>
        </a:stretch>
      </xdr:blipFill>
      <xdr:spPr>
        <a:xfrm>
          <a:off x="87630" y="445356615"/>
          <a:ext cx="1714500" cy="1412875"/>
        </a:xfrm>
        <a:prstGeom prst="rect">
          <a:avLst/>
        </a:prstGeom>
        <a:noFill/>
        <a:ln w="9525">
          <a:noFill/>
        </a:ln>
      </xdr:spPr>
    </xdr:pic>
    <xdr:clientData/>
  </xdr:twoCellAnchor>
  <xdr:twoCellAnchor editAs="oneCell">
    <xdr:from>
      <xdr:col>0</xdr:col>
      <xdr:colOff>635</xdr:colOff>
      <xdr:row>287</xdr:row>
      <xdr:rowOff>154305</xdr:rowOff>
    </xdr:from>
    <xdr:to>
      <xdr:col>0</xdr:col>
      <xdr:colOff>1826260</xdr:colOff>
      <xdr:row>287</xdr:row>
      <xdr:rowOff>1423035</xdr:rowOff>
    </xdr:to>
    <xdr:pic>
      <xdr:nvPicPr>
        <xdr:cNvPr id="996" name="图片 995">
          <a:extLst>
            <a:ext uri="{FF2B5EF4-FFF2-40B4-BE49-F238E27FC236}">
              <a16:creationId xmlns:a16="http://schemas.microsoft.com/office/drawing/2014/main" id="{00000000-0008-0000-2500-0000E4030000}"/>
            </a:ext>
          </a:extLst>
        </xdr:cNvPr>
        <xdr:cNvPicPr>
          <a:picLocks noChangeAspect="1"/>
        </xdr:cNvPicPr>
      </xdr:nvPicPr>
      <xdr:blipFill>
        <a:blip xmlns:r="http://schemas.openxmlformats.org/officeDocument/2006/relationships" r:embed="rId605"/>
        <a:stretch>
          <a:fillRect/>
        </a:stretch>
      </xdr:blipFill>
      <xdr:spPr>
        <a:xfrm>
          <a:off x="635" y="440870975"/>
          <a:ext cx="1825625" cy="1268730"/>
        </a:xfrm>
        <a:prstGeom prst="rect">
          <a:avLst/>
        </a:prstGeom>
        <a:noFill/>
        <a:ln w="9525">
          <a:noFill/>
        </a:ln>
      </xdr:spPr>
    </xdr:pic>
    <xdr:clientData/>
  </xdr:twoCellAnchor>
  <xdr:twoCellAnchor editAs="oneCell">
    <xdr:from>
      <xdr:col>0</xdr:col>
      <xdr:colOff>635</xdr:colOff>
      <xdr:row>286</xdr:row>
      <xdr:rowOff>180340</xdr:rowOff>
    </xdr:from>
    <xdr:to>
      <xdr:col>0</xdr:col>
      <xdr:colOff>1838960</xdr:colOff>
      <xdr:row>286</xdr:row>
      <xdr:rowOff>1397635</xdr:rowOff>
    </xdr:to>
    <xdr:pic>
      <xdr:nvPicPr>
        <xdr:cNvPr id="997" name="图片 996">
          <a:extLst>
            <a:ext uri="{FF2B5EF4-FFF2-40B4-BE49-F238E27FC236}">
              <a16:creationId xmlns:a16="http://schemas.microsoft.com/office/drawing/2014/main" id="{00000000-0008-0000-2500-0000E5030000}"/>
            </a:ext>
          </a:extLst>
        </xdr:cNvPr>
        <xdr:cNvPicPr>
          <a:picLocks noChangeAspect="1"/>
        </xdr:cNvPicPr>
      </xdr:nvPicPr>
      <xdr:blipFill>
        <a:blip xmlns:r="http://schemas.openxmlformats.org/officeDocument/2006/relationships" r:embed="rId606"/>
        <a:stretch>
          <a:fillRect/>
        </a:stretch>
      </xdr:blipFill>
      <xdr:spPr>
        <a:xfrm>
          <a:off x="635" y="439373010"/>
          <a:ext cx="1838325" cy="1217295"/>
        </a:xfrm>
        <a:prstGeom prst="rect">
          <a:avLst/>
        </a:prstGeom>
        <a:noFill/>
        <a:ln w="9525">
          <a:noFill/>
        </a:ln>
      </xdr:spPr>
    </xdr:pic>
    <xdr:clientData/>
  </xdr:twoCellAnchor>
  <xdr:twoCellAnchor editAs="oneCell">
    <xdr:from>
      <xdr:col>0</xdr:col>
      <xdr:colOff>1270</xdr:colOff>
      <xdr:row>285</xdr:row>
      <xdr:rowOff>154940</xdr:rowOff>
    </xdr:from>
    <xdr:to>
      <xdr:col>0</xdr:col>
      <xdr:colOff>1798320</xdr:colOff>
      <xdr:row>285</xdr:row>
      <xdr:rowOff>1356995</xdr:rowOff>
    </xdr:to>
    <xdr:pic>
      <xdr:nvPicPr>
        <xdr:cNvPr id="1000" name="图片 999">
          <a:extLst>
            <a:ext uri="{FF2B5EF4-FFF2-40B4-BE49-F238E27FC236}">
              <a16:creationId xmlns:a16="http://schemas.microsoft.com/office/drawing/2014/main" id="{00000000-0008-0000-2500-0000E8030000}"/>
            </a:ext>
          </a:extLst>
        </xdr:cNvPr>
        <xdr:cNvPicPr>
          <a:picLocks noChangeAspect="1"/>
        </xdr:cNvPicPr>
      </xdr:nvPicPr>
      <xdr:blipFill>
        <a:blip xmlns:r="http://schemas.openxmlformats.org/officeDocument/2006/relationships" r:embed="rId607"/>
        <a:stretch>
          <a:fillRect/>
        </a:stretch>
      </xdr:blipFill>
      <xdr:spPr>
        <a:xfrm>
          <a:off x="1270" y="437823610"/>
          <a:ext cx="1797050" cy="1202055"/>
        </a:xfrm>
        <a:prstGeom prst="rect">
          <a:avLst/>
        </a:prstGeom>
        <a:noFill/>
        <a:ln w="9525">
          <a:noFill/>
        </a:ln>
      </xdr:spPr>
    </xdr:pic>
    <xdr:clientData/>
  </xdr:twoCellAnchor>
  <xdr:twoCellAnchor editAs="oneCell">
    <xdr:from>
      <xdr:col>0</xdr:col>
      <xdr:colOff>60960</xdr:colOff>
      <xdr:row>167</xdr:row>
      <xdr:rowOff>166370</xdr:rowOff>
    </xdr:from>
    <xdr:to>
      <xdr:col>0</xdr:col>
      <xdr:colOff>1798320</xdr:colOff>
      <xdr:row>167</xdr:row>
      <xdr:rowOff>1445895</xdr:rowOff>
    </xdr:to>
    <xdr:pic>
      <xdr:nvPicPr>
        <xdr:cNvPr id="415" name="图片 414">
          <a:extLst>
            <a:ext uri="{FF2B5EF4-FFF2-40B4-BE49-F238E27FC236}">
              <a16:creationId xmlns:a16="http://schemas.microsoft.com/office/drawing/2014/main" id="{00000000-0008-0000-2500-00009F010000}"/>
            </a:ext>
          </a:extLst>
        </xdr:cNvPr>
        <xdr:cNvPicPr>
          <a:picLocks noChangeAspect="1"/>
        </xdr:cNvPicPr>
      </xdr:nvPicPr>
      <xdr:blipFill>
        <a:blip xmlns:r="http://schemas.openxmlformats.org/officeDocument/2006/relationships" r:embed="rId608"/>
        <a:stretch>
          <a:fillRect/>
        </a:stretch>
      </xdr:blipFill>
      <xdr:spPr>
        <a:xfrm>
          <a:off x="60960" y="257545840"/>
          <a:ext cx="1737360" cy="1279525"/>
        </a:xfrm>
        <a:prstGeom prst="rect">
          <a:avLst/>
        </a:prstGeom>
        <a:noFill/>
        <a:ln w="9525">
          <a:noFill/>
        </a:ln>
      </xdr:spPr>
    </xdr:pic>
    <xdr:clientData/>
  </xdr:twoCellAnchor>
  <xdr:twoCellAnchor editAs="oneCell">
    <xdr:from>
      <xdr:col>0</xdr:col>
      <xdr:colOff>43815</xdr:colOff>
      <xdr:row>168</xdr:row>
      <xdr:rowOff>85725</xdr:rowOff>
    </xdr:from>
    <xdr:to>
      <xdr:col>0</xdr:col>
      <xdr:colOff>1841500</xdr:colOff>
      <xdr:row>168</xdr:row>
      <xdr:rowOff>1465580</xdr:rowOff>
    </xdr:to>
    <xdr:pic>
      <xdr:nvPicPr>
        <xdr:cNvPr id="914" name="图片 913">
          <a:extLst>
            <a:ext uri="{FF2B5EF4-FFF2-40B4-BE49-F238E27FC236}">
              <a16:creationId xmlns:a16="http://schemas.microsoft.com/office/drawing/2014/main" id="{00000000-0008-0000-2500-000092030000}"/>
            </a:ext>
          </a:extLst>
        </xdr:cNvPr>
        <xdr:cNvPicPr>
          <a:picLocks noChangeAspect="1"/>
        </xdr:cNvPicPr>
      </xdr:nvPicPr>
      <xdr:blipFill>
        <a:blip xmlns:r="http://schemas.openxmlformats.org/officeDocument/2006/relationships" r:embed="rId609"/>
        <a:stretch>
          <a:fillRect/>
        </a:stretch>
      </xdr:blipFill>
      <xdr:spPr>
        <a:xfrm>
          <a:off x="43815" y="258976495"/>
          <a:ext cx="1797685" cy="1379855"/>
        </a:xfrm>
        <a:prstGeom prst="rect">
          <a:avLst/>
        </a:prstGeom>
        <a:noFill/>
        <a:ln w="9525">
          <a:noFill/>
        </a:ln>
      </xdr:spPr>
    </xdr:pic>
    <xdr:clientData/>
  </xdr:twoCellAnchor>
  <xdr:twoCellAnchor editAs="oneCell">
    <xdr:from>
      <xdr:col>0</xdr:col>
      <xdr:colOff>37465</xdr:colOff>
      <xdr:row>169</xdr:row>
      <xdr:rowOff>86360</xdr:rowOff>
    </xdr:from>
    <xdr:to>
      <xdr:col>0</xdr:col>
      <xdr:colOff>1830070</xdr:colOff>
      <xdr:row>169</xdr:row>
      <xdr:rowOff>1390650</xdr:rowOff>
    </xdr:to>
    <xdr:pic>
      <xdr:nvPicPr>
        <xdr:cNvPr id="943" name="图片 942">
          <a:extLst>
            <a:ext uri="{FF2B5EF4-FFF2-40B4-BE49-F238E27FC236}">
              <a16:creationId xmlns:a16="http://schemas.microsoft.com/office/drawing/2014/main" id="{00000000-0008-0000-2500-0000AF030000}"/>
            </a:ext>
          </a:extLst>
        </xdr:cNvPr>
        <xdr:cNvPicPr>
          <a:picLocks noChangeAspect="1"/>
        </xdr:cNvPicPr>
      </xdr:nvPicPr>
      <xdr:blipFill>
        <a:blip xmlns:r="http://schemas.openxmlformats.org/officeDocument/2006/relationships" r:embed="rId610"/>
        <a:stretch>
          <a:fillRect/>
        </a:stretch>
      </xdr:blipFill>
      <xdr:spPr>
        <a:xfrm>
          <a:off x="37465" y="260488430"/>
          <a:ext cx="1792605" cy="1304290"/>
        </a:xfrm>
        <a:prstGeom prst="rect">
          <a:avLst/>
        </a:prstGeom>
        <a:noFill/>
        <a:ln w="9525">
          <a:noFill/>
        </a:ln>
      </xdr:spPr>
    </xdr:pic>
    <xdr:clientData/>
  </xdr:twoCellAnchor>
  <xdr:twoCellAnchor editAs="oneCell">
    <xdr:from>
      <xdr:col>0</xdr:col>
      <xdr:colOff>28575</xdr:colOff>
      <xdr:row>170</xdr:row>
      <xdr:rowOff>48260</xdr:rowOff>
    </xdr:from>
    <xdr:to>
      <xdr:col>0</xdr:col>
      <xdr:colOff>1831340</xdr:colOff>
      <xdr:row>170</xdr:row>
      <xdr:rowOff>1457325</xdr:rowOff>
    </xdr:to>
    <xdr:pic>
      <xdr:nvPicPr>
        <xdr:cNvPr id="1001" name="图片 1000">
          <a:extLst>
            <a:ext uri="{FF2B5EF4-FFF2-40B4-BE49-F238E27FC236}">
              <a16:creationId xmlns:a16="http://schemas.microsoft.com/office/drawing/2014/main" id="{00000000-0008-0000-2500-0000E9030000}"/>
            </a:ext>
          </a:extLst>
        </xdr:cNvPr>
        <xdr:cNvPicPr>
          <a:picLocks noChangeAspect="1"/>
        </xdr:cNvPicPr>
      </xdr:nvPicPr>
      <xdr:blipFill>
        <a:blip xmlns:r="http://schemas.openxmlformats.org/officeDocument/2006/relationships" r:embed="rId611"/>
        <a:stretch>
          <a:fillRect/>
        </a:stretch>
      </xdr:blipFill>
      <xdr:spPr>
        <a:xfrm>
          <a:off x="28575" y="261961630"/>
          <a:ext cx="1802765" cy="1409065"/>
        </a:xfrm>
        <a:prstGeom prst="rect">
          <a:avLst/>
        </a:prstGeom>
        <a:noFill/>
        <a:ln w="9525">
          <a:noFill/>
        </a:ln>
      </xdr:spPr>
    </xdr:pic>
    <xdr:clientData/>
  </xdr:twoCellAnchor>
  <xdr:twoCellAnchor editAs="oneCell">
    <xdr:from>
      <xdr:col>0</xdr:col>
      <xdr:colOff>635</xdr:colOff>
      <xdr:row>171</xdr:row>
      <xdr:rowOff>72390</xdr:rowOff>
    </xdr:from>
    <xdr:to>
      <xdr:col>0</xdr:col>
      <xdr:colOff>1805305</xdr:colOff>
      <xdr:row>171</xdr:row>
      <xdr:rowOff>1463675</xdr:rowOff>
    </xdr:to>
    <xdr:pic>
      <xdr:nvPicPr>
        <xdr:cNvPr id="1002" name="图片 1001">
          <a:extLst>
            <a:ext uri="{FF2B5EF4-FFF2-40B4-BE49-F238E27FC236}">
              <a16:creationId xmlns:a16="http://schemas.microsoft.com/office/drawing/2014/main" id="{00000000-0008-0000-2500-0000EA030000}"/>
            </a:ext>
          </a:extLst>
        </xdr:cNvPr>
        <xdr:cNvPicPr>
          <a:picLocks noChangeAspect="1"/>
        </xdr:cNvPicPr>
      </xdr:nvPicPr>
      <xdr:blipFill>
        <a:blip xmlns:r="http://schemas.openxmlformats.org/officeDocument/2006/relationships" r:embed="rId612"/>
        <a:stretch>
          <a:fillRect/>
        </a:stretch>
      </xdr:blipFill>
      <xdr:spPr>
        <a:xfrm>
          <a:off x="635" y="263497060"/>
          <a:ext cx="1804670" cy="1391285"/>
        </a:xfrm>
        <a:prstGeom prst="rect">
          <a:avLst/>
        </a:prstGeom>
        <a:noFill/>
        <a:ln w="9525">
          <a:noFill/>
        </a:ln>
      </xdr:spPr>
    </xdr:pic>
    <xdr:clientData/>
  </xdr:twoCellAnchor>
  <xdr:twoCellAnchor editAs="oneCell">
    <xdr:from>
      <xdr:col>0</xdr:col>
      <xdr:colOff>53340</xdr:colOff>
      <xdr:row>155</xdr:row>
      <xdr:rowOff>104140</xdr:rowOff>
    </xdr:from>
    <xdr:to>
      <xdr:col>0</xdr:col>
      <xdr:colOff>1816100</xdr:colOff>
      <xdr:row>155</xdr:row>
      <xdr:rowOff>1346835</xdr:rowOff>
    </xdr:to>
    <xdr:pic>
      <xdr:nvPicPr>
        <xdr:cNvPr id="1003" name="图片 1002">
          <a:extLst>
            <a:ext uri="{FF2B5EF4-FFF2-40B4-BE49-F238E27FC236}">
              <a16:creationId xmlns:a16="http://schemas.microsoft.com/office/drawing/2014/main" id="{00000000-0008-0000-2500-0000EB030000}"/>
            </a:ext>
          </a:extLst>
        </xdr:cNvPr>
        <xdr:cNvPicPr>
          <a:picLocks noChangeAspect="1"/>
        </xdr:cNvPicPr>
      </xdr:nvPicPr>
      <xdr:blipFill>
        <a:blip xmlns:r="http://schemas.openxmlformats.org/officeDocument/2006/relationships" r:embed="rId613"/>
        <a:stretch>
          <a:fillRect/>
        </a:stretch>
      </xdr:blipFill>
      <xdr:spPr>
        <a:xfrm>
          <a:off x="53340" y="240681510"/>
          <a:ext cx="1762760" cy="1242695"/>
        </a:xfrm>
        <a:prstGeom prst="rect">
          <a:avLst/>
        </a:prstGeom>
        <a:noFill/>
        <a:ln w="9525">
          <a:noFill/>
        </a:ln>
      </xdr:spPr>
    </xdr:pic>
    <xdr:clientData/>
  </xdr:twoCellAnchor>
  <xdr:twoCellAnchor editAs="oneCell">
    <xdr:from>
      <xdr:col>0</xdr:col>
      <xdr:colOff>358775</xdr:colOff>
      <xdr:row>156</xdr:row>
      <xdr:rowOff>96520</xdr:rowOff>
    </xdr:from>
    <xdr:to>
      <xdr:col>0</xdr:col>
      <xdr:colOff>1519555</xdr:colOff>
      <xdr:row>156</xdr:row>
      <xdr:rowOff>1463040</xdr:rowOff>
    </xdr:to>
    <xdr:pic>
      <xdr:nvPicPr>
        <xdr:cNvPr id="1005" name="图片 1004">
          <a:extLst>
            <a:ext uri="{FF2B5EF4-FFF2-40B4-BE49-F238E27FC236}">
              <a16:creationId xmlns:a16="http://schemas.microsoft.com/office/drawing/2014/main" id="{00000000-0008-0000-2500-0000ED030000}"/>
            </a:ext>
          </a:extLst>
        </xdr:cNvPr>
        <xdr:cNvPicPr>
          <a:picLocks noChangeAspect="1"/>
        </xdr:cNvPicPr>
      </xdr:nvPicPr>
      <xdr:blipFill>
        <a:blip xmlns:r="http://schemas.openxmlformats.org/officeDocument/2006/relationships" r:embed="rId614"/>
        <a:stretch>
          <a:fillRect/>
        </a:stretch>
      </xdr:blipFill>
      <xdr:spPr>
        <a:xfrm>
          <a:off x="358775" y="242185190"/>
          <a:ext cx="1160780" cy="1366520"/>
        </a:xfrm>
        <a:prstGeom prst="rect">
          <a:avLst/>
        </a:prstGeom>
        <a:noFill/>
        <a:ln w="9525">
          <a:noFill/>
        </a:ln>
      </xdr:spPr>
    </xdr:pic>
    <xdr:clientData/>
  </xdr:twoCellAnchor>
  <xdr:twoCellAnchor editAs="oneCell">
    <xdr:from>
      <xdr:col>0</xdr:col>
      <xdr:colOff>225425</xdr:colOff>
      <xdr:row>158</xdr:row>
      <xdr:rowOff>70485</xdr:rowOff>
    </xdr:from>
    <xdr:to>
      <xdr:col>0</xdr:col>
      <xdr:colOff>1692275</xdr:colOff>
      <xdr:row>158</xdr:row>
      <xdr:rowOff>1429385</xdr:rowOff>
    </xdr:to>
    <xdr:pic>
      <xdr:nvPicPr>
        <xdr:cNvPr id="275" name="图片 274">
          <a:extLst>
            <a:ext uri="{FF2B5EF4-FFF2-40B4-BE49-F238E27FC236}">
              <a16:creationId xmlns:a16="http://schemas.microsoft.com/office/drawing/2014/main" id="{00000000-0008-0000-2500-000013010000}"/>
            </a:ext>
          </a:extLst>
        </xdr:cNvPr>
        <xdr:cNvPicPr>
          <a:picLocks noChangeAspect="1"/>
        </xdr:cNvPicPr>
      </xdr:nvPicPr>
      <xdr:blipFill>
        <a:blip xmlns:r="http://schemas.openxmlformats.org/officeDocument/2006/relationships" r:embed="rId615"/>
        <a:stretch>
          <a:fillRect/>
        </a:stretch>
      </xdr:blipFill>
      <xdr:spPr>
        <a:xfrm>
          <a:off x="225425" y="244978555"/>
          <a:ext cx="1466850" cy="1358900"/>
        </a:xfrm>
        <a:prstGeom prst="rect">
          <a:avLst/>
        </a:prstGeom>
        <a:noFill/>
        <a:ln w="9525">
          <a:noFill/>
        </a:ln>
      </xdr:spPr>
    </xdr:pic>
    <xdr:clientData/>
  </xdr:twoCellAnchor>
  <xdr:twoCellAnchor editAs="oneCell">
    <xdr:from>
      <xdr:col>0</xdr:col>
      <xdr:colOff>363855</xdr:colOff>
      <xdr:row>157</xdr:row>
      <xdr:rowOff>64135</xdr:rowOff>
    </xdr:from>
    <xdr:to>
      <xdr:col>0</xdr:col>
      <xdr:colOff>1731645</xdr:colOff>
      <xdr:row>157</xdr:row>
      <xdr:rowOff>1196975</xdr:rowOff>
    </xdr:to>
    <xdr:pic>
      <xdr:nvPicPr>
        <xdr:cNvPr id="276" name="图片 275">
          <a:extLst>
            <a:ext uri="{FF2B5EF4-FFF2-40B4-BE49-F238E27FC236}">
              <a16:creationId xmlns:a16="http://schemas.microsoft.com/office/drawing/2014/main" id="{00000000-0008-0000-2500-000014010000}"/>
            </a:ext>
          </a:extLst>
        </xdr:cNvPr>
        <xdr:cNvPicPr>
          <a:picLocks noChangeAspect="1"/>
        </xdr:cNvPicPr>
      </xdr:nvPicPr>
      <xdr:blipFill>
        <a:blip xmlns:r="http://schemas.openxmlformats.org/officeDocument/2006/relationships" r:embed="rId616"/>
        <a:stretch>
          <a:fillRect/>
        </a:stretch>
      </xdr:blipFill>
      <xdr:spPr>
        <a:xfrm>
          <a:off x="363855" y="243664105"/>
          <a:ext cx="1367790" cy="1132840"/>
        </a:xfrm>
        <a:prstGeom prst="rect">
          <a:avLst/>
        </a:prstGeom>
        <a:noFill/>
        <a:ln w="9525">
          <a:noFill/>
        </a:ln>
      </xdr:spPr>
    </xdr:pic>
    <xdr:clientData/>
  </xdr:twoCellAnchor>
  <xdr:twoCellAnchor editAs="oneCell">
    <xdr:from>
      <xdr:col>0</xdr:col>
      <xdr:colOff>78105</xdr:colOff>
      <xdr:row>227</xdr:row>
      <xdr:rowOff>193675</xdr:rowOff>
    </xdr:from>
    <xdr:to>
      <xdr:col>0</xdr:col>
      <xdr:colOff>1764030</xdr:colOff>
      <xdr:row>227</xdr:row>
      <xdr:rowOff>1392555</xdr:rowOff>
    </xdr:to>
    <xdr:pic>
      <xdr:nvPicPr>
        <xdr:cNvPr id="1006" name="图片 1005">
          <a:extLst>
            <a:ext uri="{FF2B5EF4-FFF2-40B4-BE49-F238E27FC236}">
              <a16:creationId xmlns:a16="http://schemas.microsoft.com/office/drawing/2014/main" id="{00000000-0008-0000-2500-0000EE030000}"/>
            </a:ext>
          </a:extLst>
        </xdr:cNvPr>
        <xdr:cNvPicPr>
          <a:picLocks noChangeAspect="1"/>
        </xdr:cNvPicPr>
      </xdr:nvPicPr>
      <xdr:blipFill>
        <a:blip xmlns:r="http://schemas.openxmlformats.org/officeDocument/2006/relationships" r:embed="rId617"/>
        <a:stretch>
          <a:fillRect/>
        </a:stretch>
      </xdr:blipFill>
      <xdr:spPr>
        <a:xfrm>
          <a:off x="78105" y="349698945"/>
          <a:ext cx="1685925" cy="1198880"/>
        </a:xfrm>
        <a:prstGeom prst="rect">
          <a:avLst/>
        </a:prstGeom>
        <a:noFill/>
        <a:ln w="9525">
          <a:noFill/>
        </a:ln>
      </xdr:spPr>
    </xdr:pic>
    <xdr:clientData/>
  </xdr:twoCellAnchor>
  <xdr:twoCellAnchor editAs="oneCell">
    <xdr:from>
      <xdr:col>0</xdr:col>
      <xdr:colOff>52705</xdr:colOff>
      <xdr:row>228</xdr:row>
      <xdr:rowOff>116840</xdr:rowOff>
    </xdr:from>
    <xdr:to>
      <xdr:col>0</xdr:col>
      <xdr:colOff>1788160</xdr:colOff>
      <xdr:row>228</xdr:row>
      <xdr:rowOff>1350010</xdr:rowOff>
    </xdr:to>
    <xdr:pic>
      <xdr:nvPicPr>
        <xdr:cNvPr id="1007" name="图片 1006">
          <a:extLst>
            <a:ext uri="{FF2B5EF4-FFF2-40B4-BE49-F238E27FC236}">
              <a16:creationId xmlns:a16="http://schemas.microsoft.com/office/drawing/2014/main" id="{00000000-0008-0000-2500-0000EF030000}"/>
            </a:ext>
          </a:extLst>
        </xdr:cNvPr>
        <xdr:cNvPicPr>
          <a:picLocks noChangeAspect="1"/>
        </xdr:cNvPicPr>
      </xdr:nvPicPr>
      <xdr:blipFill>
        <a:blip xmlns:r="http://schemas.openxmlformats.org/officeDocument/2006/relationships" r:embed="rId617"/>
        <a:stretch>
          <a:fillRect/>
        </a:stretch>
      </xdr:blipFill>
      <xdr:spPr>
        <a:xfrm>
          <a:off x="52705" y="351146110"/>
          <a:ext cx="1735455" cy="1233170"/>
        </a:xfrm>
        <a:prstGeom prst="rect">
          <a:avLst/>
        </a:prstGeom>
        <a:noFill/>
        <a:ln w="9525">
          <a:noFill/>
        </a:ln>
      </xdr:spPr>
    </xdr:pic>
    <xdr:clientData/>
  </xdr:twoCellAnchor>
  <xdr:twoCellAnchor editAs="oneCell">
    <xdr:from>
      <xdr:col>0</xdr:col>
      <xdr:colOff>75565</xdr:colOff>
      <xdr:row>164</xdr:row>
      <xdr:rowOff>52070</xdr:rowOff>
    </xdr:from>
    <xdr:to>
      <xdr:col>0</xdr:col>
      <xdr:colOff>1856105</xdr:colOff>
      <xdr:row>164</xdr:row>
      <xdr:rowOff>1324610</xdr:rowOff>
    </xdr:to>
    <xdr:pic>
      <xdr:nvPicPr>
        <xdr:cNvPr id="1010" name="图片 1009">
          <a:extLst>
            <a:ext uri="{FF2B5EF4-FFF2-40B4-BE49-F238E27FC236}">
              <a16:creationId xmlns:a16="http://schemas.microsoft.com/office/drawing/2014/main" id="{00000000-0008-0000-2500-0000F2030000}"/>
            </a:ext>
          </a:extLst>
        </xdr:cNvPr>
        <xdr:cNvPicPr>
          <a:picLocks noChangeAspect="1"/>
        </xdr:cNvPicPr>
      </xdr:nvPicPr>
      <xdr:blipFill>
        <a:blip xmlns:r="http://schemas.openxmlformats.org/officeDocument/2006/relationships" r:embed="rId618"/>
        <a:stretch>
          <a:fillRect/>
        </a:stretch>
      </xdr:blipFill>
      <xdr:spPr>
        <a:xfrm>
          <a:off x="75565" y="253507240"/>
          <a:ext cx="1780540" cy="1272540"/>
        </a:xfrm>
        <a:prstGeom prst="rect">
          <a:avLst/>
        </a:prstGeom>
        <a:noFill/>
        <a:ln w="9525">
          <a:noFill/>
        </a:ln>
      </xdr:spPr>
    </xdr:pic>
    <xdr:clientData/>
  </xdr:twoCellAnchor>
  <xdr:twoCellAnchor editAs="oneCell">
    <xdr:from>
      <xdr:col>0</xdr:col>
      <xdr:colOff>67945</xdr:colOff>
      <xdr:row>165</xdr:row>
      <xdr:rowOff>34925</xdr:rowOff>
    </xdr:from>
    <xdr:to>
      <xdr:col>0</xdr:col>
      <xdr:colOff>1835150</xdr:colOff>
      <xdr:row>165</xdr:row>
      <xdr:rowOff>1259840</xdr:rowOff>
    </xdr:to>
    <xdr:pic>
      <xdr:nvPicPr>
        <xdr:cNvPr id="1011" name="图片 1010">
          <a:extLst>
            <a:ext uri="{FF2B5EF4-FFF2-40B4-BE49-F238E27FC236}">
              <a16:creationId xmlns:a16="http://schemas.microsoft.com/office/drawing/2014/main" id="{00000000-0008-0000-2500-0000F3030000}"/>
            </a:ext>
          </a:extLst>
        </xdr:cNvPr>
        <xdr:cNvPicPr>
          <a:picLocks noChangeAspect="1"/>
        </xdr:cNvPicPr>
      </xdr:nvPicPr>
      <xdr:blipFill>
        <a:blip xmlns:r="http://schemas.openxmlformats.org/officeDocument/2006/relationships" r:embed="rId619"/>
        <a:stretch>
          <a:fillRect/>
        </a:stretch>
      </xdr:blipFill>
      <xdr:spPr>
        <a:xfrm>
          <a:off x="67945" y="254836295"/>
          <a:ext cx="1767205" cy="1224915"/>
        </a:xfrm>
        <a:prstGeom prst="rect">
          <a:avLst/>
        </a:prstGeom>
        <a:noFill/>
        <a:ln w="9525">
          <a:noFill/>
        </a:ln>
      </xdr:spPr>
    </xdr:pic>
    <xdr:clientData/>
  </xdr:twoCellAnchor>
  <xdr:twoCellAnchor editAs="oneCell">
    <xdr:from>
      <xdr:col>0</xdr:col>
      <xdr:colOff>25400</xdr:colOff>
      <xdr:row>163</xdr:row>
      <xdr:rowOff>62230</xdr:rowOff>
    </xdr:from>
    <xdr:to>
      <xdr:col>0</xdr:col>
      <xdr:colOff>1813560</xdr:colOff>
      <xdr:row>163</xdr:row>
      <xdr:rowOff>1306195</xdr:rowOff>
    </xdr:to>
    <xdr:pic>
      <xdr:nvPicPr>
        <xdr:cNvPr id="1012" name="图片 1011">
          <a:extLst>
            <a:ext uri="{FF2B5EF4-FFF2-40B4-BE49-F238E27FC236}">
              <a16:creationId xmlns:a16="http://schemas.microsoft.com/office/drawing/2014/main" id="{00000000-0008-0000-2500-0000F4030000}"/>
            </a:ext>
          </a:extLst>
        </xdr:cNvPr>
        <xdr:cNvPicPr>
          <a:picLocks noChangeAspect="1"/>
        </xdr:cNvPicPr>
      </xdr:nvPicPr>
      <xdr:blipFill>
        <a:blip xmlns:r="http://schemas.openxmlformats.org/officeDocument/2006/relationships" r:embed="rId620"/>
        <a:stretch>
          <a:fillRect/>
        </a:stretch>
      </xdr:blipFill>
      <xdr:spPr>
        <a:xfrm>
          <a:off x="25400" y="252183900"/>
          <a:ext cx="1788160" cy="1243965"/>
        </a:xfrm>
        <a:prstGeom prst="rect">
          <a:avLst/>
        </a:prstGeom>
        <a:noFill/>
        <a:ln w="9525">
          <a:noFill/>
        </a:ln>
      </xdr:spPr>
    </xdr:pic>
    <xdr:clientData/>
  </xdr:twoCellAnchor>
  <xdr:twoCellAnchor editAs="oneCell">
    <xdr:from>
      <xdr:col>0</xdr:col>
      <xdr:colOff>78740</xdr:colOff>
      <xdr:row>166</xdr:row>
      <xdr:rowOff>30480</xdr:rowOff>
    </xdr:from>
    <xdr:to>
      <xdr:col>0</xdr:col>
      <xdr:colOff>1853565</xdr:colOff>
      <xdr:row>166</xdr:row>
      <xdr:rowOff>1263015</xdr:rowOff>
    </xdr:to>
    <xdr:pic>
      <xdr:nvPicPr>
        <xdr:cNvPr id="1013" name="图片 1012">
          <a:extLst>
            <a:ext uri="{FF2B5EF4-FFF2-40B4-BE49-F238E27FC236}">
              <a16:creationId xmlns:a16="http://schemas.microsoft.com/office/drawing/2014/main" id="{00000000-0008-0000-2500-0000F5030000}"/>
            </a:ext>
          </a:extLst>
        </xdr:cNvPr>
        <xdr:cNvPicPr>
          <a:picLocks noChangeAspect="1"/>
        </xdr:cNvPicPr>
      </xdr:nvPicPr>
      <xdr:blipFill>
        <a:blip xmlns:r="http://schemas.openxmlformats.org/officeDocument/2006/relationships" r:embed="rId621"/>
        <a:stretch>
          <a:fillRect/>
        </a:stretch>
      </xdr:blipFill>
      <xdr:spPr>
        <a:xfrm>
          <a:off x="78740" y="256127250"/>
          <a:ext cx="1774825" cy="1232535"/>
        </a:xfrm>
        <a:prstGeom prst="rect">
          <a:avLst/>
        </a:prstGeom>
        <a:noFill/>
        <a:ln w="9525">
          <a:noFill/>
        </a:ln>
      </xdr:spPr>
    </xdr:pic>
    <xdr:clientData/>
  </xdr:twoCellAnchor>
  <xdr:twoCellAnchor editAs="oneCell">
    <xdr:from>
      <xdr:col>0</xdr:col>
      <xdr:colOff>15875</xdr:colOff>
      <xdr:row>330</xdr:row>
      <xdr:rowOff>71755</xdr:rowOff>
    </xdr:from>
    <xdr:to>
      <xdr:col>0</xdr:col>
      <xdr:colOff>1837055</xdr:colOff>
      <xdr:row>330</xdr:row>
      <xdr:rowOff>1426845</xdr:rowOff>
    </xdr:to>
    <xdr:pic>
      <xdr:nvPicPr>
        <xdr:cNvPr id="313" name="图片 312">
          <a:extLst>
            <a:ext uri="{FF2B5EF4-FFF2-40B4-BE49-F238E27FC236}">
              <a16:creationId xmlns:a16="http://schemas.microsoft.com/office/drawing/2014/main" id="{00000000-0008-0000-2500-000039010000}"/>
            </a:ext>
          </a:extLst>
        </xdr:cNvPr>
        <xdr:cNvPicPr>
          <a:picLocks noChangeAspect="1"/>
        </xdr:cNvPicPr>
      </xdr:nvPicPr>
      <xdr:blipFill>
        <a:blip xmlns:r="http://schemas.openxmlformats.org/officeDocument/2006/relationships" r:embed="rId622"/>
        <a:stretch>
          <a:fillRect/>
        </a:stretch>
      </xdr:blipFill>
      <xdr:spPr>
        <a:xfrm>
          <a:off x="15875" y="506320425"/>
          <a:ext cx="1821180" cy="1355090"/>
        </a:xfrm>
        <a:prstGeom prst="rect">
          <a:avLst/>
        </a:prstGeom>
        <a:noFill/>
        <a:ln w="9525">
          <a:noFill/>
        </a:ln>
      </xdr:spPr>
    </xdr:pic>
    <xdr:clientData/>
  </xdr:twoCellAnchor>
  <xdr:twoCellAnchor editAs="oneCell">
    <xdr:from>
      <xdr:col>0</xdr:col>
      <xdr:colOff>149225</xdr:colOff>
      <xdr:row>329</xdr:row>
      <xdr:rowOff>55245</xdr:rowOff>
    </xdr:from>
    <xdr:to>
      <xdr:col>0</xdr:col>
      <xdr:colOff>1708150</xdr:colOff>
      <xdr:row>329</xdr:row>
      <xdr:rowOff>1511300</xdr:rowOff>
    </xdr:to>
    <xdr:pic>
      <xdr:nvPicPr>
        <xdr:cNvPr id="314" name="图片 313">
          <a:extLst>
            <a:ext uri="{FF2B5EF4-FFF2-40B4-BE49-F238E27FC236}">
              <a16:creationId xmlns:a16="http://schemas.microsoft.com/office/drawing/2014/main" id="{00000000-0008-0000-2500-00003A010000}"/>
            </a:ext>
          </a:extLst>
        </xdr:cNvPr>
        <xdr:cNvPicPr>
          <a:picLocks noChangeAspect="1"/>
        </xdr:cNvPicPr>
      </xdr:nvPicPr>
      <xdr:blipFill>
        <a:blip xmlns:r="http://schemas.openxmlformats.org/officeDocument/2006/relationships" r:embed="rId623"/>
        <a:stretch>
          <a:fillRect/>
        </a:stretch>
      </xdr:blipFill>
      <xdr:spPr>
        <a:xfrm>
          <a:off x="149225" y="504779915"/>
          <a:ext cx="1558925" cy="1456055"/>
        </a:xfrm>
        <a:prstGeom prst="rect">
          <a:avLst/>
        </a:prstGeom>
        <a:noFill/>
        <a:ln w="9525">
          <a:noFill/>
        </a:ln>
      </xdr:spPr>
    </xdr:pic>
    <xdr:clientData/>
  </xdr:twoCellAnchor>
  <xdr:twoCellAnchor editAs="oneCell">
    <xdr:from>
      <xdr:col>0</xdr:col>
      <xdr:colOff>252095</xdr:colOff>
      <xdr:row>332</xdr:row>
      <xdr:rowOff>76200</xdr:rowOff>
    </xdr:from>
    <xdr:to>
      <xdr:col>0</xdr:col>
      <xdr:colOff>1623695</xdr:colOff>
      <xdr:row>332</xdr:row>
      <xdr:rowOff>1819910</xdr:rowOff>
    </xdr:to>
    <xdr:pic>
      <xdr:nvPicPr>
        <xdr:cNvPr id="315" name="图片 314">
          <a:extLst>
            <a:ext uri="{FF2B5EF4-FFF2-40B4-BE49-F238E27FC236}">
              <a16:creationId xmlns:a16="http://schemas.microsoft.com/office/drawing/2014/main" id="{00000000-0008-0000-2500-00003B010000}"/>
            </a:ext>
          </a:extLst>
        </xdr:cNvPr>
        <xdr:cNvPicPr>
          <a:picLocks noChangeAspect="1"/>
        </xdr:cNvPicPr>
      </xdr:nvPicPr>
      <xdr:blipFill>
        <a:blip xmlns:r="http://schemas.openxmlformats.org/officeDocument/2006/relationships" r:embed="rId624"/>
        <a:stretch>
          <a:fillRect/>
        </a:stretch>
      </xdr:blipFill>
      <xdr:spPr>
        <a:xfrm>
          <a:off x="252095" y="509372870"/>
          <a:ext cx="1371600" cy="1743710"/>
        </a:xfrm>
        <a:prstGeom prst="rect">
          <a:avLst/>
        </a:prstGeom>
        <a:noFill/>
        <a:ln w="9525">
          <a:noFill/>
        </a:ln>
      </xdr:spPr>
    </xdr:pic>
    <xdr:clientData/>
  </xdr:twoCellAnchor>
  <xdr:twoCellAnchor editAs="oneCell">
    <xdr:from>
      <xdr:col>0</xdr:col>
      <xdr:colOff>215265</xdr:colOff>
      <xdr:row>331</xdr:row>
      <xdr:rowOff>24130</xdr:rowOff>
    </xdr:from>
    <xdr:to>
      <xdr:col>0</xdr:col>
      <xdr:colOff>1606550</xdr:colOff>
      <xdr:row>331</xdr:row>
      <xdr:rowOff>1498600</xdr:rowOff>
    </xdr:to>
    <xdr:pic>
      <xdr:nvPicPr>
        <xdr:cNvPr id="316" name="图片 315">
          <a:extLst>
            <a:ext uri="{FF2B5EF4-FFF2-40B4-BE49-F238E27FC236}">
              <a16:creationId xmlns:a16="http://schemas.microsoft.com/office/drawing/2014/main" id="{00000000-0008-0000-2500-00003C010000}"/>
            </a:ext>
          </a:extLst>
        </xdr:cNvPr>
        <xdr:cNvPicPr>
          <a:picLocks noChangeAspect="1"/>
        </xdr:cNvPicPr>
      </xdr:nvPicPr>
      <xdr:blipFill>
        <a:blip xmlns:r="http://schemas.openxmlformats.org/officeDocument/2006/relationships" r:embed="rId625"/>
        <a:stretch>
          <a:fillRect/>
        </a:stretch>
      </xdr:blipFill>
      <xdr:spPr>
        <a:xfrm>
          <a:off x="215265" y="507796800"/>
          <a:ext cx="1391285" cy="1474470"/>
        </a:xfrm>
        <a:prstGeom prst="rect">
          <a:avLst/>
        </a:prstGeom>
        <a:noFill/>
        <a:ln w="9525">
          <a:noFill/>
        </a:ln>
      </xdr:spPr>
    </xdr:pic>
    <xdr:clientData/>
  </xdr:twoCellAnchor>
  <xdr:twoCellAnchor editAs="oneCell">
    <xdr:from>
      <xdr:col>0</xdr:col>
      <xdr:colOff>97155</xdr:colOff>
      <xdr:row>897</xdr:row>
      <xdr:rowOff>66675</xdr:rowOff>
    </xdr:from>
    <xdr:to>
      <xdr:col>0</xdr:col>
      <xdr:colOff>1845310</xdr:colOff>
      <xdr:row>897</xdr:row>
      <xdr:rowOff>1293495</xdr:rowOff>
    </xdr:to>
    <xdr:pic>
      <xdr:nvPicPr>
        <xdr:cNvPr id="317" name="图片 316">
          <a:extLst>
            <a:ext uri="{FF2B5EF4-FFF2-40B4-BE49-F238E27FC236}">
              <a16:creationId xmlns:a16="http://schemas.microsoft.com/office/drawing/2014/main" id="{00000000-0008-0000-2500-00003D010000}"/>
            </a:ext>
          </a:extLst>
        </xdr:cNvPr>
        <xdr:cNvPicPr>
          <a:picLocks noChangeAspect="1"/>
        </xdr:cNvPicPr>
      </xdr:nvPicPr>
      <xdr:blipFill>
        <a:blip xmlns:r="http://schemas.openxmlformats.org/officeDocument/2006/relationships" r:embed="rId626"/>
        <a:stretch>
          <a:fillRect/>
        </a:stretch>
      </xdr:blipFill>
      <xdr:spPr>
        <a:xfrm>
          <a:off x="97155" y="1372671245"/>
          <a:ext cx="1748155" cy="1226820"/>
        </a:xfrm>
        <a:prstGeom prst="rect">
          <a:avLst/>
        </a:prstGeom>
        <a:noFill/>
        <a:ln w="9525">
          <a:noFill/>
        </a:ln>
      </xdr:spPr>
    </xdr:pic>
    <xdr:clientData/>
  </xdr:twoCellAnchor>
  <xdr:twoCellAnchor editAs="oneCell">
    <xdr:from>
      <xdr:col>0</xdr:col>
      <xdr:colOff>116205</xdr:colOff>
      <xdr:row>898</xdr:row>
      <xdr:rowOff>66675</xdr:rowOff>
    </xdr:from>
    <xdr:to>
      <xdr:col>0</xdr:col>
      <xdr:colOff>1750060</xdr:colOff>
      <xdr:row>898</xdr:row>
      <xdr:rowOff>1286510</xdr:rowOff>
    </xdr:to>
    <xdr:pic>
      <xdr:nvPicPr>
        <xdr:cNvPr id="318" name="图片 317">
          <a:extLst>
            <a:ext uri="{FF2B5EF4-FFF2-40B4-BE49-F238E27FC236}">
              <a16:creationId xmlns:a16="http://schemas.microsoft.com/office/drawing/2014/main" id="{00000000-0008-0000-2500-00003E010000}"/>
            </a:ext>
          </a:extLst>
        </xdr:cNvPr>
        <xdr:cNvPicPr>
          <a:picLocks noChangeAspect="1"/>
        </xdr:cNvPicPr>
      </xdr:nvPicPr>
      <xdr:blipFill>
        <a:blip xmlns:r="http://schemas.openxmlformats.org/officeDocument/2006/relationships" r:embed="rId627"/>
        <a:stretch>
          <a:fillRect/>
        </a:stretch>
      </xdr:blipFill>
      <xdr:spPr>
        <a:xfrm>
          <a:off x="116205" y="1374195245"/>
          <a:ext cx="1633855" cy="1219835"/>
        </a:xfrm>
        <a:prstGeom prst="rect">
          <a:avLst/>
        </a:prstGeom>
        <a:noFill/>
        <a:ln w="9525">
          <a:noFill/>
        </a:ln>
      </xdr:spPr>
    </xdr:pic>
    <xdr:clientData/>
  </xdr:twoCellAnchor>
  <xdr:twoCellAnchor editAs="oneCell">
    <xdr:from>
      <xdr:col>0</xdr:col>
      <xdr:colOff>152400</xdr:colOff>
      <xdr:row>899</xdr:row>
      <xdr:rowOff>28575</xdr:rowOff>
    </xdr:from>
    <xdr:to>
      <xdr:col>0</xdr:col>
      <xdr:colOff>1636395</xdr:colOff>
      <xdr:row>899</xdr:row>
      <xdr:rowOff>1160780</xdr:rowOff>
    </xdr:to>
    <xdr:pic>
      <xdr:nvPicPr>
        <xdr:cNvPr id="319" name="图片 318">
          <a:extLst>
            <a:ext uri="{FF2B5EF4-FFF2-40B4-BE49-F238E27FC236}">
              <a16:creationId xmlns:a16="http://schemas.microsoft.com/office/drawing/2014/main" id="{00000000-0008-0000-2500-00003F010000}"/>
            </a:ext>
          </a:extLst>
        </xdr:cNvPr>
        <xdr:cNvPicPr>
          <a:picLocks noChangeAspect="1"/>
        </xdr:cNvPicPr>
      </xdr:nvPicPr>
      <xdr:blipFill>
        <a:blip xmlns:r="http://schemas.openxmlformats.org/officeDocument/2006/relationships" r:embed="rId628"/>
        <a:stretch>
          <a:fillRect/>
        </a:stretch>
      </xdr:blipFill>
      <xdr:spPr>
        <a:xfrm>
          <a:off x="152400" y="1375681145"/>
          <a:ext cx="1483995" cy="1132205"/>
        </a:xfrm>
        <a:prstGeom prst="rect">
          <a:avLst/>
        </a:prstGeom>
        <a:noFill/>
        <a:ln w="9525">
          <a:noFill/>
        </a:ln>
      </xdr:spPr>
    </xdr:pic>
    <xdr:clientData/>
  </xdr:twoCellAnchor>
  <xdr:twoCellAnchor editAs="oneCell">
    <xdr:from>
      <xdr:col>0</xdr:col>
      <xdr:colOff>123825</xdr:colOff>
      <xdr:row>901</xdr:row>
      <xdr:rowOff>41275</xdr:rowOff>
    </xdr:from>
    <xdr:to>
      <xdr:col>0</xdr:col>
      <xdr:colOff>1644650</xdr:colOff>
      <xdr:row>901</xdr:row>
      <xdr:rowOff>1136650</xdr:rowOff>
    </xdr:to>
    <xdr:pic>
      <xdr:nvPicPr>
        <xdr:cNvPr id="320" name="图片 319">
          <a:extLst>
            <a:ext uri="{FF2B5EF4-FFF2-40B4-BE49-F238E27FC236}">
              <a16:creationId xmlns:a16="http://schemas.microsoft.com/office/drawing/2014/main" id="{00000000-0008-0000-2500-000040010000}"/>
            </a:ext>
          </a:extLst>
        </xdr:cNvPr>
        <xdr:cNvPicPr>
          <a:picLocks noChangeAspect="1"/>
        </xdr:cNvPicPr>
      </xdr:nvPicPr>
      <xdr:blipFill>
        <a:blip xmlns:r="http://schemas.openxmlformats.org/officeDocument/2006/relationships" r:embed="rId629"/>
        <a:stretch>
          <a:fillRect/>
        </a:stretch>
      </xdr:blipFill>
      <xdr:spPr>
        <a:xfrm>
          <a:off x="123825" y="1378081445"/>
          <a:ext cx="1520825" cy="1095375"/>
        </a:xfrm>
        <a:prstGeom prst="rect">
          <a:avLst/>
        </a:prstGeom>
        <a:noFill/>
        <a:ln w="9525">
          <a:noFill/>
        </a:ln>
      </xdr:spPr>
    </xdr:pic>
    <xdr:clientData/>
  </xdr:twoCellAnchor>
  <xdr:twoCellAnchor editAs="oneCell">
    <xdr:from>
      <xdr:col>0</xdr:col>
      <xdr:colOff>247650</xdr:colOff>
      <xdr:row>902</xdr:row>
      <xdr:rowOff>28575</xdr:rowOff>
    </xdr:from>
    <xdr:to>
      <xdr:col>0</xdr:col>
      <xdr:colOff>1617345</xdr:colOff>
      <xdr:row>902</xdr:row>
      <xdr:rowOff>1097915</xdr:rowOff>
    </xdr:to>
    <xdr:pic>
      <xdr:nvPicPr>
        <xdr:cNvPr id="321" name="图片 320">
          <a:extLst>
            <a:ext uri="{FF2B5EF4-FFF2-40B4-BE49-F238E27FC236}">
              <a16:creationId xmlns:a16="http://schemas.microsoft.com/office/drawing/2014/main" id="{00000000-0008-0000-2500-000041010000}"/>
            </a:ext>
          </a:extLst>
        </xdr:cNvPr>
        <xdr:cNvPicPr>
          <a:picLocks noChangeAspect="1"/>
        </xdr:cNvPicPr>
      </xdr:nvPicPr>
      <xdr:blipFill>
        <a:blip xmlns:r="http://schemas.openxmlformats.org/officeDocument/2006/relationships" r:embed="rId630"/>
        <a:stretch>
          <a:fillRect/>
        </a:stretch>
      </xdr:blipFill>
      <xdr:spPr>
        <a:xfrm>
          <a:off x="247650" y="1379262545"/>
          <a:ext cx="1369695" cy="1069340"/>
        </a:xfrm>
        <a:prstGeom prst="rect">
          <a:avLst/>
        </a:prstGeom>
        <a:noFill/>
        <a:ln w="9525">
          <a:noFill/>
        </a:ln>
      </xdr:spPr>
    </xdr:pic>
    <xdr:clientData/>
  </xdr:twoCellAnchor>
  <xdr:twoCellAnchor editAs="oneCell">
    <xdr:from>
      <xdr:col>0</xdr:col>
      <xdr:colOff>180975</xdr:colOff>
      <xdr:row>900</xdr:row>
      <xdr:rowOff>50800</xdr:rowOff>
    </xdr:from>
    <xdr:to>
      <xdr:col>0</xdr:col>
      <xdr:colOff>1551305</xdr:colOff>
      <xdr:row>900</xdr:row>
      <xdr:rowOff>1159510</xdr:rowOff>
    </xdr:to>
    <xdr:pic>
      <xdr:nvPicPr>
        <xdr:cNvPr id="322" name="图片 321">
          <a:extLst>
            <a:ext uri="{FF2B5EF4-FFF2-40B4-BE49-F238E27FC236}">
              <a16:creationId xmlns:a16="http://schemas.microsoft.com/office/drawing/2014/main" id="{00000000-0008-0000-2500-000042010000}"/>
            </a:ext>
          </a:extLst>
        </xdr:cNvPr>
        <xdr:cNvPicPr>
          <a:picLocks noChangeAspect="1"/>
        </xdr:cNvPicPr>
      </xdr:nvPicPr>
      <xdr:blipFill>
        <a:blip xmlns:r="http://schemas.openxmlformats.org/officeDocument/2006/relationships" r:embed="rId631"/>
        <a:stretch>
          <a:fillRect/>
        </a:stretch>
      </xdr:blipFill>
      <xdr:spPr>
        <a:xfrm>
          <a:off x="180975" y="1376897170"/>
          <a:ext cx="1370330" cy="1108710"/>
        </a:xfrm>
        <a:prstGeom prst="rect">
          <a:avLst/>
        </a:prstGeom>
        <a:noFill/>
        <a:ln w="9525">
          <a:noFill/>
        </a:ln>
      </xdr:spPr>
    </xdr:pic>
    <xdr:clientData/>
  </xdr:twoCellAnchor>
  <xdr:twoCellAnchor editAs="oneCell">
    <xdr:from>
      <xdr:col>0</xdr:col>
      <xdr:colOff>85725</xdr:colOff>
      <xdr:row>903</xdr:row>
      <xdr:rowOff>104775</xdr:rowOff>
    </xdr:from>
    <xdr:to>
      <xdr:col>0</xdr:col>
      <xdr:colOff>1830705</xdr:colOff>
      <xdr:row>903</xdr:row>
      <xdr:rowOff>1344295</xdr:rowOff>
    </xdr:to>
    <xdr:pic>
      <xdr:nvPicPr>
        <xdr:cNvPr id="323" name="图片 322">
          <a:extLst>
            <a:ext uri="{FF2B5EF4-FFF2-40B4-BE49-F238E27FC236}">
              <a16:creationId xmlns:a16="http://schemas.microsoft.com/office/drawing/2014/main" id="{00000000-0008-0000-2500-000043010000}"/>
            </a:ext>
          </a:extLst>
        </xdr:cNvPr>
        <xdr:cNvPicPr>
          <a:picLocks noChangeAspect="1"/>
        </xdr:cNvPicPr>
      </xdr:nvPicPr>
      <xdr:blipFill>
        <a:blip xmlns:r="http://schemas.openxmlformats.org/officeDocument/2006/relationships" r:embed="rId632"/>
        <a:stretch>
          <a:fillRect/>
        </a:stretch>
      </xdr:blipFill>
      <xdr:spPr>
        <a:xfrm>
          <a:off x="85725" y="1380481745"/>
          <a:ext cx="1744980" cy="1239520"/>
        </a:xfrm>
        <a:prstGeom prst="rect">
          <a:avLst/>
        </a:prstGeom>
        <a:noFill/>
        <a:ln w="9525">
          <a:noFill/>
        </a:ln>
      </xdr:spPr>
    </xdr:pic>
    <xdr:clientData/>
  </xdr:twoCellAnchor>
  <xdr:twoCellAnchor editAs="oneCell">
    <xdr:from>
      <xdr:col>0</xdr:col>
      <xdr:colOff>26035</xdr:colOff>
      <xdr:row>159</xdr:row>
      <xdr:rowOff>73025</xdr:rowOff>
    </xdr:from>
    <xdr:to>
      <xdr:col>0</xdr:col>
      <xdr:colOff>1824990</xdr:colOff>
      <xdr:row>159</xdr:row>
      <xdr:rowOff>1372870</xdr:rowOff>
    </xdr:to>
    <xdr:pic>
      <xdr:nvPicPr>
        <xdr:cNvPr id="324" name="图片 323">
          <a:extLst>
            <a:ext uri="{FF2B5EF4-FFF2-40B4-BE49-F238E27FC236}">
              <a16:creationId xmlns:a16="http://schemas.microsoft.com/office/drawing/2014/main" id="{00000000-0008-0000-2500-000044010000}"/>
            </a:ext>
          </a:extLst>
        </xdr:cNvPr>
        <xdr:cNvPicPr>
          <a:picLocks noChangeAspect="1"/>
        </xdr:cNvPicPr>
      </xdr:nvPicPr>
      <xdr:blipFill>
        <a:blip xmlns:r="http://schemas.openxmlformats.org/officeDocument/2006/relationships" r:embed="rId633"/>
        <a:stretch>
          <a:fillRect/>
        </a:stretch>
      </xdr:blipFill>
      <xdr:spPr>
        <a:xfrm>
          <a:off x="26035" y="246492395"/>
          <a:ext cx="1798955" cy="1299845"/>
        </a:xfrm>
        <a:prstGeom prst="rect">
          <a:avLst/>
        </a:prstGeom>
        <a:noFill/>
        <a:ln w="9525">
          <a:noFill/>
        </a:ln>
      </xdr:spPr>
    </xdr:pic>
    <xdr:clientData/>
  </xdr:twoCellAnchor>
  <xdr:twoCellAnchor editAs="oneCell">
    <xdr:from>
      <xdr:col>0</xdr:col>
      <xdr:colOff>635</xdr:colOff>
      <xdr:row>160</xdr:row>
      <xdr:rowOff>31750</xdr:rowOff>
    </xdr:from>
    <xdr:to>
      <xdr:col>0</xdr:col>
      <xdr:colOff>1828800</xdr:colOff>
      <xdr:row>160</xdr:row>
      <xdr:rowOff>1323975</xdr:rowOff>
    </xdr:to>
    <xdr:pic>
      <xdr:nvPicPr>
        <xdr:cNvPr id="325" name="图片 324">
          <a:extLst>
            <a:ext uri="{FF2B5EF4-FFF2-40B4-BE49-F238E27FC236}">
              <a16:creationId xmlns:a16="http://schemas.microsoft.com/office/drawing/2014/main" id="{00000000-0008-0000-2500-000045010000}"/>
            </a:ext>
          </a:extLst>
        </xdr:cNvPr>
        <xdr:cNvPicPr>
          <a:picLocks noChangeAspect="1"/>
        </xdr:cNvPicPr>
      </xdr:nvPicPr>
      <xdr:blipFill>
        <a:blip xmlns:r="http://schemas.openxmlformats.org/officeDocument/2006/relationships" r:embed="rId634"/>
        <a:stretch>
          <a:fillRect/>
        </a:stretch>
      </xdr:blipFill>
      <xdr:spPr>
        <a:xfrm>
          <a:off x="635" y="247873520"/>
          <a:ext cx="1828165" cy="1292225"/>
        </a:xfrm>
        <a:prstGeom prst="rect">
          <a:avLst/>
        </a:prstGeom>
        <a:noFill/>
        <a:ln w="9525">
          <a:noFill/>
        </a:ln>
      </xdr:spPr>
    </xdr:pic>
    <xdr:clientData/>
  </xdr:twoCellAnchor>
  <xdr:twoCellAnchor editAs="oneCell">
    <xdr:from>
      <xdr:col>0</xdr:col>
      <xdr:colOff>58420</xdr:colOff>
      <xdr:row>161</xdr:row>
      <xdr:rowOff>69850</xdr:rowOff>
    </xdr:from>
    <xdr:to>
      <xdr:col>0</xdr:col>
      <xdr:colOff>1866900</xdr:colOff>
      <xdr:row>161</xdr:row>
      <xdr:rowOff>1377315</xdr:rowOff>
    </xdr:to>
    <xdr:pic>
      <xdr:nvPicPr>
        <xdr:cNvPr id="613" name="图片 612">
          <a:extLst>
            <a:ext uri="{FF2B5EF4-FFF2-40B4-BE49-F238E27FC236}">
              <a16:creationId xmlns:a16="http://schemas.microsoft.com/office/drawing/2014/main" id="{00000000-0008-0000-2500-000065020000}"/>
            </a:ext>
          </a:extLst>
        </xdr:cNvPr>
        <xdr:cNvPicPr>
          <a:picLocks noChangeAspect="1"/>
        </xdr:cNvPicPr>
      </xdr:nvPicPr>
      <xdr:blipFill>
        <a:blip xmlns:r="http://schemas.openxmlformats.org/officeDocument/2006/relationships" r:embed="rId635"/>
        <a:stretch>
          <a:fillRect/>
        </a:stretch>
      </xdr:blipFill>
      <xdr:spPr>
        <a:xfrm>
          <a:off x="58420" y="249295920"/>
          <a:ext cx="1808480" cy="1307465"/>
        </a:xfrm>
        <a:prstGeom prst="rect">
          <a:avLst/>
        </a:prstGeom>
        <a:noFill/>
        <a:ln w="9525">
          <a:noFill/>
        </a:ln>
      </xdr:spPr>
    </xdr:pic>
    <xdr:clientData/>
  </xdr:twoCellAnchor>
  <xdr:twoCellAnchor editAs="oneCell">
    <xdr:from>
      <xdr:col>0</xdr:col>
      <xdr:colOff>40005</xdr:colOff>
      <xdr:row>162</xdr:row>
      <xdr:rowOff>69850</xdr:rowOff>
    </xdr:from>
    <xdr:to>
      <xdr:col>0</xdr:col>
      <xdr:colOff>1854200</xdr:colOff>
      <xdr:row>162</xdr:row>
      <xdr:rowOff>1428750</xdr:rowOff>
    </xdr:to>
    <xdr:pic>
      <xdr:nvPicPr>
        <xdr:cNvPr id="624" name="图片 623">
          <a:extLst>
            <a:ext uri="{FF2B5EF4-FFF2-40B4-BE49-F238E27FC236}">
              <a16:creationId xmlns:a16="http://schemas.microsoft.com/office/drawing/2014/main" id="{00000000-0008-0000-2500-000070020000}"/>
            </a:ext>
          </a:extLst>
        </xdr:cNvPr>
        <xdr:cNvPicPr>
          <a:picLocks noChangeAspect="1"/>
        </xdr:cNvPicPr>
      </xdr:nvPicPr>
      <xdr:blipFill>
        <a:blip xmlns:r="http://schemas.openxmlformats.org/officeDocument/2006/relationships" r:embed="rId636"/>
        <a:stretch>
          <a:fillRect/>
        </a:stretch>
      </xdr:blipFill>
      <xdr:spPr>
        <a:xfrm>
          <a:off x="40005" y="250680220"/>
          <a:ext cx="1814195" cy="1358900"/>
        </a:xfrm>
        <a:prstGeom prst="rect">
          <a:avLst/>
        </a:prstGeom>
        <a:noFill/>
        <a:ln w="9525">
          <a:noFill/>
        </a:ln>
      </xdr:spPr>
    </xdr:pic>
    <xdr:clientData/>
  </xdr:twoCellAnchor>
  <xdr:twoCellAnchor editAs="oneCell">
    <xdr:from>
      <xdr:col>0</xdr:col>
      <xdr:colOff>182245</xdr:colOff>
      <xdr:row>154</xdr:row>
      <xdr:rowOff>60960</xdr:rowOff>
    </xdr:from>
    <xdr:to>
      <xdr:col>0</xdr:col>
      <xdr:colOff>1737360</xdr:colOff>
      <xdr:row>154</xdr:row>
      <xdr:rowOff>1487805</xdr:rowOff>
    </xdr:to>
    <xdr:pic>
      <xdr:nvPicPr>
        <xdr:cNvPr id="430" name="图片 429">
          <a:extLst>
            <a:ext uri="{FF2B5EF4-FFF2-40B4-BE49-F238E27FC236}">
              <a16:creationId xmlns:a16="http://schemas.microsoft.com/office/drawing/2014/main" id="{00000000-0008-0000-2500-0000AE010000}"/>
            </a:ext>
          </a:extLst>
        </xdr:cNvPr>
        <xdr:cNvPicPr>
          <a:picLocks noChangeAspect="1"/>
        </xdr:cNvPicPr>
      </xdr:nvPicPr>
      <xdr:blipFill>
        <a:blip xmlns:r="http://schemas.openxmlformats.org/officeDocument/2006/relationships" r:embed="rId637"/>
        <a:stretch>
          <a:fillRect/>
        </a:stretch>
      </xdr:blipFill>
      <xdr:spPr>
        <a:xfrm>
          <a:off x="182245" y="239127030"/>
          <a:ext cx="1555115" cy="1426845"/>
        </a:xfrm>
        <a:prstGeom prst="rect">
          <a:avLst/>
        </a:prstGeom>
        <a:noFill/>
        <a:ln w="9525">
          <a:noFill/>
        </a:ln>
      </xdr:spPr>
    </xdr:pic>
    <xdr:clientData/>
  </xdr:twoCellAnchor>
  <xdr:twoCellAnchor editAs="oneCell">
    <xdr:from>
      <xdr:col>0</xdr:col>
      <xdr:colOff>114300</xdr:colOff>
      <xdr:row>150</xdr:row>
      <xdr:rowOff>60325</xdr:rowOff>
    </xdr:from>
    <xdr:to>
      <xdr:col>0</xdr:col>
      <xdr:colOff>1742440</xdr:colOff>
      <xdr:row>150</xdr:row>
      <xdr:rowOff>1456055</xdr:rowOff>
    </xdr:to>
    <xdr:pic>
      <xdr:nvPicPr>
        <xdr:cNvPr id="431" name="图片 430">
          <a:extLst>
            <a:ext uri="{FF2B5EF4-FFF2-40B4-BE49-F238E27FC236}">
              <a16:creationId xmlns:a16="http://schemas.microsoft.com/office/drawing/2014/main" id="{00000000-0008-0000-2500-0000AF010000}"/>
            </a:ext>
          </a:extLst>
        </xdr:cNvPr>
        <xdr:cNvPicPr>
          <a:picLocks noChangeAspect="1"/>
        </xdr:cNvPicPr>
      </xdr:nvPicPr>
      <xdr:blipFill>
        <a:blip xmlns:r="http://schemas.openxmlformats.org/officeDocument/2006/relationships" r:embed="rId638"/>
        <a:stretch>
          <a:fillRect/>
        </a:stretch>
      </xdr:blipFill>
      <xdr:spPr>
        <a:xfrm>
          <a:off x="114300" y="233043095"/>
          <a:ext cx="1628140" cy="1395730"/>
        </a:xfrm>
        <a:prstGeom prst="rect">
          <a:avLst/>
        </a:prstGeom>
        <a:noFill/>
        <a:ln w="9525">
          <a:noFill/>
        </a:ln>
      </xdr:spPr>
    </xdr:pic>
    <xdr:clientData/>
  </xdr:twoCellAnchor>
  <xdr:twoCellAnchor editAs="oneCell">
    <xdr:from>
      <xdr:col>0</xdr:col>
      <xdr:colOff>104775</xdr:colOff>
      <xdr:row>151</xdr:row>
      <xdr:rowOff>31750</xdr:rowOff>
    </xdr:from>
    <xdr:to>
      <xdr:col>0</xdr:col>
      <xdr:colOff>1739900</xdr:colOff>
      <xdr:row>151</xdr:row>
      <xdr:rowOff>1480820</xdr:rowOff>
    </xdr:to>
    <xdr:pic>
      <xdr:nvPicPr>
        <xdr:cNvPr id="432" name="图片 431">
          <a:extLst>
            <a:ext uri="{FF2B5EF4-FFF2-40B4-BE49-F238E27FC236}">
              <a16:creationId xmlns:a16="http://schemas.microsoft.com/office/drawing/2014/main" id="{00000000-0008-0000-2500-0000B0010000}"/>
            </a:ext>
          </a:extLst>
        </xdr:cNvPr>
        <xdr:cNvPicPr>
          <a:picLocks noChangeAspect="1"/>
        </xdr:cNvPicPr>
      </xdr:nvPicPr>
      <xdr:blipFill>
        <a:blip xmlns:r="http://schemas.openxmlformats.org/officeDocument/2006/relationships" r:embed="rId639"/>
        <a:stretch>
          <a:fillRect/>
        </a:stretch>
      </xdr:blipFill>
      <xdr:spPr>
        <a:xfrm>
          <a:off x="104775" y="234525820"/>
          <a:ext cx="1635125" cy="1449070"/>
        </a:xfrm>
        <a:prstGeom prst="rect">
          <a:avLst/>
        </a:prstGeom>
        <a:noFill/>
        <a:ln w="9525">
          <a:noFill/>
        </a:ln>
      </xdr:spPr>
    </xdr:pic>
    <xdr:clientData/>
  </xdr:twoCellAnchor>
  <xdr:twoCellAnchor editAs="oneCell">
    <xdr:from>
      <xdr:col>0</xdr:col>
      <xdr:colOff>123825</xdr:colOff>
      <xdr:row>152</xdr:row>
      <xdr:rowOff>25400</xdr:rowOff>
    </xdr:from>
    <xdr:to>
      <xdr:col>0</xdr:col>
      <xdr:colOff>1789430</xdr:colOff>
      <xdr:row>152</xdr:row>
      <xdr:rowOff>1464310</xdr:rowOff>
    </xdr:to>
    <xdr:pic>
      <xdr:nvPicPr>
        <xdr:cNvPr id="625" name="图片 624">
          <a:extLst>
            <a:ext uri="{FF2B5EF4-FFF2-40B4-BE49-F238E27FC236}">
              <a16:creationId xmlns:a16="http://schemas.microsoft.com/office/drawing/2014/main" id="{00000000-0008-0000-2500-000071020000}"/>
            </a:ext>
          </a:extLst>
        </xdr:cNvPr>
        <xdr:cNvPicPr>
          <a:picLocks noChangeAspect="1"/>
        </xdr:cNvPicPr>
      </xdr:nvPicPr>
      <xdr:blipFill>
        <a:blip xmlns:r="http://schemas.openxmlformats.org/officeDocument/2006/relationships" r:embed="rId640"/>
        <a:stretch>
          <a:fillRect/>
        </a:stretch>
      </xdr:blipFill>
      <xdr:spPr>
        <a:xfrm>
          <a:off x="123825" y="236030770"/>
          <a:ext cx="1665605" cy="1438910"/>
        </a:xfrm>
        <a:prstGeom prst="rect">
          <a:avLst/>
        </a:prstGeom>
        <a:noFill/>
        <a:ln w="9525">
          <a:noFill/>
        </a:ln>
      </xdr:spPr>
    </xdr:pic>
    <xdr:clientData/>
  </xdr:twoCellAnchor>
  <xdr:twoCellAnchor editAs="oneCell">
    <xdr:from>
      <xdr:col>0</xdr:col>
      <xdr:colOff>111125</xdr:colOff>
      <xdr:row>153</xdr:row>
      <xdr:rowOff>25400</xdr:rowOff>
    </xdr:from>
    <xdr:to>
      <xdr:col>0</xdr:col>
      <xdr:colOff>1804670</xdr:colOff>
      <xdr:row>153</xdr:row>
      <xdr:rowOff>1504315</xdr:rowOff>
    </xdr:to>
    <xdr:pic>
      <xdr:nvPicPr>
        <xdr:cNvPr id="626" name="图片 625">
          <a:extLst>
            <a:ext uri="{FF2B5EF4-FFF2-40B4-BE49-F238E27FC236}">
              <a16:creationId xmlns:a16="http://schemas.microsoft.com/office/drawing/2014/main" id="{00000000-0008-0000-2500-000072020000}"/>
            </a:ext>
          </a:extLst>
        </xdr:cNvPr>
        <xdr:cNvPicPr>
          <a:picLocks noChangeAspect="1"/>
        </xdr:cNvPicPr>
      </xdr:nvPicPr>
      <xdr:blipFill>
        <a:blip xmlns:r="http://schemas.openxmlformats.org/officeDocument/2006/relationships" r:embed="rId641"/>
        <a:stretch>
          <a:fillRect/>
        </a:stretch>
      </xdr:blipFill>
      <xdr:spPr>
        <a:xfrm>
          <a:off x="111125" y="237542070"/>
          <a:ext cx="1693545" cy="1478915"/>
        </a:xfrm>
        <a:prstGeom prst="rect">
          <a:avLst/>
        </a:prstGeom>
        <a:noFill/>
        <a:ln w="9525">
          <a:noFill/>
        </a:ln>
      </xdr:spPr>
    </xdr:pic>
    <xdr:clientData/>
  </xdr:twoCellAnchor>
  <xdr:twoCellAnchor editAs="oneCell">
    <xdr:from>
      <xdr:col>0</xdr:col>
      <xdr:colOff>19050</xdr:colOff>
      <xdr:row>931</xdr:row>
      <xdr:rowOff>228600</xdr:rowOff>
    </xdr:from>
    <xdr:to>
      <xdr:col>0</xdr:col>
      <xdr:colOff>2214245</xdr:colOff>
      <xdr:row>931</xdr:row>
      <xdr:rowOff>1298575</xdr:rowOff>
    </xdr:to>
    <xdr:pic>
      <xdr:nvPicPr>
        <xdr:cNvPr id="627" name="图片 626">
          <a:extLst>
            <a:ext uri="{FF2B5EF4-FFF2-40B4-BE49-F238E27FC236}">
              <a16:creationId xmlns:a16="http://schemas.microsoft.com/office/drawing/2014/main" id="{00000000-0008-0000-2500-000073020000}"/>
            </a:ext>
          </a:extLst>
        </xdr:cNvPr>
        <xdr:cNvPicPr>
          <a:picLocks noChangeAspect="1"/>
        </xdr:cNvPicPr>
      </xdr:nvPicPr>
      <xdr:blipFill>
        <a:blip xmlns:r="http://schemas.openxmlformats.org/officeDocument/2006/relationships" r:embed="rId642"/>
        <a:stretch>
          <a:fillRect/>
        </a:stretch>
      </xdr:blipFill>
      <xdr:spPr>
        <a:xfrm>
          <a:off x="19050" y="1423277570"/>
          <a:ext cx="2195195" cy="1069975"/>
        </a:xfrm>
        <a:prstGeom prst="rect">
          <a:avLst/>
        </a:prstGeom>
        <a:noFill/>
        <a:ln w="9525">
          <a:noFill/>
        </a:ln>
      </xdr:spPr>
    </xdr:pic>
    <xdr:clientData/>
  </xdr:twoCellAnchor>
  <xdr:twoCellAnchor editAs="oneCell">
    <xdr:from>
      <xdr:col>0</xdr:col>
      <xdr:colOff>47625</xdr:colOff>
      <xdr:row>932</xdr:row>
      <xdr:rowOff>225425</xdr:rowOff>
    </xdr:from>
    <xdr:to>
      <xdr:col>0</xdr:col>
      <xdr:colOff>2290445</xdr:colOff>
      <xdr:row>932</xdr:row>
      <xdr:rowOff>1283335</xdr:rowOff>
    </xdr:to>
    <xdr:pic>
      <xdr:nvPicPr>
        <xdr:cNvPr id="639" name="图片 638">
          <a:extLst>
            <a:ext uri="{FF2B5EF4-FFF2-40B4-BE49-F238E27FC236}">
              <a16:creationId xmlns:a16="http://schemas.microsoft.com/office/drawing/2014/main" id="{00000000-0008-0000-2500-00007F020000}"/>
            </a:ext>
          </a:extLst>
        </xdr:cNvPr>
        <xdr:cNvPicPr>
          <a:picLocks noChangeAspect="1"/>
        </xdr:cNvPicPr>
      </xdr:nvPicPr>
      <xdr:blipFill>
        <a:blip xmlns:r="http://schemas.openxmlformats.org/officeDocument/2006/relationships" r:embed="rId643"/>
        <a:stretch>
          <a:fillRect/>
        </a:stretch>
      </xdr:blipFill>
      <xdr:spPr>
        <a:xfrm>
          <a:off x="47625" y="1424760295"/>
          <a:ext cx="2242820" cy="1057910"/>
        </a:xfrm>
        <a:prstGeom prst="rect">
          <a:avLst/>
        </a:prstGeom>
        <a:noFill/>
        <a:ln w="9525">
          <a:noFill/>
        </a:ln>
      </xdr:spPr>
    </xdr:pic>
    <xdr:clientData/>
  </xdr:twoCellAnchor>
  <xdr:twoCellAnchor editAs="oneCell">
    <xdr:from>
      <xdr:col>0</xdr:col>
      <xdr:colOff>15875</xdr:colOff>
      <xdr:row>933</xdr:row>
      <xdr:rowOff>146050</xdr:rowOff>
    </xdr:from>
    <xdr:to>
      <xdr:col>0</xdr:col>
      <xdr:colOff>2268855</xdr:colOff>
      <xdr:row>933</xdr:row>
      <xdr:rowOff>1291590</xdr:rowOff>
    </xdr:to>
    <xdr:pic>
      <xdr:nvPicPr>
        <xdr:cNvPr id="640" name="图片 639">
          <a:extLst>
            <a:ext uri="{FF2B5EF4-FFF2-40B4-BE49-F238E27FC236}">
              <a16:creationId xmlns:a16="http://schemas.microsoft.com/office/drawing/2014/main" id="{00000000-0008-0000-2500-000080020000}"/>
            </a:ext>
          </a:extLst>
        </xdr:cNvPr>
        <xdr:cNvPicPr>
          <a:picLocks noChangeAspect="1"/>
        </xdr:cNvPicPr>
      </xdr:nvPicPr>
      <xdr:blipFill>
        <a:blip xmlns:r="http://schemas.openxmlformats.org/officeDocument/2006/relationships" r:embed="rId644"/>
        <a:stretch>
          <a:fillRect/>
        </a:stretch>
      </xdr:blipFill>
      <xdr:spPr>
        <a:xfrm>
          <a:off x="15875" y="1426138245"/>
          <a:ext cx="2252980" cy="1145540"/>
        </a:xfrm>
        <a:prstGeom prst="rect">
          <a:avLst/>
        </a:prstGeom>
        <a:noFill/>
        <a:ln w="9525">
          <a:noFill/>
        </a:ln>
      </xdr:spPr>
    </xdr:pic>
    <xdr:clientData/>
  </xdr:twoCellAnchor>
  <xdr:twoCellAnchor editAs="oneCell">
    <xdr:from>
      <xdr:col>1</xdr:col>
      <xdr:colOff>152400</xdr:colOff>
      <xdr:row>932</xdr:row>
      <xdr:rowOff>0</xdr:rowOff>
    </xdr:from>
    <xdr:to>
      <xdr:col>1</xdr:col>
      <xdr:colOff>152400</xdr:colOff>
      <xdr:row>932</xdr:row>
      <xdr:rowOff>587375</xdr:rowOff>
    </xdr:to>
    <xdr:pic>
      <xdr:nvPicPr>
        <xdr:cNvPr id="641" name="图片 640" descr="739489496145948511">
          <a:extLst>
            <a:ext uri="{FF2B5EF4-FFF2-40B4-BE49-F238E27FC236}">
              <a16:creationId xmlns:a16="http://schemas.microsoft.com/office/drawing/2014/main" id="{00000000-0008-0000-2500-000081020000}"/>
            </a:ext>
          </a:extLst>
        </xdr:cNvPr>
        <xdr:cNvPicPr>
          <a:picLocks noChangeAspect="1"/>
        </xdr:cNvPicPr>
      </xdr:nvPicPr>
      <xdr:blipFill>
        <a:blip xmlns:r="http://schemas.openxmlformats.org/officeDocument/2006/relationships" r:embed="rId1" cstate="print"/>
        <a:srcRect t="22882"/>
        <a:stretch>
          <a:fillRect/>
        </a:stretch>
      </xdr:blipFill>
      <xdr:spPr>
        <a:xfrm>
          <a:off x="2466975" y="1424534870"/>
          <a:ext cx="0" cy="587375"/>
        </a:xfrm>
        <a:prstGeom prst="rect">
          <a:avLst/>
        </a:prstGeom>
      </xdr:spPr>
    </xdr:pic>
    <xdr:clientData/>
  </xdr:twoCellAnchor>
  <xdr:twoCellAnchor editAs="oneCell">
    <xdr:from>
      <xdr:col>1</xdr:col>
      <xdr:colOff>304800</xdr:colOff>
      <xdr:row>932</xdr:row>
      <xdr:rowOff>0</xdr:rowOff>
    </xdr:from>
    <xdr:to>
      <xdr:col>1</xdr:col>
      <xdr:colOff>304800</xdr:colOff>
      <xdr:row>932</xdr:row>
      <xdr:rowOff>587375</xdr:rowOff>
    </xdr:to>
    <xdr:pic>
      <xdr:nvPicPr>
        <xdr:cNvPr id="642" name="图片 641" descr="739489496145948511">
          <a:extLst>
            <a:ext uri="{FF2B5EF4-FFF2-40B4-BE49-F238E27FC236}">
              <a16:creationId xmlns:a16="http://schemas.microsoft.com/office/drawing/2014/main" id="{00000000-0008-0000-2500-000082020000}"/>
            </a:ext>
          </a:extLst>
        </xdr:cNvPr>
        <xdr:cNvPicPr>
          <a:picLocks noChangeAspect="1"/>
        </xdr:cNvPicPr>
      </xdr:nvPicPr>
      <xdr:blipFill>
        <a:blip xmlns:r="http://schemas.openxmlformats.org/officeDocument/2006/relationships" r:embed="rId1" cstate="print"/>
        <a:srcRect t="22882"/>
        <a:stretch>
          <a:fillRect/>
        </a:stretch>
      </xdr:blipFill>
      <xdr:spPr>
        <a:xfrm>
          <a:off x="2619375" y="1424534870"/>
          <a:ext cx="0" cy="587375"/>
        </a:xfrm>
        <a:prstGeom prst="rect">
          <a:avLst/>
        </a:prstGeom>
      </xdr:spPr>
    </xdr:pic>
    <xdr:clientData/>
  </xdr:twoCellAnchor>
  <xdr:twoCellAnchor editAs="oneCell">
    <xdr:from>
      <xdr:col>1</xdr:col>
      <xdr:colOff>457200</xdr:colOff>
      <xdr:row>932</xdr:row>
      <xdr:rowOff>0</xdr:rowOff>
    </xdr:from>
    <xdr:to>
      <xdr:col>1</xdr:col>
      <xdr:colOff>457200</xdr:colOff>
      <xdr:row>932</xdr:row>
      <xdr:rowOff>587375</xdr:rowOff>
    </xdr:to>
    <xdr:pic>
      <xdr:nvPicPr>
        <xdr:cNvPr id="649" name="图片 648" descr="739489496145948511">
          <a:extLst>
            <a:ext uri="{FF2B5EF4-FFF2-40B4-BE49-F238E27FC236}">
              <a16:creationId xmlns:a16="http://schemas.microsoft.com/office/drawing/2014/main" id="{00000000-0008-0000-2500-000089020000}"/>
            </a:ext>
          </a:extLst>
        </xdr:cNvPr>
        <xdr:cNvPicPr>
          <a:picLocks noChangeAspect="1"/>
        </xdr:cNvPicPr>
      </xdr:nvPicPr>
      <xdr:blipFill>
        <a:blip xmlns:r="http://schemas.openxmlformats.org/officeDocument/2006/relationships" r:embed="rId1" cstate="print"/>
        <a:srcRect t="22882"/>
        <a:stretch>
          <a:fillRect/>
        </a:stretch>
      </xdr:blipFill>
      <xdr:spPr>
        <a:xfrm>
          <a:off x="2771775" y="1424534870"/>
          <a:ext cx="0" cy="587375"/>
        </a:xfrm>
        <a:prstGeom prst="rect">
          <a:avLst/>
        </a:prstGeom>
      </xdr:spPr>
    </xdr:pic>
    <xdr:clientData/>
  </xdr:twoCellAnchor>
  <xdr:twoCellAnchor editAs="oneCell">
    <xdr:from>
      <xdr:col>1</xdr:col>
      <xdr:colOff>609600</xdr:colOff>
      <xdr:row>932</xdr:row>
      <xdr:rowOff>0</xdr:rowOff>
    </xdr:from>
    <xdr:to>
      <xdr:col>1</xdr:col>
      <xdr:colOff>609600</xdr:colOff>
      <xdr:row>932</xdr:row>
      <xdr:rowOff>587375</xdr:rowOff>
    </xdr:to>
    <xdr:pic>
      <xdr:nvPicPr>
        <xdr:cNvPr id="650" name="图片 649" descr="739489496145948511">
          <a:extLst>
            <a:ext uri="{FF2B5EF4-FFF2-40B4-BE49-F238E27FC236}">
              <a16:creationId xmlns:a16="http://schemas.microsoft.com/office/drawing/2014/main" id="{00000000-0008-0000-2500-00008A020000}"/>
            </a:ext>
          </a:extLst>
        </xdr:cNvPr>
        <xdr:cNvPicPr>
          <a:picLocks noChangeAspect="1"/>
        </xdr:cNvPicPr>
      </xdr:nvPicPr>
      <xdr:blipFill>
        <a:blip xmlns:r="http://schemas.openxmlformats.org/officeDocument/2006/relationships" r:embed="rId1" cstate="print"/>
        <a:srcRect t="22882"/>
        <a:stretch>
          <a:fillRect/>
        </a:stretch>
      </xdr:blipFill>
      <xdr:spPr>
        <a:xfrm>
          <a:off x="2924175" y="1424534870"/>
          <a:ext cx="0" cy="587375"/>
        </a:xfrm>
        <a:prstGeom prst="rect">
          <a:avLst/>
        </a:prstGeom>
      </xdr:spPr>
    </xdr:pic>
    <xdr:clientData/>
  </xdr:twoCellAnchor>
  <xdr:twoCellAnchor editAs="oneCell">
    <xdr:from>
      <xdr:col>2</xdr:col>
      <xdr:colOff>0</xdr:colOff>
      <xdr:row>932</xdr:row>
      <xdr:rowOff>0</xdr:rowOff>
    </xdr:from>
    <xdr:to>
      <xdr:col>2</xdr:col>
      <xdr:colOff>0</xdr:colOff>
      <xdr:row>932</xdr:row>
      <xdr:rowOff>28575</xdr:rowOff>
    </xdr:to>
    <xdr:pic>
      <xdr:nvPicPr>
        <xdr:cNvPr id="651" name="Picture 15">
          <a:extLst>
            <a:ext uri="{FF2B5EF4-FFF2-40B4-BE49-F238E27FC236}">
              <a16:creationId xmlns:a16="http://schemas.microsoft.com/office/drawing/2014/main" id="{00000000-0008-0000-2500-00008B020000}"/>
            </a:ext>
          </a:extLst>
        </xdr:cNvPr>
        <xdr:cNvPicPr>
          <a:picLocks noChangeAspect="1" noChangeArrowheads="1"/>
        </xdr:cNvPicPr>
      </xdr:nvPicPr>
      <xdr:blipFill>
        <a:blip xmlns:r="http://schemas.openxmlformats.org/officeDocument/2006/relationships" r:embed="rId3"/>
        <a:srcRect/>
        <a:stretch>
          <a:fillRect/>
        </a:stretch>
      </xdr:blipFill>
      <xdr:spPr>
        <a:xfrm>
          <a:off x="3867150" y="1424534870"/>
          <a:ext cx="0" cy="28575"/>
        </a:xfrm>
        <a:prstGeom prst="rect">
          <a:avLst/>
        </a:prstGeom>
        <a:noFill/>
        <a:ln w="1">
          <a:noFill/>
          <a:miter lim="800000"/>
          <a:headEnd/>
          <a:tailEnd/>
        </a:ln>
      </xdr:spPr>
    </xdr:pic>
    <xdr:clientData/>
  </xdr:twoCellAnchor>
  <xdr:twoCellAnchor editAs="oneCell">
    <xdr:from>
      <xdr:col>1</xdr:col>
      <xdr:colOff>371475</xdr:colOff>
      <xdr:row>932</xdr:row>
      <xdr:rowOff>0</xdr:rowOff>
    </xdr:from>
    <xdr:to>
      <xdr:col>1</xdr:col>
      <xdr:colOff>371475</xdr:colOff>
      <xdr:row>932</xdr:row>
      <xdr:rowOff>587375</xdr:rowOff>
    </xdr:to>
    <xdr:pic>
      <xdr:nvPicPr>
        <xdr:cNvPr id="1068" name="图片 1067" descr="739489496145948511">
          <a:extLst>
            <a:ext uri="{FF2B5EF4-FFF2-40B4-BE49-F238E27FC236}">
              <a16:creationId xmlns:a16="http://schemas.microsoft.com/office/drawing/2014/main" id="{00000000-0008-0000-2500-00002C040000}"/>
            </a:ext>
          </a:extLst>
        </xdr:cNvPr>
        <xdr:cNvPicPr>
          <a:picLocks noChangeAspect="1"/>
        </xdr:cNvPicPr>
      </xdr:nvPicPr>
      <xdr:blipFill>
        <a:blip xmlns:r="http://schemas.openxmlformats.org/officeDocument/2006/relationships" r:embed="rId1" cstate="print"/>
        <a:srcRect t="22882"/>
        <a:stretch>
          <a:fillRect/>
        </a:stretch>
      </xdr:blipFill>
      <xdr:spPr>
        <a:xfrm>
          <a:off x="2686050" y="1424534870"/>
          <a:ext cx="0" cy="587375"/>
        </a:xfrm>
        <a:prstGeom prst="rect">
          <a:avLst/>
        </a:prstGeom>
      </xdr:spPr>
    </xdr:pic>
    <xdr:clientData/>
  </xdr:twoCellAnchor>
  <xdr:twoCellAnchor editAs="oneCell">
    <xdr:from>
      <xdr:col>1</xdr:col>
      <xdr:colOff>0</xdr:colOff>
      <xdr:row>932</xdr:row>
      <xdr:rowOff>0</xdr:rowOff>
    </xdr:from>
    <xdr:to>
      <xdr:col>1</xdr:col>
      <xdr:colOff>9525</xdr:colOff>
      <xdr:row>932</xdr:row>
      <xdr:rowOff>28575</xdr:rowOff>
    </xdr:to>
    <xdr:pic>
      <xdr:nvPicPr>
        <xdr:cNvPr id="1078" name="Picture 15">
          <a:extLst>
            <a:ext uri="{FF2B5EF4-FFF2-40B4-BE49-F238E27FC236}">
              <a16:creationId xmlns:a16="http://schemas.microsoft.com/office/drawing/2014/main" id="{00000000-0008-0000-2500-00003604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424534870"/>
          <a:ext cx="9525" cy="28575"/>
        </a:xfrm>
        <a:prstGeom prst="rect">
          <a:avLst/>
        </a:prstGeom>
        <a:noFill/>
        <a:ln w="1">
          <a:noFill/>
          <a:miter lim="800000"/>
          <a:headEnd/>
          <a:tailEnd/>
        </a:ln>
      </xdr:spPr>
    </xdr:pic>
    <xdr:clientData/>
  </xdr:twoCellAnchor>
  <xdr:twoCellAnchor editAs="oneCell">
    <xdr:from>
      <xdr:col>1</xdr:col>
      <xdr:colOff>152400</xdr:colOff>
      <xdr:row>933</xdr:row>
      <xdr:rowOff>0</xdr:rowOff>
    </xdr:from>
    <xdr:to>
      <xdr:col>1</xdr:col>
      <xdr:colOff>152400</xdr:colOff>
      <xdr:row>933</xdr:row>
      <xdr:rowOff>587375</xdr:rowOff>
    </xdr:to>
    <xdr:pic>
      <xdr:nvPicPr>
        <xdr:cNvPr id="1119" name="图片 1118" descr="739489496145948511">
          <a:extLst>
            <a:ext uri="{FF2B5EF4-FFF2-40B4-BE49-F238E27FC236}">
              <a16:creationId xmlns:a16="http://schemas.microsoft.com/office/drawing/2014/main" id="{00000000-0008-0000-2500-00005F040000}"/>
            </a:ext>
          </a:extLst>
        </xdr:cNvPr>
        <xdr:cNvPicPr>
          <a:picLocks noChangeAspect="1"/>
        </xdr:cNvPicPr>
      </xdr:nvPicPr>
      <xdr:blipFill>
        <a:blip xmlns:r="http://schemas.openxmlformats.org/officeDocument/2006/relationships" r:embed="rId1" cstate="print"/>
        <a:srcRect t="22882"/>
        <a:stretch>
          <a:fillRect/>
        </a:stretch>
      </xdr:blipFill>
      <xdr:spPr>
        <a:xfrm>
          <a:off x="2466975" y="1425992195"/>
          <a:ext cx="0" cy="587375"/>
        </a:xfrm>
        <a:prstGeom prst="rect">
          <a:avLst/>
        </a:prstGeom>
      </xdr:spPr>
    </xdr:pic>
    <xdr:clientData/>
  </xdr:twoCellAnchor>
  <xdr:twoCellAnchor editAs="oneCell">
    <xdr:from>
      <xdr:col>1</xdr:col>
      <xdr:colOff>304800</xdr:colOff>
      <xdr:row>933</xdr:row>
      <xdr:rowOff>0</xdr:rowOff>
    </xdr:from>
    <xdr:to>
      <xdr:col>1</xdr:col>
      <xdr:colOff>304800</xdr:colOff>
      <xdr:row>933</xdr:row>
      <xdr:rowOff>587375</xdr:rowOff>
    </xdr:to>
    <xdr:pic>
      <xdr:nvPicPr>
        <xdr:cNvPr id="1120" name="图片 1119" descr="739489496145948511">
          <a:extLst>
            <a:ext uri="{FF2B5EF4-FFF2-40B4-BE49-F238E27FC236}">
              <a16:creationId xmlns:a16="http://schemas.microsoft.com/office/drawing/2014/main" id="{00000000-0008-0000-2500-000060040000}"/>
            </a:ext>
          </a:extLst>
        </xdr:cNvPr>
        <xdr:cNvPicPr>
          <a:picLocks noChangeAspect="1"/>
        </xdr:cNvPicPr>
      </xdr:nvPicPr>
      <xdr:blipFill>
        <a:blip xmlns:r="http://schemas.openxmlformats.org/officeDocument/2006/relationships" r:embed="rId1" cstate="print"/>
        <a:srcRect t="22882"/>
        <a:stretch>
          <a:fillRect/>
        </a:stretch>
      </xdr:blipFill>
      <xdr:spPr>
        <a:xfrm>
          <a:off x="2619375" y="1425992195"/>
          <a:ext cx="0" cy="587375"/>
        </a:xfrm>
        <a:prstGeom prst="rect">
          <a:avLst/>
        </a:prstGeom>
      </xdr:spPr>
    </xdr:pic>
    <xdr:clientData/>
  </xdr:twoCellAnchor>
  <xdr:twoCellAnchor editAs="oneCell">
    <xdr:from>
      <xdr:col>1</xdr:col>
      <xdr:colOff>457200</xdr:colOff>
      <xdr:row>933</xdr:row>
      <xdr:rowOff>0</xdr:rowOff>
    </xdr:from>
    <xdr:to>
      <xdr:col>1</xdr:col>
      <xdr:colOff>457200</xdr:colOff>
      <xdr:row>933</xdr:row>
      <xdr:rowOff>587375</xdr:rowOff>
    </xdr:to>
    <xdr:pic>
      <xdr:nvPicPr>
        <xdr:cNvPr id="1165" name="图片 1164" descr="739489496145948511">
          <a:extLst>
            <a:ext uri="{FF2B5EF4-FFF2-40B4-BE49-F238E27FC236}">
              <a16:creationId xmlns:a16="http://schemas.microsoft.com/office/drawing/2014/main" id="{00000000-0008-0000-2500-00008D040000}"/>
            </a:ext>
          </a:extLst>
        </xdr:cNvPr>
        <xdr:cNvPicPr>
          <a:picLocks noChangeAspect="1"/>
        </xdr:cNvPicPr>
      </xdr:nvPicPr>
      <xdr:blipFill>
        <a:blip xmlns:r="http://schemas.openxmlformats.org/officeDocument/2006/relationships" r:embed="rId1" cstate="print"/>
        <a:srcRect t="22882"/>
        <a:stretch>
          <a:fillRect/>
        </a:stretch>
      </xdr:blipFill>
      <xdr:spPr>
        <a:xfrm>
          <a:off x="2771775" y="1425992195"/>
          <a:ext cx="0" cy="587375"/>
        </a:xfrm>
        <a:prstGeom prst="rect">
          <a:avLst/>
        </a:prstGeom>
      </xdr:spPr>
    </xdr:pic>
    <xdr:clientData/>
  </xdr:twoCellAnchor>
  <xdr:twoCellAnchor editAs="oneCell">
    <xdr:from>
      <xdr:col>1</xdr:col>
      <xdr:colOff>609600</xdr:colOff>
      <xdr:row>933</xdr:row>
      <xdr:rowOff>0</xdr:rowOff>
    </xdr:from>
    <xdr:to>
      <xdr:col>1</xdr:col>
      <xdr:colOff>609600</xdr:colOff>
      <xdr:row>933</xdr:row>
      <xdr:rowOff>587375</xdr:rowOff>
    </xdr:to>
    <xdr:pic>
      <xdr:nvPicPr>
        <xdr:cNvPr id="1166" name="图片 1165" descr="739489496145948511">
          <a:extLst>
            <a:ext uri="{FF2B5EF4-FFF2-40B4-BE49-F238E27FC236}">
              <a16:creationId xmlns:a16="http://schemas.microsoft.com/office/drawing/2014/main" id="{00000000-0008-0000-2500-00008E040000}"/>
            </a:ext>
          </a:extLst>
        </xdr:cNvPr>
        <xdr:cNvPicPr>
          <a:picLocks noChangeAspect="1"/>
        </xdr:cNvPicPr>
      </xdr:nvPicPr>
      <xdr:blipFill>
        <a:blip xmlns:r="http://schemas.openxmlformats.org/officeDocument/2006/relationships" r:embed="rId1" cstate="print"/>
        <a:srcRect t="22882"/>
        <a:stretch>
          <a:fillRect/>
        </a:stretch>
      </xdr:blipFill>
      <xdr:spPr>
        <a:xfrm>
          <a:off x="2924175" y="1425992195"/>
          <a:ext cx="0" cy="587375"/>
        </a:xfrm>
        <a:prstGeom prst="rect">
          <a:avLst/>
        </a:prstGeom>
      </xdr:spPr>
    </xdr:pic>
    <xdr:clientData/>
  </xdr:twoCellAnchor>
  <xdr:twoCellAnchor editAs="oneCell">
    <xdr:from>
      <xdr:col>2</xdr:col>
      <xdr:colOff>0</xdr:colOff>
      <xdr:row>933</xdr:row>
      <xdr:rowOff>0</xdr:rowOff>
    </xdr:from>
    <xdr:to>
      <xdr:col>2</xdr:col>
      <xdr:colOff>0</xdr:colOff>
      <xdr:row>933</xdr:row>
      <xdr:rowOff>28575</xdr:rowOff>
    </xdr:to>
    <xdr:pic>
      <xdr:nvPicPr>
        <xdr:cNvPr id="1167" name="Picture 15">
          <a:extLst>
            <a:ext uri="{FF2B5EF4-FFF2-40B4-BE49-F238E27FC236}">
              <a16:creationId xmlns:a16="http://schemas.microsoft.com/office/drawing/2014/main" id="{00000000-0008-0000-2500-00008F040000}"/>
            </a:ext>
          </a:extLst>
        </xdr:cNvPr>
        <xdr:cNvPicPr>
          <a:picLocks noChangeAspect="1" noChangeArrowheads="1"/>
        </xdr:cNvPicPr>
      </xdr:nvPicPr>
      <xdr:blipFill>
        <a:blip xmlns:r="http://schemas.openxmlformats.org/officeDocument/2006/relationships" r:embed="rId3"/>
        <a:srcRect/>
        <a:stretch>
          <a:fillRect/>
        </a:stretch>
      </xdr:blipFill>
      <xdr:spPr>
        <a:xfrm>
          <a:off x="3867150" y="1425992195"/>
          <a:ext cx="0" cy="28575"/>
        </a:xfrm>
        <a:prstGeom prst="rect">
          <a:avLst/>
        </a:prstGeom>
        <a:noFill/>
        <a:ln w="1">
          <a:noFill/>
          <a:miter lim="800000"/>
          <a:headEnd/>
          <a:tailEnd/>
        </a:ln>
      </xdr:spPr>
    </xdr:pic>
    <xdr:clientData/>
  </xdr:twoCellAnchor>
  <xdr:twoCellAnchor editAs="oneCell">
    <xdr:from>
      <xdr:col>1</xdr:col>
      <xdr:colOff>371475</xdr:colOff>
      <xdr:row>933</xdr:row>
      <xdr:rowOff>0</xdr:rowOff>
    </xdr:from>
    <xdr:to>
      <xdr:col>1</xdr:col>
      <xdr:colOff>371475</xdr:colOff>
      <xdr:row>933</xdr:row>
      <xdr:rowOff>587375</xdr:rowOff>
    </xdr:to>
    <xdr:pic>
      <xdr:nvPicPr>
        <xdr:cNvPr id="1355" name="图片 1354" descr="739489496145948511">
          <a:extLst>
            <a:ext uri="{FF2B5EF4-FFF2-40B4-BE49-F238E27FC236}">
              <a16:creationId xmlns:a16="http://schemas.microsoft.com/office/drawing/2014/main" id="{00000000-0008-0000-2500-00004B050000}"/>
            </a:ext>
          </a:extLst>
        </xdr:cNvPr>
        <xdr:cNvPicPr>
          <a:picLocks noChangeAspect="1"/>
        </xdr:cNvPicPr>
      </xdr:nvPicPr>
      <xdr:blipFill>
        <a:blip xmlns:r="http://schemas.openxmlformats.org/officeDocument/2006/relationships" r:embed="rId1" cstate="print"/>
        <a:srcRect t="22882"/>
        <a:stretch>
          <a:fillRect/>
        </a:stretch>
      </xdr:blipFill>
      <xdr:spPr>
        <a:xfrm>
          <a:off x="2686050" y="1425992195"/>
          <a:ext cx="0" cy="587375"/>
        </a:xfrm>
        <a:prstGeom prst="rect">
          <a:avLst/>
        </a:prstGeom>
      </xdr:spPr>
    </xdr:pic>
    <xdr:clientData/>
  </xdr:twoCellAnchor>
  <xdr:twoCellAnchor editAs="oneCell">
    <xdr:from>
      <xdr:col>1</xdr:col>
      <xdr:colOff>0</xdr:colOff>
      <xdr:row>933</xdr:row>
      <xdr:rowOff>0</xdr:rowOff>
    </xdr:from>
    <xdr:to>
      <xdr:col>1</xdr:col>
      <xdr:colOff>9525</xdr:colOff>
      <xdr:row>933</xdr:row>
      <xdr:rowOff>28575</xdr:rowOff>
    </xdr:to>
    <xdr:pic>
      <xdr:nvPicPr>
        <xdr:cNvPr id="1365" name="Picture 15">
          <a:extLst>
            <a:ext uri="{FF2B5EF4-FFF2-40B4-BE49-F238E27FC236}">
              <a16:creationId xmlns:a16="http://schemas.microsoft.com/office/drawing/2014/main" id="{00000000-0008-0000-2500-000055050000}"/>
            </a:ext>
          </a:extLst>
        </xdr:cNvPr>
        <xdr:cNvPicPr>
          <a:picLocks noChangeAspect="1" noChangeArrowheads="1"/>
        </xdr:cNvPicPr>
      </xdr:nvPicPr>
      <xdr:blipFill>
        <a:blip xmlns:r="http://schemas.openxmlformats.org/officeDocument/2006/relationships" r:embed="rId3"/>
        <a:srcRect/>
        <a:stretch>
          <a:fillRect/>
        </a:stretch>
      </xdr:blipFill>
      <xdr:spPr>
        <a:xfrm>
          <a:off x="2314575" y="1425992195"/>
          <a:ext cx="9525" cy="28575"/>
        </a:xfrm>
        <a:prstGeom prst="rect">
          <a:avLst/>
        </a:prstGeom>
        <a:noFill/>
        <a:ln w="1">
          <a:noFill/>
          <a:miter lim="800000"/>
          <a:headEnd/>
          <a:tailEnd/>
        </a:ln>
      </xdr:spPr>
    </xdr:pic>
    <xdr:clientData/>
  </xdr:twoCellAnchor>
  <xdr:twoCellAnchor editAs="oneCell">
    <xdr:from>
      <xdr:col>0</xdr:col>
      <xdr:colOff>123825</xdr:colOff>
      <xdr:row>352</xdr:row>
      <xdr:rowOff>28575</xdr:rowOff>
    </xdr:from>
    <xdr:to>
      <xdr:col>0</xdr:col>
      <xdr:colOff>1754505</xdr:colOff>
      <xdr:row>352</xdr:row>
      <xdr:rowOff>1485900</xdr:rowOff>
    </xdr:to>
    <xdr:pic>
      <xdr:nvPicPr>
        <xdr:cNvPr id="1382" name="图片 5">
          <a:extLst>
            <a:ext uri="{FF2B5EF4-FFF2-40B4-BE49-F238E27FC236}">
              <a16:creationId xmlns:a16="http://schemas.microsoft.com/office/drawing/2014/main" id="{00000000-0008-0000-2500-000066050000}"/>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rcRect/>
        <a:stretch>
          <a:fillRect/>
        </a:stretch>
      </xdr:blipFill>
      <xdr:spPr>
        <a:xfrm>
          <a:off x="123825" y="540148145"/>
          <a:ext cx="163068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404</xdr:row>
      <xdr:rowOff>95250</xdr:rowOff>
    </xdr:from>
    <xdr:to>
      <xdr:col>0</xdr:col>
      <xdr:colOff>1723390</xdr:colOff>
      <xdr:row>404</xdr:row>
      <xdr:rowOff>1448435</xdr:rowOff>
    </xdr:to>
    <xdr:pic>
      <xdr:nvPicPr>
        <xdr:cNvPr id="1386" name="图片 1385">
          <a:extLst>
            <a:ext uri="{FF2B5EF4-FFF2-40B4-BE49-F238E27FC236}">
              <a16:creationId xmlns:a16="http://schemas.microsoft.com/office/drawing/2014/main" id="{00000000-0008-0000-2500-00006A050000}"/>
            </a:ext>
          </a:extLst>
        </xdr:cNvPr>
        <xdr:cNvPicPr>
          <a:picLocks noChangeAspect="1"/>
        </xdr:cNvPicPr>
      </xdr:nvPicPr>
      <xdr:blipFill>
        <a:blip xmlns:r="http://schemas.openxmlformats.org/officeDocument/2006/relationships" r:embed="rId646"/>
        <a:stretch>
          <a:fillRect/>
        </a:stretch>
      </xdr:blipFill>
      <xdr:spPr>
        <a:xfrm>
          <a:off x="104775" y="619615220"/>
          <a:ext cx="1618615" cy="1353185"/>
        </a:xfrm>
        <a:prstGeom prst="rect">
          <a:avLst/>
        </a:prstGeom>
        <a:noFill/>
        <a:ln w="9525">
          <a:noFill/>
        </a:ln>
      </xdr:spPr>
    </xdr:pic>
    <xdr:clientData/>
  </xdr:twoCellAnchor>
  <xdr:twoCellAnchor editAs="oneCell">
    <xdr:from>
      <xdr:col>0</xdr:col>
      <xdr:colOff>123825</xdr:colOff>
      <xdr:row>405</xdr:row>
      <xdr:rowOff>104775</xdr:rowOff>
    </xdr:from>
    <xdr:to>
      <xdr:col>0</xdr:col>
      <xdr:colOff>1657350</xdr:colOff>
      <xdr:row>405</xdr:row>
      <xdr:rowOff>1381125</xdr:rowOff>
    </xdr:to>
    <xdr:pic>
      <xdr:nvPicPr>
        <xdr:cNvPr id="1387" name="图片 1386">
          <a:extLst>
            <a:ext uri="{FF2B5EF4-FFF2-40B4-BE49-F238E27FC236}">
              <a16:creationId xmlns:a16="http://schemas.microsoft.com/office/drawing/2014/main" id="{00000000-0008-0000-2500-00006B050000}"/>
            </a:ext>
          </a:extLst>
        </xdr:cNvPr>
        <xdr:cNvPicPr>
          <a:picLocks noChangeAspect="1"/>
        </xdr:cNvPicPr>
      </xdr:nvPicPr>
      <xdr:blipFill>
        <a:blip xmlns:r="http://schemas.openxmlformats.org/officeDocument/2006/relationships" r:embed="rId647"/>
        <a:stretch>
          <a:fillRect/>
        </a:stretch>
      </xdr:blipFill>
      <xdr:spPr>
        <a:xfrm>
          <a:off x="123825" y="621148745"/>
          <a:ext cx="1533525" cy="1276350"/>
        </a:xfrm>
        <a:prstGeom prst="rect">
          <a:avLst/>
        </a:prstGeom>
        <a:noFill/>
        <a:ln w="9525">
          <a:noFill/>
        </a:ln>
      </xdr:spPr>
    </xdr:pic>
    <xdr:clientData/>
  </xdr:twoCellAnchor>
  <xdr:twoCellAnchor editAs="oneCell">
    <xdr:from>
      <xdr:col>0</xdr:col>
      <xdr:colOff>84455</xdr:colOff>
      <xdr:row>403</xdr:row>
      <xdr:rowOff>38100</xdr:rowOff>
    </xdr:from>
    <xdr:to>
      <xdr:col>0</xdr:col>
      <xdr:colOff>1746250</xdr:colOff>
      <xdr:row>403</xdr:row>
      <xdr:rowOff>1466215</xdr:rowOff>
    </xdr:to>
    <xdr:pic>
      <xdr:nvPicPr>
        <xdr:cNvPr id="1388" name="图片 1387">
          <a:extLst>
            <a:ext uri="{FF2B5EF4-FFF2-40B4-BE49-F238E27FC236}">
              <a16:creationId xmlns:a16="http://schemas.microsoft.com/office/drawing/2014/main" id="{00000000-0008-0000-2500-00006C050000}"/>
            </a:ext>
          </a:extLst>
        </xdr:cNvPr>
        <xdr:cNvPicPr>
          <a:picLocks noChangeAspect="1"/>
        </xdr:cNvPicPr>
      </xdr:nvPicPr>
      <xdr:blipFill>
        <a:blip xmlns:r="http://schemas.openxmlformats.org/officeDocument/2006/relationships" r:embed="rId648"/>
        <a:stretch>
          <a:fillRect/>
        </a:stretch>
      </xdr:blipFill>
      <xdr:spPr>
        <a:xfrm>
          <a:off x="84455" y="618034070"/>
          <a:ext cx="1661795" cy="1428115"/>
        </a:xfrm>
        <a:prstGeom prst="rect">
          <a:avLst/>
        </a:prstGeom>
        <a:noFill/>
        <a:ln w="9525">
          <a:noFill/>
        </a:ln>
      </xdr:spPr>
    </xdr:pic>
    <xdr:clientData/>
  </xdr:twoCellAnchor>
  <xdr:twoCellAnchor editAs="oneCell">
    <xdr:from>
      <xdr:col>0</xdr:col>
      <xdr:colOff>66675</xdr:colOff>
      <xdr:row>400</xdr:row>
      <xdr:rowOff>66675</xdr:rowOff>
    </xdr:from>
    <xdr:to>
      <xdr:col>0</xdr:col>
      <xdr:colOff>1760855</xdr:colOff>
      <xdr:row>400</xdr:row>
      <xdr:rowOff>1402715</xdr:rowOff>
    </xdr:to>
    <xdr:pic>
      <xdr:nvPicPr>
        <xdr:cNvPr id="1402" name="图片 1401">
          <a:extLst>
            <a:ext uri="{FF2B5EF4-FFF2-40B4-BE49-F238E27FC236}">
              <a16:creationId xmlns:a16="http://schemas.microsoft.com/office/drawing/2014/main" id="{00000000-0008-0000-2500-00007A050000}"/>
            </a:ext>
          </a:extLst>
        </xdr:cNvPr>
        <xdr:cNvPicPr>
          <a:picLocks noChangeAspect="1"/>
        </xdr:cNvPicPr>
      </xdr:nvPicPr>
      <xdr:blipFill>
        <a:blip xmlns:r="http://schemas.openxmlformats.org/officeDocument/2006/relationships" r:embed="rId649"/>
        <a:stretch>
          <a:fillRect/>
        </a:stretch>
      </xdr:blipFill>
      <xdr:spPr>
        <a:xfrm>
          <a:off x="66675" y="613490645"/>
          <a:ext cx="1694180" cy="1336040"/>
        </a:xfrm>
        <a:prstGeom prst="rect">
          <a:avLst/>
        </a:prstGeom>
        <a:noFill/>
        <a:ln w="9525">
          <a:noFill/>
        </a:ln>
      </xdr:spPr>
    </xdr:pic>
    <xdr:clientData/>
  </xdr:twoCellAnchor>
  <xdr:twoCellAnchor editAs="oneCell">
    <xdr:from>
      <xdr:col>0</xdr:col>
      <xdr:colOff>190500</xdr:colOff>
      <xdr:row>402</xdr:row>
      <xdr:rowOff>123825</xdr:rowOff>
    </xdr:from>
    <xdr:to>
      <xdr:col>0</xdr:col>
      <xdr:colOff>1762125</xdr:colOff>
      <xdr:row>402</xdr:row>
      <xdr:rowOff>1485900</xdr:rowOff>
    </xdr:to>
    <xdr:pic>
      <xdr:nvPicPr>
        <xdr:cNvPr id="1403" name="图片 1402">
          <a:extLst>
            <a:ext uri="{FF2B5EF4-FFF2-40B4-BE49-F238E27FC236}">
              <a16:creationId xmlns:a16="http://schemas.microsoft.com/office/drawing/2014/main" id="{00000000-0008-0000-2500-00007B050000}"/>
            </a:ext>
          </a:extLst>
        </xdr:cNvPr>
        <xdr:cNvPicPr>
          <a:picLocks noChangeAspect="1"/>
        </xdr:cNvPicPr>
      </xdr:nvPicPr>
      <xdr:blipFill>
        <a:blip xmlns:r="http://schemas.openxmlformats.org/officeDocument/2006/relationships" r:embed="rId650"/>
        <a:stretch>
          <a:fillRect/>
        </a:stretch>
      </xdr:blipFill>
      <xdr:spPr>
        <a:xfrm>
          <a:off x="190500" y="616595795"/>
          <a:ext cx="1571625" cy="1362075"/>
        </a:xfrm>
        <a:prstGeom prst="rect">
          <a:avLst/>
        </a:prstGeom>
        <a:noFill/>
        <a:ln w="9525">
          <a:noFill/>
        </a:ln>
      </xdr:spPr>
    </xdr:pic>
    <xdr:clientData/>
  </xdr:twoCellAnchor>
  <xdr:twoCellAnchor editAs="oneCell">
    <xdr:from>
      <xdr:col>0</xdr:col>
      <xdr:colOff>142875</xdr:colOff>
      <xdr:row>401</xdr:row>
      <xdr:rowOff>76200</xdr:rowOff>
    </xdr:from>
    <xdr:to>
      <xdr:col>0</xdr:col>
      <xdr:colOff>1743075</xdr:colOff>
      <xdr:row>401</xdr:row>
      <xdr:rowOff>1414145</xdr:rowOff>
    </xdr:to>
    <xdr:pic>
      <xdr:nvPicPr>
        <xdr:cNvPr id="1404" name="图片 1403">
          <a:extLst>
            <a:ext uri="{FF2B5EF4-FFF2-40B4-BE49-F238E27FC236}">
              <a16:creationId xmlns:a16="http://schemas.microsoft.com/office/drawing/2014/main" id="{00000000-0008-0000-2500-00007C050000}"/>
            </a:ext>
          </a:extLst>
        </xdr:cNvPr>
        <xdr:cNvPicPr>
          <a:picLocks noChangeAspect="1"/>
        </xdr:cNvPicPr>
      </xdr:nvPicPr>
      <xdr:blipFill>
        <a:blip xmlns:r="http://schemas.openxmlformats.org/officeDocument/2006/relationships" r:embed="rId651"/>
        <a:stretch>
          <a:fillRect/>
        </a:stretch>
      </xdr:blipFill>
      <xdr:spPr>
        <a:xfrm>
          <a:off x="142875" y="615024170"/>
          <a:ext cx="1600200" cy="1337945"/>
        </a:xfrm>
        <a:prstGeom prst="rect">
          <a:avLst/>
        </a:prstGeom>
        <a:noFill/>
        <a:ln w="9525">
          <a:noFill/>
        </a:ln>
      </xdr:spPr>
    </xdr:pic>
    <xdr:clientData/>
  </xdr:twoCellAnchor>
  <xdr:twoCellAnchor editAs="oneCell">
    <xdr:from>
      <xdr:col>0</xdr:col>
      <xdr:colOff>28575</xdr:colOff>
      <xdr:row>407</xdr:row>
      <xdr:rowOff>95250</xdr:rowOff>
    </xdr:from>
    <xdr:to>
      <xdr:col>0</xdr:col>
      <xdr:colOff>1769745</xdr:colOff>
      <xdr:row>407</xdr:row>
      <xdr:rowOff>1418590</xdr:rowOff>
    </xdr:to>
    <xdr:pic>
      <xdr:nvPicPr>
        <xdr:cNvPr id="1411" name="图片 1410">
          <a:extLst>
            <a:ext uri="{FF2B5EF4-FFF2-40B4-BE49-F238E27FC236}">
              <a16:creationId xmlns:a16="http://schemas.microsoft.com/office/drawing/2014/main" id="{00000000-0008-0000-2500-000083050000}"/>
            </a:ext>
          </a:extLst>
        </xdr:cNvPr>
        <xdr:cNvPicPr>
          <a:picLocks noChangeAspect="1"/>
        </xdr:cNvPicPr>
      </xdr:nvPicPr>
      <xdr:blipFill>
        <a:blip xmlns:r="http://schemas.openxmlformats.org/officeDocument/2006/relationships" r:embed="rId652"/>
        <a:stretch>
          <a:fillRect/>
        </a:stretch>
      </xdr:blipFill>
      <xdr:spPr>
        <a:xfrm>
          <a:off x="28575" y="624187220"/>
          <a:ext cx="1741170" cy="1323340"/>
        </a:xfrm>
        <a:prstGeom prst="rect">
          <a:avLst/>
        </a:prstGeom>
        <a:noFill/>
        <a:ln w="9525">
          <a:noFill/>
        </a:ln>
      </xdr:spPr>
    </xdr:pic>
    <xdr:clientData/>
  </xdr:twoCellAnchor>
  <xdr:twoCellAnchor editAs="oneCell">
    <xdr:from>
      <xdr:col>0</xdr:col>
      <xdr:colOff>19050</xdr:colOff>
      <xdr:row>406</xdr:row>
      <xdr:rowOff>71755</xdr:rowOff>
    </xdr:from>
    <xdr:to>
      <xdr:col>0</xdr:col>
      <xdr:colOff>1780540</xdr:colOff>
      <xdr:row>406</xdr:row>
      <xdr:rowOff>1428750</xdr:rowOff>
    </xdr:to>
    <xdr:pic>
      <xdr:nvPicPr>
        <xdr:cNvPr id="1412" name="图片 1411">
          <a:extLst>
            <a:ext uri="{FF2B5EF4-FFF2-40B4-BE49-F238E27FC236}">
              <a16:creationId xmlns:a16="http://schemas.microsoft.com/office/drawing/2014/main" id="{00000000-0008-0000-2500-000084050000}"/>
            </a:ext>
          </a:extLst>
        </xdr:cNvPr>
        <xdr:cNvPicPr>
          <a:picLocks noChangeAspect="1"/>
        </xdr:cNvPicPr>
      </xdr:nvPicPr>
      <xdr:blipFill>
        <a:blip xmlns:r="http://schemas.openxmlformats.org/officeDocument/2006/relationships" r:embed="rId653"/>
        <a:stretch>
          <a:fillRect/>
        </a:stretch>
      </xdr:blipFill>
      <xdr:spPr>
        <a:xfrm>
          <a:off x="19050" y="622639725"/>
          <a:ext cx="1761490" cy="1356995"/>
        </a:xfrm>
        <a:prstGeom prst="rect">
          <a:avLst/>
        </a:prstGeom>
        <a:noFill/>
        <a:ln w="9525">
          <a:noFill/>
        </a:ln>
      </xdr:spPr>
    </xdr:pic>
    <xdr:clientData/>
  </xdr:twoCellAnchor>
  <xdr:twoCellAnchor editAs="oneCell">
    <xdr:from>
      <xdr:col>0</xdr:col>
      <xdr:colOff>76835</xdr:colOff>
      <xdr:row>408</xdr:row>
      <xdr:rowOff>104775</xdr:rowOff>
    </xdr:from>
    <xdr:to>
      <xdr:col>0</xdr:col>
      <xdr:colOff>1818005</xdr:colOff>
      <xdr:row>408</xdr:row>
      <xdr:rowOff>1428115</xdr:rowOff>
    </xdr:to>
    <xdr:pic>
      <xdr:nvPicPr>
        <xdr:cNvPr id="1413" name="图片 1412">
          <a:extLst>
            <a:ext uri="{FF2B5EF4-FFF2-40B4-BE49-F238E27FC236}">
              <a16:creationId xmlns:a16="http://schemas.microsoft.com/office/drawing/2014/main" id="{00000000-0008-0000-2500-000085050000}"/>
            </a:ext>
          </a:extLst>
        </xdr:cNvPr>
        <xdr:cNvPicPr>
          <a:picLocks noChangeAspect="1"/>
        </xdr:cNvPicPr>
      </xdr:nvPicPr>
      <xdr:blipFill>
        <a:blip xmlns:r="http://schemas.openxmlformats.org/officeDocument/2006/relationships" r:embed="rId652"/>
        <a:stretch>
          <a:fillRect/>
        </a:stretch>
      </xdr:blipFill>
      <xdr:spPr>
        <a:xfrm>
          <a:off x="76835" y="625720745"/>
          <a:ext cx="1741170" cy="1323340"/>
        </a:xfrm>
        <a:prstGeom prst="rect">
          <a:avLst/>
        </a:prstGeom>
        <a:noFill/>
        <a:ln w="9525">
          <a:noFill/>
        </a:ln>
      </xdr:spPr>
    </xdr:pic>
    <xdr:clientData/>
  </xdr:twoCellAnchor>
  <xdr:twoCellAnchor editAs="oneCell">
    <xdr:from>
      <xdr:col>0</xdr:col>
      <xdr:colOff>9525</xdr:colOff>
      <xdr:row>409</xdr:row>
      <xdr:rowOff>67310</xdr:rowOff>
    </xdr:from>
    <xdr:to>
      <xdr:col>0</xdr:col>
      <xdr:colOff>1760220</xdr:colOff>
      <xdr:row>409</xdr:row>
      <xdr:rowOff>1487170</xdr:rowOff>
    </xdr:to>
    <xdr:pic>
      <xdr:nvPicPr>
        <xdr:cNvPr id="1417" name="图片 1416">
          <a:extLst>
            <a:ext uri="{FF2B5EF4-FFF2-40B4-BE49-F238E27FC236}">
              <a16:creationId xmlns:a16="http://schemas.microsoft.com/office/drawing/2014/main" id="{00000000-0008-0000-2500-000089050000}"/>
            </a:ext>
          </a:extLst>
        </xdr:cNvPr>
        <xdr:cNvPicPr>
          <a:picLocks noChangeAspect="1"/>
        </xdr:cNvPicPr>
      </xdr:nvPicPr>
      <xdr:blipFill>
        <a:blip xmlns:r="http://schemas.openxmlformats.org/officeDocument/2006/relationships" r:embed="rId654"/>
        <a:stretch>
          <a:fillRect/>
        </a:stretch>
      </xdr:blipFill>
      <xdr:spPr>
        <a:xfrm>
          <a:off x="9525" y="627207280"/>
          <a:ext cx="1750695" cy="1419860"/>
        </a:xfrm>
        <a:prstGeom prst="rect">
          <a:avLst/>
        </a:prstGeom>
        <a:noFill/>
        <a:ln w="9525">
          <a:noFill/>
        </a:ln>
      </xdr:spPr>
    </xdr:pic>
    <xdr:clientData/>
  </xdr:twoCellAnchor>
  <xdr:twoCellAnchor editAs="oneCell">
    <xdr:from>
      <xdr:col>0</xdr:col>
      <xdr:colOff>29210</xdr:colOff>
      <xdr:row>410</xdr:row>
      <xdr:rowOff>66675</xdr:rowOff>
    </xdr:from>
    <xdr:to>
      <xdr:col>0</xdr:col>
      <xdr:colOff>1779905</xdr:colOff>
      <xdr:row>410</xdr:row>
      <xdr:rowOff>1486535</xdr:rowOff>
    </xdr:to>
    <xdr:pic>
      <xdr:nvPicPr>
        <xdr:cNvPr id="1418" name="图片 1417">
          <a:extLst>
            <a:ext uri="{FF2B5EF4-FFF2-40B4-BE49-F238E27FC236}">
              <a16:creationId xmlns:a16="http://schemas.microsoft.com/office/drawing/2014/main" id="{00000000-0008-0000-2500-00008A050000}"/>
            </a:ext>
          </a:extLst>
        </xdr:cNvPr>
        <xdr:cNvPicPr>
          <a:picLocks noChangeAspect="1"/>
        </xdr:cNvPicPr>
      </xdr:nvPicPr>
      <xdr:blipFill>
        <a:blip xmlns:r="http://schemas.openxmlformats.org/officeDocument/2006/relationships" r:embed="rId654"/>
        <a:stretch>
          <a:fillRect/>
        </a:stretch>
      </xdr:blipFill>
      <xdr:spPr>
        <a:xfrm>
          <a:off x="29210" y="628730645"/>
          <a:ext cx="1750695" cy="1419860"/>
        </a:xfrm>
        <a:prstGeom prst="rect">
          <a:avLst/>
        </a:prstGeom>
        <a:noFill/>
        <a:ln w="9525">
          <a:noFill/>
        </a:ln>
      </xdr:spPr>
    </xdr:pic>
    <xdr:clientData/>
  </xdr:twoCellAnchor>
  <xdr:twoCellAnchor editAs="oneCell">
    <xdr:from>
      <xdr:col>0</xdr:col>
      <xdr:colOff>38735</xdr:colOff>
      <xdr:row>411</xdr:row>
      <xdr:rowOff>76200</xdr:rowOff>
    </xdr:from>
    <xdr:to>
      <xdr:col>0</xdr:col>
      <xdr:colOff>1789430</xdr:colOff>
      <xdr:row>411</xdr:row>
      <xdr:rowOff>1496060</xdr:rowOff>
    </xdr:to>
    <xdr:pic>
      <xdr:nvPicPr>
        <xdr:cNvPr id="1419" name="图片 1418">
          <a:extLst>
            <a:ext uri="{FF2B5EF4-FFF2-40B4-BE49-F238E27FC236}">
              <a16:creationId xmlns:a16="http://schemas.microsoft.com/office/drawing/2014/main" id="{00000000-0008-0000-2500-00008B050000}"/>
            </a:ext>
          </a:extLst>
        </xdr:cNvPr>
        <xdr:cNvPicPr>
          <a:picLocks noChangeAspect="1"/>
        </xdr:cNvPicPr>
      </xdr:nvPicPr>
      <xdr:blipFill>
        <a:blip xmlns:r="http://schemas.openxmlformats.org/officeDocument/2006/relationships" r:embed="rId654"/>
        <a:stretch>
          <a:fillRect/>
        </a:stretch>
      </xdr:blipFill>
      <xdr:spPr>
        <a:xfrm>
          <a:off x="38735" y="630264170"/>
          <a:ext cx="1750695" cy="1419860"/>
        </a:xfrm>
        <a:prstGeom prst="rect">
          <a:avLst/>
        </a:prstGeom>
        <a:noFill/>
        <a:ln w="9525">
          <a:noFill/>
        </a:ln>
      </xdr:spPr>
    </xdr:pic>
    <xdr:clientData/>
  </xdr:twoCellAnchor>
  <xdr:twoCellAnchor editAs="oneCell">
    <xdr:from>
      <xdr:col>0</xdr:col>
      <xdr:colOff>104775</xdr:colOff>
      <xdr:row>414</xdr:row>
      <xdr:rowOff>123825</xdr:rowOff>
    </xdr:from>
    <xdr:to>
      <xdr:col>0</xdr:col>
      <xdr:colOff>1842770</xdr:colOff>
      <xdr:row>414</xdr:row>
      <xdr:rowOff>1457325</xdr:rowOff>
    </xdr:to>
    <xdr:pic>
      <xdr:nvPicPr>
        <xdr:cNvPr id="1423" name="图片 1422">
          <a:extLst>
            <a:ext uri="{FF2B5EF4-FFF2-40B4-BE49-F238E27FC236}">
              <a16:creationId xmlns:a16="http://schemas.microsoft.com/office/drawing/2014/main" id="{00000000-0008-0000-2500-00008F050000}"/>
            </a:ext>
          </a:extLst>
        </xdr:cNvPr>
        <xdr:cNvPicPr>
          <a:picLocks noChangeAspect="1"/>
        </xdr:cNvPicPr>
      </xdr:nvPicPr>
      <xdr:blipFill>
        <a:blip xmlns:r="http://schemas.openxmlformats.org/officeDocument/2006/relationships" r:embed="rId655"/>
        <a:stretch>
          <a:fillRect/>
        </a:stretch>
      </xdr:blipFill>
      <xdr:spPr>
        <a:xfrm>
          <a:off x="104775" y="634883795"/>
          <a:ext cx="1737995" cy="1333500"/>
        </a:xfrm>
        <a:prstGeom prst="rect">
          <a:avLst/>
        </a:prstGeom>
        <a:noFill/>
        <a:ln w="9525">
          <a:noFill/>
        </a:ln>
      </xdr:spPr>
    </xdr:pic>
    <xdr:clientData/>
  </xdr:twoCellAnchor>
  <xdr:twoCellAnchor editAs="oneCell">
    <xdr:from>
      <xdr:col>0</xdr:col>
      <xdr:colOff>48260</xdr:colOff>
      <xdr:row>413</xdr:row>
      <xdr:rowOff>66675</xdr:rowOff>
    </xdr:from>
    <xdr:to>
      <xdr:col>0</xdr:col>
      <xdr:colOff>1786255</xdr:colOff>
      <xdr:row>413</xdr:row>
      <xdr:rowOff>1400175</xdr:rowOff>
    </xdr:to>
    <xdr:pic>
      <xdr:nvPicPr>
        <xdr:cNvPr id="1424" name="图片 1423">
          <a:extLst>
            <a:ext uri="{FF2B5EF4-FFF2-40B4-BE49-F238E27FC236}">
              <a16:creationId xmlns:a16="http://schemas.microsoft.com/office/drawing/2014/main" id="{00000000-0008-0000-2500-000090050000}"/>
            </a:ext>
          </a:extLst>
        </xdr:cNvPr>
        <xdr:cNvPicPr>
          <a:picLocks noChangeAspect="1"/>
        </xdr:cNvPicPr>
      </xdr:nvPicPr>
      <xdr:blipFill>
        <a:blip xmlns:r="http://schemas.openxmlformats.org/officeDocument/2006/relationships" r:embed="rId655"/>
        <a:stretch>
          <a:fillRect/>
        </a:stretch>
      </xdr:blipFill>
      <xdr:spPr>
        <a:xfrm>
          <a:off x="48260" y="633302645"/>
          <a:ext cx="1737995" cy="1333500"/>
        </a:xfrm>
        <a:prstGeom prst="rect">
          <a:avLst/>
        </a:prstGeom>
        <a:noFill/>
        <a:ln w="9525">
          <a:noFill/>
        </a:ln>
      </xdr:spPr>
    </xdr:pic>
    <xdr:clientData/>
  </xdr:twoCellAnchor>
  <xdr:twoCellAnchor editAs="oneCell">
    <xdr:from>
      <xdr:col>0</xdr:col>
      <xdr:colOff>105410</xdr:colOff>
      <xdr:row>412</xdr:row>
      <xdr:rowOff>95250</xdr:rowOff>
    </xdr:from>
    <xdr:to>
      <xdr:col>0</xdr:col>
      <xdr:colOff>1843405</xdr:colOff>
      <xdr:row>412</xdr:row>
      <xdr:rowOff>1428750</xdr:rowOff>
    </xdr:to>
    <xdr:pic>
      <xdr:nvPicPr>
        <xdr:cNvPr id="1425" name="图片 1424">
          <a:extLst>
            <a:ext uri="{FF2B5EF4-FFF2-40B4-BE49-F238E27FC236}">
              <a16:creationId xmlns:a16="http://schemas.microsoft.com/office/drawing/2014/main" id="{00000000-0008-0000-2500-000091050000}"/>
            </a:ext>
          </a:extLst>
        </xdr:cNvPr>
        <xdr:cNvPicPr>
          <a:picLocks noChangeAspect="1"/>
        </xdr:cNvPicPr>
      </xdr:nvPicPr>
      <xdr:blipFill>
        <a:blip xmlns:r="http://schemas.openxmlformats.org/officeDocument/2006/relationships" r:embed="rId655"/>
        <a:stretch>
          <a:fillRect/>
        </a:stretch>
      </xdr:blipFill>
      <xdr:spPr>
        <a:xfrm>
          <a:off x="105410" y="631807220"/>
          <a:ext cx="1737995" cy="1333500"/>
        </a:xfrm>
        <a:prstGeom prst="rect">
          <a:avLst/>
        </a:prstGeom>
        <a:noFill/>
        <a:ln w="9525">
          <a:noFill/>
        </a:ln>
      </xdr:spPr>
    </xdr:pic>
    <xdr:clientData/>
  </xdr:twoCellAnchor>
  <xdr:twoCellAnchor editAs="oneCell">
    <xdr:from>
      <xdr:col>0</xdr:col>
      <xdr:colOff>9525</xdr:colOff>
      <xdr:row>415</xdr:row>
      <xdr:rowOff>66675</xdr:rowOff>
    </xdr:from>
    <xdr:to>
      <xdr:col>0</xdr:col>
      <xdr:colOff>1762760</xdr:colOff>
      <xdr:row>415</xdr:row>
      <xdr:rowOff>1464310</xdr:rowOff>
    </xdr:to>
    <xdr:pic>
      <xdr:nvPicPr>
        <xdr:cNvPr id="1436" name="图片 1435">
          <a:extLst>
            <a:ext uri="{FF2B5EF4-FFF2-40B4-BE49-F238E27FC236}">
              <a16:creationId xmlns:a16="http://schemas.microsoft.com/office/drawing/2014/main" id="{00000000-0008-0000-2500-00009C050000}"/>
            </a:ext>
          </a:extLst>
        </xdr:cNvPr>
        <xdr:cNvPicPr>
          <a:picLocks noChangeAspect="1"/>
        </xdr:cNvPicPr>
      </xdr:nvPicPr>
      <xdr:blipFill>
        <a:blip xmlns:r="http://schemas.openxmlformats.org/officeDocument/2006/relationships" r:embed="rId656"/>
        <a:stretch>
          <a:fillRect/>
        </a:stretch>
      </xdr:blipFill>
      <xdr:spPr>
        <a:xfrm>
          <a:off x="9525" y="636350645"/>
          <a:ext cx="1753235" cy="1397635"/>
        </a:xfrm>
        <a:prstGeom prst="rect">
          <a:avLst/>
        </a:prstGeom>
        <a:noFill/>
        <a:ln w="9525">
          <a:noFill/>
        </a:ln>
      </xdr:spPr>
    </xdr:pic>
    <xdr:clientData/>
  </xdr:twoCellAnchor>
  <xdr:twoCellAnchor editAs="oneCell">
    <xdr:from>
      <xdr:col>0</xdr:col>
      <xdr:colOff>237490</xdr:colOff>
      <xdr:row>417</xdr:row>
      <xdr:rowOff>46355</xdr:rowOff>
    </xdr:from>
    <xdr:to>
      <xdr:col>0</xdr:col>
      <xdr:colOff>1714500</xdr:colOff>
      <xdr:row>417</xdr:row>
      <xdr:rowOff>1485265</xdr:rowOff>
    </xdr:to>
    <xdr:pic>
      <xdr:nvPicPr>
        <xdr:cNvPr id="1438" name="图片 1437">
          <a:extLst>
            <a:ext uri="{FF2B5EF4-FFF2-40B4-BE49-F238E27FC236}">
              <a16:creationId xmlns:a16="http://schemas.microsoft.com/office/drawing/2014/main" id="{00000000-0008-0000-2500-00009E050000}"/>
            </a:ext>
          </a:extLst>
        </xdr:cNvPr>
        <xdr:cNvPicPr>
          <a:picLocks noChangeAspect="1"/>
        </xdr:cNvPicPr>
      </xdr:nvPicPr>
      <xdr:blipFill>
        <a:blip xmlns:r="http://schemas.openxmlformats.org/officeDocument/2006/relationships" r:embed="rId657"/>
        <a:stretch>
          <a:fillRect/>
        </a:stretch>
      </xdr:blipFill>
      <xdr:spPr>
        <a:xfrm>
          <a:off x="237490" y="639378325"/>
          <a:ext cx="1477010" cy="1438910"/>
        </a:xfrm>
        <a:prstGeom prst="rect">
          <a:avLst/>
        </a:prstGeom>
        <a:noFill/>
        <a:ln w="9525">
          <a:noFill/>
        </a:ln>
      </xdr:spPr>
    </xdr:pic>
    <xdr:clientData/>
  </xdr:twoCellAnchor>
  <xdr:twoCellAnchor editAs="oneCell">
    <xdr:from>
      <xdr:col>0</xdr:col>
      <xdr:colOff>29210</xdr:colOff>
      <xdr:row>416</xdr:row>
      <xdr:rowOff>66675</xdr:rowOff>
    </xdr:from>
    <xdr:to>
      <xdr:col>0</xdr:col>
      <xdr:colOff>1782445</xdr:colOff>
      <xdr:row>416</xdr:row>
      <xdr:rowOff>1464310</xdr:rowOff>
    </xdr:to>
    <xdr:pic>
      <xdr:nvPicPr>
        <xdr:cNvPr id="1440" name="图片 1439">
          <a:extLst>
            <a:ext uri="{FF2B5EF4-FFF2-40B4-BE49-F238E27FC236}">
              <a16:creationId xmlns:a16="http://schemas.microsoft.com/office/drawing/2014/main" id="{00000000-0008-0000-2500-0000A0050000}"/>
            </a:ext>
          </a:extLst>
        </xdr:cNvPr>
        <xdr:cNvPicPr>
          <a:picLocks noChangeAspect="1"/>
        </xdr:cNvPicPr>
      </xdr:nvPicPr>
      <xdr:blipFill>
        <a:blip xmlns:r="http://schemas.openxmlformats.org/officeDocument/2006/relationships" r:embed="rId656"/>
        <a:stretch>
          <a:fillRect/>
        </a:stretch>
      </xdr:blipFill>
      <xdr:spPr>
        <a:xfrm>
          <a:off x="29210" y="637874645"/>
          <a:ext cx="1753235" cy="1397635"/>
        </a:xfrm>
        <a:prstGeom prst="rect">
          <a:avLst/>
        </a:prstGeom>
        <a:noFill/>
        <a:ln w="9525">
          <a:noFill/>
        </a:ln>
      </xdr:spPr>
    </xdr:pic>
    <xdr:clientData/>
  </xdr:twoCellAnchor>
  <xdr:twoCellAnchor editAs="oneCell">
    <xdr:from>
      <xdr:col>0</xdr:col>
      <xdr:colOff>229235</xdr:colOff>
      <xdr:row>418</xdr:row>
      <xdr:rowOff>66675</xdr:rowOff>
    </xdr:from>
    <xdr:to>
      <xdr:col>0</xdr:col>
      <xdr:colOff>1706245</xdr:colOff>
      <xdr:row>418</xdr:row>
      <xdr:rowOff>1505585</xdr:rowOff>
    </xdr:to>
    <xdr:pic>
      <xdr:nvPicPr>
        <xdr:cNvPr id="1441" name="图片 1440">
          <a:extLst>
            <a:ext uri="{FF2B5EF4-FFF2-40B4-BE49-F238E27FC236}">
              <a16:creationId xmlns:a16="http://schemas.microsoft.com/office/drawing/2014/main" id="{00000000-0008-0000-2500-0000A1050000}"/>
            </a:ext>
          </a:extLst>
        </xdr:cNvPr>
        <xdr:cNvPicPr>
          <a:picLocks noChangeAspect="1"/>
        </xdr:cNvPicPr>
      </xdr:nvPicPr>
      <xdr:blipFill>
        <a:blip xmlns:r="http://schemas.openxmlformats.org/officeDocument/2006/relationships" r:embed="rId657"/>
        <a:stretch>
          <a:fillRect/>
        </a:stretch>
      </xdr:blipFill>
      <xdr:spPr>
        <a:xfrm>
          <a:off x="229235" y="640922645"/>
          <a:ext cx="1477010" cy="1438910"/>
        </a:xfrm>
        <a:prstGeom prst="rect">
          <a:avLst/>
        </a:prstGeom>
        <a:noFill/>
        <a:ln w="9525">
          <a:noFill/>
        </a:ln>
      </xdr:spPr>
    </xdr:pic>
    <xdr:clientData/>
  </xdr:twoCellAnchor>
  <xdr:twoCellAnchor editAs="oneCell">
    <xdr:from>
      <xdr:col>0</xdr:col>
      <xdr:colOff>123825</xdr:colOff>
      <xdr:row>419</xdr:row>
      <xdr:rowOff>47625</xdr:rowOff>
    </xdr:from>
    <xdr:to>
      <xdr:col>0</xdr:col>
      <xdr:colOff>1759585</xdr:colOff>
      <xdr:row>419</xdr:row>
      <xdr:rowOff>1415415</xdr:rowOff>
    </xdr:to>
    <xdr:pic>
      <xdr:nvPicPr>
        <xdr:cNvPr id="1443" name="图片 1442">
          <a:extLst>
            <a:ext uri="{FF2B5EF4-FFF2-40B4-BE49-F238E27FC236}">
              <a16:creationId xmlns:a16="http://schemas.microsoft.com/office/drawing/2014/main" id="{00000000-0008-0000-2500-0000A3050000}"/>
            </a:ext>
          </a:extLst>
        </xdr:cNvPr>
        <xdr:cNvPicPr>
          <a:picLocks noChangeAspect="1"/>
        </xdr:cNvPicPr>
      </xdr:nvPicPr>
      <xdr:blipFill>
        <a:blip xmlns:r="http://schemas.openxmlformats.org/officeDocument/2006/relationships" r:embed="rId658"/>
        <a:stretch>
          <a:fillRect/>
        </a:stretch>
      </xdr:blipFill>
      <xdr:spPr>
        <a:xfrm>
          <a:off x="123825" y="642427595"/>
          <a:ext cx="1635760" cy="1367790"/>
        </a:xfrm>
        <a:prstGeom prst="rect">
          <a:avLst/>
        </a:prstGeom>
        <a:noFill/>
        <a:ln w="9525">
          <a:noFill/>
        </a:ln>
      </xdr:spPr>
    </xdr:pic>
    <xdr:clientData/>
  </xdr:twoCellAnchor>
  <xdr:twoCellAnchor editAs="oneCell">
    <xdr:from>
      <xdr:col>0</xdr:col>
      <xdr:colOff>95885</xdr:colOff>
      <xdr:row>420</xdr:row>
      <xdr:rowOff>85725</xdr:rowOff>
    </xdr:from>
    <xdr:to>
      <xdr:col>0</xdr:col>
      <xdr:colOff>1731645</xdr:colOff>
      <xdr:row>420</xdr:row>
      <xdr:rowOff>1453515</xdr:rowOff>
    </xdr:to>
    <xdr:pic>
      <xdr:nvPicPr>
        <xdr:cNvPr id="1444" name="图片 1443">
          <a:extLst>
            <a:ext uri="{FF2B5EF4-FFF2-40B4-BE49-F238E27FC236}">
              <a16:creationId xmlns:a16="http://schemas.microsoft.com/office/drawing/2014/main" id="{00000000-0008-0000-2500-0000A4050000}"/>
            </a:ext>
          </a:extLst>
        </xdr:cNvPr>
        <xdr:cNvPicPr>
          <a:picLocks noChangeAspect="1"/>
        </xdr:cNvPicPr>
      </xdr:nvPicPr>
      <xdr:blipFill>
        <a:blip xmlns:r="http://schemas.openxmlformats.org/officeDocument/2006/relationships" r:embed="rId658"/>
        <a:stretch>
          <a:fillRect/>
        </a:stretch>
      </xdr:blipFill>
      <xdr:spPr>
        <a:xfrm>
          <a:off x="95885" y="643989695"/>
          <a:ext cx="1635760" cy="1367790"/>
        </a:xfrm>
        <a:prstGeom prst="rect">
          <a:avLst/>
        </a:prstGeom>
        <a:noFill/>
        <a:ln w="9525">
          <a:noFill/>
        </a:ln>
      </xdr:spPr>
    </xdr:pic>
    <xdr:clientData/>
  </xdr:twoCellAnchor>
  <xdr:twoCellAnchor editAs="oneCell">
    <xdr:from>
      <xdr:col>0</xdr:col>
      <xdr:colOff>38100</xdr:colOff>
      <xdr:row>421</xdr:row>
      <xdr:rowOff>123825</xdr:rowOff>
    </xdr:from>
    <xdr:to>
      <xdr:col>0</xdr:col>
      <xdr:colOff>1769745</xdr:colOff>
      <xdr:row>421</xdr:row>
      <xdr:rowOff>1452245</xdr:rowOff>
    </xdr:to>
    <xdr:pic>
      <xdr:nvPicPr>
        <xdr:cNvPr id="1447" name="图片 1446">
          <a:extLst>
            <a:ext uri="{FF2B5EF4-FFF2-40B4-BE49-F238E27FC236}">
              <a16:creationId xmlns:a16="http://schemas.microsoft.com/office/drawing/2014/main" id="{00000000-0008-0000-2500-0000A7050000}"/>
            </a:ext>
          </a:extLst>
        </xdr:cNvPr>
        <xdr:cNvPicPr>
          <a:picLocks noChangeAspect="1"/>
        </xdr:cNvPicPr>
      </xdr:nvPicPr>
      <xdr:blipFill>
        <a:blip xmlns:r="http://schemas.openxmlformats.org/officeDocument/2006/relationships" r:embed="rId659"/>
        <a:stretch>
          <a:fillRect/>
        </a:stretch>
      </xdr:blipFill>
      <xdr:spPr>
        <a:xfrm>
          <a:off x="38100" y="645551795"/>
          <a:ext cx="1731645" cy="1328420"/>
        </a:xfrm>
        <a:prstGeom prst="rect">
          <a:avLst/>
        </a:prstGeom>
        <a:noFill/>
        <a:ln w="9525">
          <a:noFill/>
        </a:ln>
      </xdr:spPr>
    </xdr:pic>
    <xdr:clientData/>
  </xdr:twoCellAnchor>
  <xdr:twoCellAnchor editAs="oneCell">
    <xdr:from>
      <xdr:col>0</xdr:col>
      <xdr:colOff>67945</xdr:colOff>
      <xdr:row>422</xdr:row>
      <xdr:rowOff>95250</xdr:rowOff>
    </xdr:from>
    <xdr:to>
      <xdr:col>0</xdr:col>
      <xdr:colOff>1809750</xdr:colOff>
      <xdr:row>422</xdr:row>
      <xdr:rowOff>1431925</xdr:rowOff>
    </xdr:to>
    <xdr:pic>
      <xdr:nvPicPr>
        <xdr:cNvPr id="1448" name="图片 1447">
          <a:extLst>
            <a:ext uri="{FF2B5EF4-FFF2-40B4-BE49-F238E27FC236}">
              <a16:creationId xmlns:a16="http://schemas.microsoft.com/office/drawing/2014/main" id="{00000000-0008-0000-2500-0000A8050000}"/>
            </a:ext>
          </a:extLst>
        </xdr:cNvPr>
        <xdr:cNvPicPr>
          <a:picLocks noChangeAspect="1"/>
        </xdr:cNvPicPr>
      </xdr:nvPicPr>
      <xdr:blipFill>
        <a:blip xmlns:r="http://schemas.openxmlformats.org/officeDocument/2006/relationships" r:embed="rId659"/>
        <a:stretch>
          <a:fillRect/>
        </a:stretch>
      </xdr:blipFill>
      <xdr:spPr>
        <a:xfrm>
          <a:off x="67945" y="647047220"/>
          <a:ext cx="1741805" cy="1336675"/>
        </a:xfrm>
        <a:prstGeom prst="rect">
          <a:avLst/>
        </a:prstGeom>
        <a:noFill/>
        <a:ln w="9525">
          <a:noFill/>
        </a:ln>
      </xdr:spPr>
    </xdr:pic>
    <xdr:clientData/>
  </xdr:twoCellAnchor>
  <xdr:twoCellAnchor editAs="oneCell">
    <xdr:from>
      <xdr:col>0</xdr:col>
      <xdr:colOff>104775</xdr:colOff>
      <xdr:row>423</xdr:row>
      <xdr:rowOff>57150</xdr:rowOff>
    </xdr:from>
    <xdr:to>
      <xdr:col>0</xdr:col>
      <xdr:colOff>1735455</xdr:colOff>
      <xdr:row>423</xdr:row>
      <xdr:rowOff>1438910</xdr:rowOff>
    </xdr:to>
    <xdr:pic>
      <xdr:nvPicPr>
        <xdr:cNvPr id="1451" name="图片 1450">
          <a:extLst>
            <a:ext uri="{FF2B5EF4-FFF2-40B4-BE49-F238E27FC236}">
              <a16:creationId xmlns:a16="http://schemas.microsoft.com/office/drawing/2014/main" id="{00000000-0008-0000-2500-0000AB050000}"/>
            </a:ext>
          </a:extLst>
        </xdr:cNvPr>
        <xdr:cNvPicPr>
          <a:picLocks noChangeAspect="1"/>
        </xdr:cNvPicPr>
      </xdr:nvPicPr>
      <xdr:blipFill>
        <a:blip xmlns:r="http://schemas.openxmlformats.org/officeDocument/2006/relationships" r:embed="rId660"/>
        <a:stretch>
          <a:fillRect/>
        </a:stretch>
      </xdr:blipFill>
      <xdr:spPr>
        <a:xfrm>
          <a:off x="104775" y="648533120"/>
          <a:ext cx="1630680" cy="1381760"/>
        </a:xfrm>
        <a:prstGeom prst="rect">
          <a:avLst/>
        </a:prstGeom>
        <a:noFill/>
        <a:ln w="9525">
          <a:noFill/>
        </a:ln>
      </xdr:spPr>
    </xdr:pic>
    <xdr:clientData/>
  </xdr:twoCellAnchor>
  <xdr:twoCellAnchor editAs="oneCell">
    <xdr:from>
      <xdr:col>0</xdr:col>
      <xdr:colOff>30480</xdr:colOff>
      <xdr:row>424</xdr:row>
      <xdr:rowOff>66675</xdr:rowOff>
    </xdr:from>
    <xdr:to>
      <xdr:col>0</xdr:col>
      <xdr:colOff>1797050</xdr:colOff>
      <xdr:row>424</xdr:row>
      <xdr:rowOff>1483995</xdr:rowOff>
    </xdr:to>
    <xdr:pic>
      <xdr:nvPicPr>
        <xdr:cNvPr id="1452" name="图片 1451">
          <a:extLst>
            <a:ext uri="{FF2B5EF4-FFF2-40B4-BE49-F238E27FC236}">
              <a16:creationId xmlns:a16="http://schemas.microsoft.com/office/drawing/2014/main" id="{00000000-0008-0000-2500-0000AC050000}"/>
            </a:ext>
          </a:extLst>
        </xdr:cNvPr>
        <xdr:cNvPicPr>
          <a:picLocks noChangeAspect="1"/>
        </xdr:cNvPicPr>
      </xdr:nvPicPr>
      <xdr:blipFill>
        <a:blip xmlns:r="http://schemas.openxmlformats.org/officeDocument/2006/relationships" r:embed="rId661"/>
        <a:stretch>
          <a:fillRect/>
        </a:stretch>
      </xdr:blipFill>
      <xdr:spPr>
        <a:xfrm>
          <a:off x="30480" y="650066645"/>
          <a:ext cx="1766570" cy="1417320"/>
        </a:xfrm>
        <a:prstGeom prst="rect">
          <a:avLst/>
        </a:prstGeom>
        <a:noFill/>
        <a:ln w="9525">
          <a:noFill/>
        </a:ln>
      </xdr:spPr>
    </xdr:pic>
    <xdr:clientData/>
  </xdr:twoCellAnchor>
  <xdr:twoCellAnchor editAs="oneCell">
    <xdr:from>
      <xdr:col>0</xdr:col>
      <xdr:colOff>138430</xdr:colOff>
      <xdr:row>425</xdr:row>
      <xdr:rowOff>104775</xdr:rowOff>
    </xdr:from>
    <xdr:to>
      <xdr:col>0</xdr:col>
      <xdr:colOff>1776730</xdr:colOff>
      <xdr:row>425</xdr:row>
      <xdr:rowOff>1452880</xdr:rowOff>
    </xdr:to>
    <xdr:pic>
      <xdr:nvPicPr>
        <xdr:cNvPr id="1455" name="图片 1454">
          <a:extLst>
            <a:ext uri="{FF2B5EF4-FFF2-40B4-BE49-F238E27FC236}">
              <a16:creationId xmlns:a16="http://schemas.microsoft.com/office/drawing/2014/main" id="{00000000-0008-0000-2500-0000AF050000}"/>
            </a:ext>
          </a:extLst>
        </xdr:cNvPr>
        <xdr:cNvPicPr>
          <a:picLocks noChangeAspect="1"/>
        </xdr:cNvPicPr>
      </xdr:nvPicPr>
      <xdr:blipFill>
        <a:blip xmlns:r="http://schemas.openxmlformats.org/officeDocument/2006/relationships" r:embed="rId662"/>
        <a:stretch>
          <a:fillRect/>
        </a:stretch>
      </xdr:blipFill>
      <xdr:spPr>
        <a:xfrm>
          <a:off x="138430" y="651628745"/>
          <a:ext cx="1638300" cy="1348105"/>
        </a:xfrm>
        <a:prstGeom prst="rect">
          <a:avLst/>
        </a:prstGeom>
        <a:noFill/>
        <a:ln w="9525">
          <a:noFill/>
        </a:ln>
      </xdr:spPr>
    </xdr:pic>
    <xdr:clientData/>
  </xdr:twoCellAnchor>
  <xdr:twoCellAnchor editAs="oneCell">
    <xdr:from>
      <xdr:col>0</xdr:col>
      <xdr:colOff>66675</xdr:colOff>
      <xdr:row>426</xdr:row>
      <xdr:rowOff>57150</xdr:rowOff>
    </xdr:from>
    <xdr:to>
      <xdr:col>0</xdr:col>
      <xdr:colOff>1732280</xdr:colOff>
      <xdr:row>426</xdr:row>
      <xdr:rowOff>1434465</xdr:rowOff>
    </xdr:to>
    <xdr:pic>
      <xdr:nvPicPr>
        <xdr:cNvPr id="1456" name="图片 1455">
          <a:extLst>
            <a:ext uri="{FF2B5EF4-FFF2-40B4-BE49-F238E27FC236}">
              <a16:creationId xmlns:a16="http://schemas.microsoft.com/office/drawing/2014/main" id="{00000000-0008-0000-2500-0000B0050000}"/>
            </a:ext>
          </a:extLst>
        </xdr:cNvPr>
        <xdr:cNvPicPr>
          <a:picLocks noChangeAspect="1"/>
        </xdr:cNvPicPr>
      </xdr:nvPicPr>
      <xdr:blipFill>
        <a:blip xmlns:r="http://schemas.openxmlformats.org/officeDocument/2006/relationships" r:embed="rId662"/>
        <a:stretch>
          <a:fillRect/>
        </a:stretch>
      </xdr:blipFill>
      <xdr:spPr>
        <a:xfrm>
          <a:off x="66675" y="653105120"/>
          <a:ext cx="1665605" cy="1377315"/>
        </a:xfrm>
        <a:prstGeom prst="rect">
          <a:avLst/>
        </a:prstGeom>
        <a:noFill/>
        <a:ln w="9525">
          <a:noFill/>
        </a:ln>
      </xdr:spPr>
    </xdr:pic>
    <xdr:clientData/>
  </xdr:twoCellAnchor>
  <xdr:twoCellAnchor editAs="oneCell">
    <xdr:from>
      <xdr:col>0</xdr:col>
      <xdr:colOff>116205</xdr:colOff>
      <xdr:row>427</xdr:row>
      <xdr:rowOff>84455</xdr:rowOff>
    </xdr:from>
    <xdr:to>
      <xdr:col>0</xdr:col>
      <xdr:colOff>1757680</xdr:colOff>
      <xdr:row>427</xdr:row>
      <xdr:rowOff>1440180</xdr:rowOff>
    </xdr:to>
    <xdr:pic>
      <xdr:nvPicPr>
        <xdr:cNvPr id="1459" name="图片 1458">
          <a:extLst>
            <a:ext uri="{FF2B5EF4-FFF2-40B4-BE49-F238E27FC236}">
              <a16:creationId xmlns:a16="http://schemas.microsoft.com/office/drawing/2014/main" id="{00000000-0008-0000-2500-0000B3050000}"/>
            </a:ext>
          </a:extLst>
        </xdr:cNvPr>
        <xdr:cNvPicPr>
          <a:picLocks noChangeAspect="1"/>
        </xdr:cNvPicPr>
      </xdr:nvPicPr>
      <xdr:blipFill>
        <a:blip xmlns:r="http://schemas.openxmlformats.org/officeDocument/2006/relationships" r:embed="rId663"/>
        <a:stretch>
          <a:fillRect/>
        </a:stretch>
      </xdr:blipFill>
      <xdr:spPr>
        <a:xfrm>
          <a:off x="116205" y="654656425"/>
          <a:ext cx="1641475" cy="1355725"/>
        </a:xfrm>
        <a:prstGeom prst="rect">
          <a:avLst/>
        </a:prstGeom>
        <a:noFill/>
        <a:ln w="9525">
          <a:noFill/>
        </a:ln>
      </xdr:spPr>
    </xdr:pic>
    <xdr:clientData/>
  </xdr:twoCellAnchor>
  <xdr:twoCellAnchor editAs="oneCell">
    <xdr:from>
      <xdr:col>0</xdr:col>
      <xdr:colOff>88900</xdr:colOff>
      <xdr:row>428</xdr:row>
      <xdr:rowOff>76835</xdr:rowOff>
    </xdr:from>
    <xdr:to>
      <xdr:col>0</xdr:col>
      <xdr:colOff>1775460</xdr:colOff>
      <xdr:row>428</xdr:row>
      <xdr:rowOff>1470025</xdr:rowOff>
    </xdr:to>
    <xdr:pic>
      <xdr:nvPicPr>
        <xdr:cNvPr id="1460" name="图片 1459">
          <a:extLst>
            <a:ext uri="{FF2B5EF4-FFF2-40B4-BE49-F238E27FC236}">
              <a16:creationId xmlns:a16="http://schemas.microsoft.com/office/drawing/2014/main" id="{00000000-0008-0000-2500-0000B4050000}"/>
            </a:ext>
          </a:extLst>
        </xdr:cNvPr>
        <xdr:cNvPicPr>
          <a:picLocks noChangeAspect="1"/>
        </xdr:cNvPicPr>
      </xdr:nvPicPr>
      <xdr:blipFill>
        <a:blip xmlns:r="http://schemas.openxmlformats.org/officeDocument/2006/relationships" r:embed="rId663"/>
        <a:stretch>
          <a:fillRect/>
        </a:stretch>
      </xdr:blipFill>
      <xdr:spPr>
        <a:xfrm>
          <a:off x="88900" y="656172805"/>
          <a:ext cx="1686560" cy="1393190"/>
        </a:xfrm>
        <a:prstGeom prst="rect">
          <a:avLst/>
        </a:prstGeom>
        <a:noFill/>
        <a:ln w="9525">
          <a:noFill/>
        </a:ln>
      </xdr:spPr>
    </xdr:pic>
    <xdr:clientData/>
  </xdr:twoCellAnchor>
  <xdr:twoCellAnchor editAs="oneCell">
    <xdr:from>
      <xdr:col>0</xdr:col>
      <xdr:colOff>138430</xdr:colOff>
      <xdr:row>429</xdr:row>
      <xdr:rowOff>85725</xdr:rowOff>
    </xdr:from>
    <xdr:to>
      <xdr:col>0</xdr:col>
      <xdr:colOff>1757680</xdr:colOff>
      <xdr:row>429</xdr:row>
      <xdr:rowOff>1452880</xdr:rowOff>
    </xdr:to>
    <xdr:pic>
      <xdr:nvPicPr>
        <xdr:cNvPr id="1463" name="图片 1462">
          <a:extLst>
            <a:ext uri="{FF2B5EF4-FFF2-40B4-BE49-F238E27FC236}">
              <a16:creationId xmlns:a16="http://schemas.microsoft.com/office/drawing/2014/main" id="{00000000-0008-0000-2500-0000B7050000}"/>
            </a:ext>
          </a:extLst>
        </xdr:cNvPr>
        <xdr:cNvPicPr>
          <a:picLocks noChangeAspect="1"/>
        </xdr:cNvPicPr>
      </xdr:nvPicPr>
      <xdr:blipFill>
        <a:blip xmlns:r="http://schemas.openxmlformats.org/officeDocument/2006/relationships" r:embed="rId664"/>
        <a:stretch>
          <a:fillRect/>
        </a:stretch>
      </xdr:blipFill>
      <xdr:spPr>
        <a:xfrm>
          <a:off x="138430" y="657705695"/>
          <a:ext cx="1619250" cy="1367155"/>
        </a:xfrm>
        <a:prstGeom prst="rect">
          <a:avLst/>
        </a:prstGeom>
        <a:noFill/>
        <a:ln w="9525">
          <a:noFill/>
        </a:ln>
      </xdr:spPr>
    </xdr:pic>
    <xdr:clientData/>
  </xdr:twoCellAnchor>
  <xdr:twoCellAnchor editAs="oneCell">
    <xdr:from>
      <xdr:col>0</xdr:col>
      <xdr:colOff>86360</xdr:colOff>
      <xdr:row>430</xdr:row>
      <xdr:rowOff>76200</xdr:rowOff>
    </xdr:from>
    <xdr:to>
      <xdr:col>0</xdr:col>
      <xdr:colOff>1705610</xdr:colOff>
      <xdr:row>430</xdr:row>
      <xdr:rowOff>1443355</xdr:rowOff>
    </xdr:to>
    <xdr:pic>
      <xdr:nvPicPr>
        <xdr:cNvPr id="1464" name="图片 1463">
          <a:extLst>
            <a:ext uri="{FF2B5EF4-FFF2-40B4-BE49-F238E27FC236}">
              <a16:creationId xmlns:a16="http://schemas.microsoft.com/office/drawing/2014/main" id="{00000000-0008-0000-2500-0000B8050000}"/>
            </a:ext>
          </a:extLst>
        </xdr:cNvPr>
        <xdr:cNvPicPr>
          <a:picLocks noChangeAspect="1"/>
        </xdr:cNvPicPr>
      </xdr:nvPicPr>
      <xdr:blipFill>
        <a:blip xmlns:r="http://schemas.openxmlformats.org/officeDocument/2006/relationships" r:embed="rId664"/>
        <a:stretch>
          <a:fillRect/>
        </a:stretch>
      </xdr:blipFill>
      <xdr:spPr>
        <a:xfrm>
          <a:off x="86360" y="659220170"/>
          <a:ext cx="1619250" cy="1367155"/>
        </a:xfrm>
        <a:prstGeom prst="rect">
          <a:avLst/>
        </a:prstGeom>
        <a:noFill/>
        <a:ln w="9525">
          <a:noFill/>
        </a:ln>
      </xdr:spPr>
    </xdr:pic>
    <xdr:clientData/>
  </xdr:twoCellAnchor>
  <xdr:twoCellAnchor editAs="oneCell">
    <xdr:from>
      <xdr:col>0</xdr:col>
      <xdr:colOff>144780</xdr:colOff>
      <xdr:row>790</xdr:row>
      <xdr:rowOff>57150</xdr:rowOff>
    </xdr:from>
    <xdr:to>
      <xdr:col>0</xdr:col>
      <xdr:colOff>1663700</xdr:colOff>
      <xdr:row>790</xdr:row>
      <xdr:rowOff>1432560</xdr:rowOff>
    </xdr:to>
    <xdr:pic>
      <xdr:nvPicPr>
        <xdr:cNvPr id="147" name="图片 146">
          <a:extLst>
            <a:ext uri="{FF2B5EF4-FFF2-40B4-BE49-F238E27FC236}">
              <a16:creationId xmlns:a16="http://schemas.microsoft.com/office/drawing/2014/main" id="{00000000-0008-0000-2500-000093000000}"/>
            </a:ext>
          </a:extLst>
        </xdr:cNvPr>
        <xdr:cNvPicPr>
          <a:picLocks noChangeAspect="1"/>
        </xdr:cNvPicPr>
      </xdr:nvPicPr>
      <xdr:blipFill>
        <a:blip xmlns:r="http://schemas.openxmlformats.org/officeDocument/2006/relationships" r:embed="rId665"/>
        <a:stretch>
          <a:fillRect/>
        </a:stretch>
      </xdr:blipFill>
      <xdr:spPr>
        <a:xfrm>
          <a:off x="144780" y="1209022220"/>
          <a:ext cx="1518920" cy="1375410"/>
        </a:xfrm>
        <a:prstGeom prst="rect">
          <a:avLst/>
        </a:prstGeom>
        <a:noFill/>
        <a:ln w="9525">
          <a:noFill/>
        </a:ln>
      </xdr:spPr>
    </xdr:pic>
    <xdr:clientData/>
  </xdr:twoCellAnchor>
  <xdr:twoCellAnchor editAs="oneCell">
    <xdr:from>
      <xdr:col>0</xdr:col>
      <xdr:colOff>47625</xdr:colOff>
      <xdr:row>182</xdr:row>
      <xdr:rowOff>44450</xdr:rowOff>
    </xdr:from>
    <xdr:to>
      <xdr:col>0</xdr:col>
      <xdr:colOff>1827530</xdr:colOff>
      <xdr:row>182</xdr:row>
      <xdr:rowOff>1353185</xdr:rowOff>
    </xdr:to>
    <xdr:pic>
      <xdr:nvPicPr>
        <xdr:cNvPr id="149" name="图片 148">
          <a:extLst>
            <a:ext uri="{FF2B5EF4-FFF2-40B4-BE49-F238E27FC236}">
              <a16:creationId xmlns:a16="http://schemas.microsoft.com/office/drawing/2014/main" id="{00000000-0008-0000-2500-000095000000}"/>
            </a:ext>
          </a:extLst>
        </xdr:cNvPr>
        <xdr:cNvPicPr>
          <a:picLocks noChangeAspect="1"/>
        </xdr:cNvPicPr>
      </xdr:nvPicPr>
      <xdr:blipFill>
        <a:blip xmlns:r="http://schemas.openxmlformats.org/officeDocument/2006/relationships" r:embed="rId666"/>
        <a:stretch>
          <a:fillRect/>
        </a:stretch>
      </xdr:blipFill>
      <xdr:spPr>
        <a:xfrm>
          <a:off x="47625" y="280347420"/>
          <a:ext cx="1779905" cy="1308735"/>
        </a:xfrm>
        <a:prstGeom prst="rect">
          <a:avLst/>
        </a:prstGeom>
        <a:noFill/>
        <a:ln w="9525">
          <a:noFill/>
        </a:ln>
      </xdr:spPr>
    </xdr:pic>
    <xdr:clientData/>
  </xdr:twoCellAnchor>
  <xdr:twoCellAnchor editAs="oneCell">
    <xdr:from>
      <xdr:col>0</xdr:col>
      <xdr:colOff>47625</xdr:colOff>
      <xdr:row>183</xdr:row>
      <xdr:rowOff>38100</xdr:rowOff>
    </xdr:from>
    <xdr:to>
      <xdr:col>0</xdr:col>
      <xdr:colOff>1790700</xdr:colOff>
      <xdr:row>183</xdr:row>
      <xdr:rowOff>1310005</xdr:rowOff>
    </xdr:to>
    <xdr:pic>
      <xdr:nvPicPr>
        <xdr:cNvPr id="150" name="图片 149">
          <a:extLst>
            <a:ext uri="{FF2B5EF4-FFF2-40B4-BE49-F238E27FC236}">
              <a16:creationId xmlns:a16="http://schemas.microsoft.com/office/drawing/2014/main" id="{00000000-0008-0000-2500-000096000000}"/>
            </a:ext>
          </a:extLst>
        </xdr:cNvPr>
        <xdr:cNvPicPr>
          <a:picLocks noChangeAspect="1"/>
        </xdr:cNvPicPr>
      </xdr:nvPicPr>
      <xdr:blipFill>
        <a:blip xmlns:r="http://schemas.openxmlformats.org/officeDocument/2006/relationships" r:embed="rId667"/>
        <a:stretch>
          <a:fillRect/>
        </a:stretch>
      </xdr:blipFill>
      <xdr:spPr>
        <a:xfrm>
          <a:off x="47625" y="281750770"/>
          <a:ext cx="1743075" cy="1271905"/>
        </a:xfrm>
        <a:prstGeom prst="rect">
          <a:avLst/>
        </a:prstGeom>
        <a:noFill/>
        <a:ln w="9525">
          <a:noFill/>
        </a:ln>
      </xdr:spPr>
    </xdr:pic>
    <xdr:clientData/>
  </xdr:twoCellAnchor>
  <xdr:twoCellAnchor editAs="oneCell">
    <xdr:from>
      <xdr:col>0</xdr:col>
      <xdr:colOff>47625</xdr:colOff>
      <xdr:row>184</xdr:row>
      <xdr:rowOff>66675</xdr:rowOff>
    </xdr:from>
    <xdr:to>
      <xdr:col>0</xdr:col>
      <xdr:colOff>1826895</xdr:colOff>
      <xdr:row>184</xdr:row>
      <xdr:rowOff>1335405</xdr:rowOff>
    </xdr:to>
    <xdr:pic>
      <xdr:nvPicPr>
        <xdr:cNvPr id="151" name="图片 150">
          <a:extLst>
            <a:ext uri="{FF2B5EF4-FFF2-40B4-BE49-F238E27FC236}">
              <a16:creationId xmlns:a16="http://schemas.microsoft.com/office/drawing/2014/main" id="{00000000-0008-0000-2500-000097000000}"/>
            </a:ext>
          </a:extLst>
        </xdr:cNvPr>
        <xdr:cNvPicPr>
          <a:picLocks noChangeAspect="1"/>
        </xdr:cNvPicPr>
      </xdr:nvPicPr>
      <xdr:blipFill>
        <a:blip xmlns:r="http://schemas.openxmlformats.org/officeDocument/2006/relationships" r:embed="rId668"/>
        <a:stretch>
          <a:fillRect/>
        </a:stretch>
      </xdr:blipFill>
      <xdr:spPr>
        <a:xfrm>
          <a:off x="47625" y="283150945"/>
          <a:ext cx="1779270" cy="1268730"/>
        </a:xfrm>
        <a:prstGeom prst="rect">
          <a:avLst/>
        </a:prstGeom>
        <a:noFill/>
        <a:ln w="9525">
          <a:noFill/>
        </a:ln>
      </xdr:spPr>
    </xdr:pic>
    <xdr:clientData/>
  </xdr:twoCellAnchor>
  <xdr:twoCellAnchor editAs="oneCell">
    <xdr:from>
      <xdr:col>0</xdr:col>
      <xdr:colOff>38100</xdr:colOff>
      <xdr:row>185</xdr:row>
      <xdr:rowOff>47625</xdr:rowOff>
    </xdr:from>
    <xdr:to>
      <xdr:col>0</xdr:col>
      <xdr:colOff>1840865</xdr:colOff>
      <xdr:row>185</xdr:row>
      <xdr:rowOff>1323975</xdr:rowOff>
    </xdr:to>
    <xdr:pic>
      <xdr:nvPicPr>
        <xdr:cNvPr id="152" name="图片 151">
          <a:extLst>
            <a:ext uri="{FF2B5EF4-FFF2-40B4-BE49-F238E27FC236}">
              <a16:creationId xmlns:a16="http://schemas.microsoft.com/office/drawing/2014/main" id="{00000000-0008-0000-2500-000098000000}"/>
            </a:ext>
          </a:extLst>
        </xdr:cNvPr>
        <xdr:cNvPicPr>
          <a:picLocks noChangeAspect="1"/>
        </xdr:cNvPicPr>
      </xdr:nvPicPr>
      <xdr:blipFill>
        <a:blip xmlns:r="http://schemas.openxmlformats.org/officeDocument/2006/relationships" r:embed="rId669"/>
        <a:stretch>
          <a:fillRect/>
        </a:stretch>
      </xdr:blipFill>
      <xdr:spPr>
        <a:xfrm>
          <a:off x="38100" y="284554295"/>
          <a:ext cx="1802765" cy="1276350"/>
        </a:xfrm>
        <a:prstGeom prst="rect">
          <a:avLst/>
        </a:prstGeom>
        <a:noFill/>
        <a:ln w="9525">
          <a:noFill/>
        </a:ln>
      </xdr:spPr>
    </xdr:pic>
    <xdr:clientData/>
  </xdr:twoCellAnchor>
  <xdr:twoCellAnchor editAs="oneCell">
    <xdr:from>
      <xdr:col>0</xdr:col>
      <xdr:colOff>57150</xdr:colOff>
      <xdr:row>186</xdr:row>
      <xdr:rowOff>57150</xdr:rowOff>
    </xdr:from>
    <xdr:to>
      <xdr:col>0</xdr:col>
      <xdr:colOff>1847850</xdr:colOff>
      <xdr:row>186</xdr:row>
      <xdr:rowOff>1352550</xdr:rowOff>
    </xdr:to>
    <xdr:pic>
      <xdr:nvPicPr>
        <xdr:cNvPr id="153" name="图片 152">
          <a:extLst>
            <a:ext uri="{FF2B5EF4-FFF2-40B4-BE49-F238E27FC236}">
              <a16:creationId xmlns:a16="http://schemas.microsoft.com/office/drawing/2014/main" id="{00000000-0008-0000-2500-000099000000}"/>
            </a:ext>
          </a:extLst>
        </xdr:cNvPr>
        <xdr:cNvPicPr>
          <a:picLocks noChangeAspect="1"/>
        </xdr:cNvPicPr>
      </xdr:nvPicPr>
      <xdr:blipFill>
        <a:blip xmlns:r="http://schemas.openxmlformats.org/officeDocument/2006/relationships" r:embed="rId670"/>
        <a:stretch>
          <a:fillRect/>
        </a:stretch>
      </xdr:blipFill>
      <xdr:spPr>
        <a:xfrm>
          <a:off x="57150" y="285935420"/>
          <a:ext cx="1790700" cy="1295400"/>
        </a:xfrm>
        <a:prstGeom prst="rect">
          <a:avLst/>
        </a:prstGeom>
        <a:noFill/>
        <a:ln w="9525">
          <a:noFill/>
        </a:ln>
      </xdr:spPr>
    </xdr:pic>
    <xdr:clientData/>
  </xdr:twoCellAnchor>
  <xdr:twoCellAnchor editAs="oneCell">
    <xdr:from>
      <xdr:col>0</xdr:col>
      <xdr:colOff>22225</xdr:colOff>
      <xdr:row>145</xdr:row>
      <xdr:rowOff>25400</xdr:rowOff>
    </xdr:from>
    <xdr:to>
      <xdr:col>0</xdr:col>
      <xdr:colOff>1868170</xdr:colOff>
      <xdr:row>145</xdr:row>
      <xdr:rowOff>1452880</xdr:rowOff>
    </xdr:to>
    <xdr:pic>
      <xdr:nvPicPr>
        <xdr:cNvPr id="154" name="图片 153">
          <a:extLst>
            <a:ext uri="{FF2B5EF4-FFF2-40B4-BE49-F238E27FC236}">
              <a16:creationId xmlns:a16="http://schemas.microsoft.com/office/drawing/2014/main" id="{00000000-0008-0000-2500-00009A000000}"/>
            </a:ext>
          </a:extLst>
        </xdr:cNvPr>
        <xdr:cNvPicPr>
          <a:picLocks noChangeAspect="1"/>
        </xdr:cNvPicPr>
      </xdr:nvPicPr>
      <xdr:blipFill>
        <a:blip xmlns:r="http://schemas.openxmlformats.org/officeDocument/2006/relationships" r:embed="rId671"/>
        <a:stretch>
          <a:fillRect/>
        </a:stretch>
      </xdr:blipFill>
      <xdr:spPr>
        <a:xfrm>
          <a:off x="22225" y="225451670"/>
          <a:ext cx="1845945" cy="1427480"/>
        </a:xfrm>
        <a:prstGeom prst="rect">
          <a:avLst/>
        </a:prstGeom>
        <a:noFill/>
        <a:ln w="9525">
          <a:noFill/>
        </a:ln>
      </xdr:spPr>
    </xdr:pic>
    <xdr:clientData/>
  </xdr:twoCellAnchor>
  <xdr:twoCellAnchor editAs="oneCell">
    <xdr:from>
      <xdr:col>0</xdr:col>
      <xdr:colOff>31750</xdr:colOff>
      <xdr:row>146</xdr:row>
      <xdr:rowOff>63500</xdr:rowOff>
    </xdr:from>
    <xdr:to>
      <xdr:col>0</xdr:col>
      <xdr:colOff>1833245</xdr:colOff>
      <xdr:row>146</xdr:row>
      <xdr:rowOff>1451610</xdr:rowOff>
    </xdr:to>
    <xdr:pic>
      <xdr:nvPicPr>
        <xdr:cNvPr id="155" name="图片 154">
          <a:extLst>
            <a:ext uri="{FF2B5EF4-FFF2-40B4-BE49-F238E27FC236}">
              <a16:creationId xmlns:a16="http://schemas.microsoft.com/office/drawing/2014/main" id="{00000000-0008-0000-2500-00009B000000}"/>
            </a:ext>
          </a:extLst>
        </xdr:cNvPr>
        <xdr:cNvPicPr>
          <a:picLocks noChangeAspect="1"/>
        </xdr:cNvPicPr>
      </xdr:nvPicPr>
      <xdr:blipFill>
        <a:blip xmlns:r="http://schemas.openxmlformats.org/officeDocument/2006/relationships" r:embed="rId672"/>
        <a:stretch>
          <a:fillRect/>
        </a:stretch>
      </xdr:blipFill>
      <xdr:spPr>
        <a:xfrm>
          <a:off x="31750" y="227001070"/>
          <a:ext cx="1801495" cy="1388110"/>
        </a:xfrm>
        <a:prstGeom prst="rect">
          <a:avLst/>
        </a:prstGeom>
        <a:noFill/>
        <a:ln w="9525">
          <a:noFill/>
        </a:ln>
      </xdr:spPr>
    </xdr:pic>
    <xdr:clientData/>
  </xdr:twoCellAnchor>
  <xdr:twoCellAnchor editAs="oneCell">
    <xdr:from>
      <xdr:col>0</xdr:col>
      <xdr:colOff>26035</xdr:colOff>
      <xdr:row>147</xdr:row>
      <xdr:rowOff>66675</xdr:rowOff>
    </xdr:from>
    <xdr:to>
      <xdr:col>0</xdr:col>
      <xdr:colOff>1833245</xdr:colOff>
      <xdr:row>147</xdr:row>
      <xdr:rowOff>1431925</xdr:rowOff>
    </xdr:to>
    <xdr:pic>
      <xdr:nvPicPr>
        <xdr:cNvPr id="156" name="图片 155">
          <a:extLst>
            <a:ext uri="{FF2B5EF4-FFF2-40B4-BE49-F238E27FC236}">
              <a16:creationId xmlns:a16="http://schemas.microsoft.com/office/drawing/2014/main" id="{00000000-0008-0000-2500-00009C000000}"/>
            </a:ext>
          </a:extLst>
        </xdr:cNvPr>
        <xdr:cNvPicPr>
          <a:picLocks noChangeAspect="1"/>
        </xdr:cNvPicPr>
      </xdr:nvPicPr>
      <xdr:blipFill>
        <a:blip xmlns:r="http://schemas.openxmlformats.org/officeDocument/2006/relationships" r:embed="rId673"/>
        <a:stretch>
          <a:fillRect/>
        </a:stretch>
      </xdr:blipFill>
      <xdr:spPr>
        <a:xfrm>
          <a:off x="26035" y="228515545"/>
          <a:ext cx="1807210" cy="1365250"/>
        </a:xfrm>
        <a:prstGeom prst="rect">
          <a:avLst/>
        </a:prstGeom>
        <a:noFill/>
        <a:ln w="9525">
          <a:noFill/>
        </a:ln>
      </xdr:spPr>
    </xdr:pic>
    <xdr:clientData/>
  </xdr:twoCellAnchor>
  <xdr:twoCellAnchor editAs="oneCell">
    <xdr:from>
      <xdr:col>0</xdr:col>
      <xdr:colOff>31750</xdr:colOff>
      <xdr:row>148</xdr:row>
      <xdr:rowOff>53975</xdr:rowOff>
    </xdr:from>
    <xdr:to>
      <xdr:col>0</xdr:col>
      <xdr:colOff>1841500</xdr:colOff>
      <xdr:row>148</xdr:row>
      <xdr:rowOff>1425575</xdr:rowOff>
    </xdr:to>
    <xdr:pic>
      <xdr:nvPicPr>
        <xdr:cNvPr id="158" name="图片 157">
          <a:extLst>
            <a:ext uri="{FF2B5EF4-FFF2-40B4-BE49-F238E27FC236}">
              <a16:creationId xmlns:a16="http://schemas.microsoft.com/office/drawing/2014/main" id="{00000000-0008-0000-2500-00009E000000}"/>
            </a:ext>
          </a:extLst>
        </xdr:cNvPr>
        <xdr:cNvPicPr>
          <a:picLocks noChangeAspect="1"/>
        </xdr:cNvPicPr>
      </xdr:nvPicPr>
      <xdr:blipFill>
        <a:blip xmlns:r="http://schemas.openxmlformats.org/officeDocument/2006/relationships" r:embed="rId674"/>
        <a:stretch>
          <a:fillRect/>
        </a:stretch>
      </xdr:blipFill>
      <xdr:spPr>
        <a:xfrm>
          <a:off x="31750" y="230014145"/>
          <a:ext cx="1809750" cy="1371600"/>
        </a:xfrm>
        <a:prstGeom prst="rect">
          <a:avLst/>
        </a:prstGeom>
        <a:noFill/>
        <a:ln w="9525">
          <a:noFill/>
        </a:ln>
      </xdr:spPr>
    </xdr:pic>
    <xdr:clientData/>
  </xdr:twoCellAnchor>
  <xdr:twoCellAnchor editAs="oneCell">
    <xdr:from>
      <xdr:col>0</xdr:col>
      <xdr:colOff>60325</xdr:colOff>
      <xdr:row>149</xdr:row>
      <xdr:rowOff>82550</xdr:rowOff>
    </xdr:from>
    <xdr:to>
      <xdr:col>0</xdr:col>
      <xdr:colOff>1833880</xdr:colOff>
      <xdr:row>149</xdr:row>
      <xdr:rowOff>1429385</xdr:rowOff>
    </xdr:to>
    <xdr:pic>
      <xdr:nvPicPr>
        <xdr:cNvPr id="159" name="图片 158">
          <a:extLst>
            <a:ext uri="{FF2B5EF4-FFF2-40B4-BE49-F238E27FC236}">
              <a16:creationId xmlns:a16="http://schemas.microsoft.com/office/drawing/2014/main" id="{00000000-0008-0000-2500-00009F000000}"/>
            </a:ext>
          </a:extLst>
        </xdr:cNvPr>
        <xdr:cNvPicPr>
          <a:picLocks noChangeAspect="1"/>
        </xdr:cNvPicPr>
      </xdr:nvPicPr>
      <xdr:blipFill>
        <a:blip xmlns:r="http://schemas.openxmlformats.org/officeDocument/2006/relationships" r:embed="rId675"/>
        <a:stretch>
          <a:fillRect/>
        </a:stretch>
      </xdr:blipFill>
      <xdr:spPr>
        <a:xfrm>
          <a:off x="60325" y="231554020"/>
          <a:ext cx="1773555" cy="1346835"/>
        </a:xfrm>
        <a:prstGeom prst="rect">
          <a:avLst/>
        </a:prstGeom>
        <a:noFill/>
        <a:ln w="9525">
          <a:noFill/>
        </a:ln>
      </xdr:spPr>
    </xdr:pic>
    <xdr:clientData/>
  </xdr:twoCellAnchor>
  <xdr:twoCellAnchor editAs="oneCell">
    <xdr:from>
      <xdr:col>0</xdr:col>
      <xdr:colOff>207010</xdr:colOff>
      <xdr:row>7</xdr:row>
      <xdr:rowOff>53975</xdr:rowOff>
    </xdr:from>
    <xdr:to>
      <xdr:col>0</xdr:col>
      <xdr:colOff>2006600</xdr:colOff>
      <xdr:row>7</xdr:row>
      <xdr:rowOff>1437640</xdr:rowOff>
    </xdr:to>
    <xdr:pic>
      <xdr:nvPicPr>
        <xdr:cNvPr id="157" name="图片 156">
          <a:extLst>
            <a:ext uri="{FF2B5EF4-FFF2-40B4-BE49-F238E27FC236}">
              <a16:creationId xmlns:a16="http://schemas.microsoft.com/office/drawing/2014/main" id="{00000000-0008-0000-2500-00009D000000}"/>
            </a:ext>
          </a:extLst>
        </xdr:cNvPr>
        <xdr:cNvPicPr>
          <a:picLocks noChangeAspect="1"/>
        </xdr:cNvPicPr>
      </xdr:nvPicPr>
      <xdr:blipFill>
        <a:blip xmlns:r="http://schemas.openxmlformats.org/officeDocument/2006/relationships" r:embed="rId676"/>
        <a:stretch>
          <a:fillRect/>
        </a:stretch>
      </xdr:blipFill>
      <xdr:spPr>
        <a:xfrm>
          <a:off x="207010" y="8983345"/>
          <a:ext cx="1799590" cy="1383665"/>
        </a:xfrm>
        <a:prstGeom prst="rect">
          <a:avLst/>
        </a:prstGeom>
        <a:noFill/>
        <a:ln w="9525">
          <a:noFill/>
        </a:ln>
      </xdr:spPr>
    </xdr:pic>
    <xdr:clientData/>
  </xdr:twoCellAnchor>
  <xdr:twoCellAnchor editAs="oneCell">
    <xdr:from>
      <xdr:col>0</xdr:col>
      <xdr:colOff>212725</xdr:colOff>
      <xdr:row>8</xdr:row>
      <xdr:rowOff>50800</xdr:rowOff>
    </xdr:from>
    <xdr:to>
      <xdr:col>0</xdr:col>
      <xdr:colOff>2022475</xdr:colOff>
      <xdr:row>8</xdr:row>
      <xdr:rowOff>1475740</xdr:rowOff>
    </xdr:to>
    <xdr:pic>
      <xdr:nvPicPr>
        <xdr:cNvPr id="160" name="图片 159">
          <a:extLst>
            <a:ext uri="{FF2B5EF4-FFF2-40B4-BE49-F238E27FC236}">
              <a16:creationId xmlns:a16="http://schemas.microsoft.com/office/drawing/2014/main" id="{00000000-0008-0000-2500-0000A0000000}"/>
            </a:ext>
          </a:extLst>
        </xdr:cNvPr>
        <xdr:cNvPicPr>
          <a:picLocks noChangeAspect="1"/>
        </xdr:cNvPicPr>
      </xdr:nvPicPr>
      <xdr:blipFill>
        <a:blip xmlns:r="http://schemas.openxmlformats.org/officeDocument/2006/relationships" r:embed="rId677"/>
        <a:stretch>
          <a:fillRect/>
        </a:stretch>
      </xdr:blipFill>
      <xdr:spPr>
        <a:xfrm>
          <a:off x="212725" y="10427970"/>
          <a:ext cx="1809750" cy="1424940"/>
        </a:xfrm>
        <a:prstGeom prst="rect">
          <a:avLst/>
        </a:prstGeom>
        <a:noFill/>
        <a:ln w="9525">
          <a:noFill/>
        </a:ln>
      </xdr:spPr>
    </xdr:pic>
    <xdr:clientData/>
  </xdr:twoCellAnchor>
  <xdr:twoCellAnchor editAs="oneCell">
    <xdr:from>
      <xdr:col>0</xdr:col>
      <xdr:colOff>200025</xdr:colOff>
      <xdr:row>9</xdr:row>
      <xdr:rowOff>25400</xdr:rowOff>
    </xdr:from>
    <xdr:to>
      <xdr:col>0</xdr:col>
      <xdr:colOff>2028190</xdr:colOff>
      <xdr:row>9</xdr:row>
      <xdr:rowOff>1473200</xdr:rowOff>
    </xdr:to>
    <xdr:pic>
      <xdr:nvPicPr>
        <xdr:cNvPr id="161" name="图片 160">
          <a:extLst>
            <a:ext uri="{FF2B5EF4-FFF2-40B4-BE49-F238E27FC236}">
              <a16:creationId xmlns:a16="http://schemas.microsoft.com/office/drawing/2014/main" id="{00000000-0008-0000-2500-0000A1000000}"/>
            </a:ext>
          </a:extLst>
        </xdr:cNvPr>
        <xdr:cNvPicPr>
          <a:picLocks noChangeAspect="1"/>
        </xdr:cNvPicPr>
      </xdr:nvPicPr>
      <xdr:blipFill>
        <a:blip xmlns:r="http://schemas.openxmlformats.org/officeDocument/2006/relationships" r:embed="rId678"/>
        <a:stretch>
          <a:fillRect/>
        </a:stretch>
      </xdr:blipFill>
      <xdr:spPr>
        <a:xfrm>
          <a:off x="200025" y="11913870"/>
          <a:ext cx="1828165" cy="1447800"/>
        </a:xfrm>
        <a:prstGeom prst="rect">
          <a:avLst/>
        </a:prstGeom>
        <a:noFill/>
        <a:ln w="9525">
          <a:noFill/>
        </a:ln>
      </xdr:spPr>
    </xdr:pic>
    <xdr:clientData/>
  </xdr:twoCellAnchor>
  <xdr:twoCellAnchor editAs="oneCell">
    <xdr:from>
      <xdr:col>0</xdr:col>
      <xdr:colOff>212725</xdr:colOff>
      <xdr:row>10</xdr:row>
      <xdr:rowOff>38100</xdr:rowOff>
    </xdr:from>
    <xdr:to>
      <xdr:col>0</xdr:col>
      <xdr:colOff>2014220</xdr:colOff>
      <xdr:row>10</xdr:row>
      <xdr:rowOff>1447800</xdr:rowOff>
    </xdr:to>
    <xdr:pic>
      <xdr:nvPicPr>
        <xdr:cNvPr id="162" name="图片 161">
          <a:extLst>
            <a:ext uri="{FF2B5EF4-FFF2-40B4-BE49-F238E27FC236}">
              <a16:creationId xmlns:a16="http://schemas.microsoft.com/office/drawing/2014/main" id="{00000000-0008-0000-2500-0000A2000000}"/>
            </a:ext>
          </a:extLst>
        </xdr:cNvPr>
        <xdr:cNvPicPr>
          <a:picLocks noChangeAspect="1"/>
        </xdr:cNvPicPr>
      </xdr:nvPicPr>
      <xdr:blipFill>
        <a:blip xmlns:r="http://schemas.openxmlformats.org/officeDocument/2006/relationships" r:embed="rId679"/>
        <a:stretch>
          <a:fillRect/>
        </a:stretch>
      </xdr:blipFill>
      <xdr:spPr>
        <a:xfrm>
          <a:off x="212725" y="13437870"/>
          <a:ext cx="1801495" cy="1409700"/>
        </a:xfrm>
        <a:prstGeom prst="rect">
          <a:avLst/>
        </a:prstGeom>
        <a:noFill/>
        <a:ln w="9525">
          <a:noFill/>
        </a:ln>
      </xdr:spPr>
    </xdr:pic>
    <xdr:clientData/>
  </xdr:twoCellAnchor>
  <xdr:twoCellAnchor editAs="oneCell">
    <xdr:from>
      <xdr:col>0</xdr:col>
      <xdr:colOff>60325</xdr:colOff>
      <xdr:row>55</xdr:row>
      <xdr:rowOff>25400</xdr:rowOff>
    </xdr:from>
    <xdr:to>
      <xdr:col>0</xdr:col>
      <xdr:colOff>1811020</xdr:colOff>
      <xdr:row>55</xdr:row>
      <xdr:rowOff>1373505</xdr:rowOff>
    </xdr:to>
    <xdr:pic>
      <xdr:nvPicPr>
        <xdr:cNvPr id="163" name="图片 162">
          <a:extLst>
            <a:ext uri="{FF2B5EF4-FFF2-40B4-BE49-F238E27FC236}">
              <a16:creationId xmlns:a16="http://schemas.microsoft.com/office/drawing/2014/main" id="{00000000-0008-0000-2500-0000A3000000}"/>
            </a:ext>
          </a:extLst>
        </xdr:cNvPr>
        <xdr:cNvPicPr>
          <a:picLocks noChangeAspect="1"/>
        </xdr:cNvPicPr>
      </xdr:nvPicPr>
      <xdr:blipFill>
        <a:blip xmlns:r="http://schemas.openxmlformats.org/officeDocument/2006/relationships" r:embed="rId680"/>
        <a:stretch>
          <a:fillRect/>
        </a:stretch>
      </xdr:blipFill>
      <xdr:spPr>
        <a:xfrm>
          <a:off x="60325" y="85294470"/>
          <a:ext cx="1750695" cy="1348105"/>
        </a:xfrm>
        <a:prstGeom prst="rect">
          <a:avLst/>
        </a:prstGeom>
        <a:noFill/>
        <a:ln w="9525">
          <a:noFill/>
        </a:ln>
      </xdr:spPr>
    </xdr:pic>
    <xdr:clientData/>
  </xdr:twoCellAnchor>
  <xdr:twoCellAnchor editAs="oneCell">
    <xdr:from>
      <xdr:col>0</xdr:col>
      <xdr:colOff>171450</xdr:colOff>
      <xdr:row>56</xdr:row>
      <xdr:rowOff>38100</xdr:rowOff>
    </xdr:from>
    <xdr:to>
      <xdr:col>0</xdr:col>
      <xdr:colOff>1759585</xdr:colOff>
      <xdr:row>56</xdr:row>
      <xdr:rowOff>1477645</xdr:rowOff>
    </xdr:to>
    <xdr:pic>
      <xdr:nvPicPr>
        <xdr:cNvPr id="164" name="图片 163">
          <a:extLst>
            <a:ext uri="{FF2B5EF4-FFF2-40B4-BE49-F238E27FC236}">
              <a16:creationId xmlns:a16="http://schemas.microsoft.com/office/drawing/2014/main" id="{00000000-0008-0000-2500-0000A4000000}"/>
            </a:ext>
          </a:extLst>
        </xdr:cNvPr>
        <xdr:cNvPicPr>
          <a:picLocks noChangeAspect="1"/>
        </xdr:cNvPicPr>
      </xdr:nvPicPr>
      <xdr:blipFill>
        <a:blip xmlns:r="http://schemas.openxmlformats.org/officeDocument/2006/relationships" r:embed="rId681"/>
        <a:stretch>
          <a:fillRect/>
        </a:stretch>
      </xdr:blipFill>
      <xdr:spPr>
        <a:xfrm>
          <a:off x="171450" y="86818470"/>
          <a:ext cx="1588135" cy="1439545"/>
        </a:xfrm>
        <a:prstGeom prst="rect">
          <a:avLst/>
        </a:prstGeom>
        <a:noFill/>
        <a:ln w="9525">
          <a:noFill/>
        </a:ln>
      </xdr:spPr>
    </xdr:pic>
    <xdr:clientData/>
  </xdr:twoCellAnchor>
  <xdr:twoCellAnchor editAs="oneCell">
    <xdr:from>
      <xdr:col>0</xdr:col>
      <xdr:colOff>152400</xdr:colOff>
      <xdr:row>57</xdr:row>
      <xdr:rowOff>73025</xdr:rowOff>
    </xdr:from>
    <xdr:to>
      <xdr:col>0</xdr:col>
      <xdr:colOff>1748155</xdr:colOff>
      <xdr:row>57</xdr:row>
      <xdr:rowOff>1455420</xdr:rowOff>
    </xdr:to>
    <xdr:pic>
      <xdr:nvPicPr>
        <xdr:cNvPr id="199" name="图片 198">
          <a:extLst>
            <a:ext uri="{FF2B5EF4-FFF2-40B4-BE49-F238E27FC236}">
              <a16:creationId xmlns:a16="http://schemas.microsoft.com/office/drawing/2014/main" id="{00000000-0008-0000-2500-0000C7000000}"/>
            </a:ext>
          </a:extLst>
        </xdr:cNvPr>
        <xdr:cNvPicPr>
          <a:picLocks noChangeAspect="1"/>
        </xdr:cNvPicPr>
      </xdr:nvPicPr>
      <xdr:blipFill>
        <a:blip xmlns:r="http://schemas.openxmlformats.org/officeDocument/2006/relationships" r:embed="rId682"/>
        <a:stretch>
          <a:fillRect/>
        </a:stretch>
      </xdr:blipFill>
      <xdr:spPr>
        <a:xfrm>
          <a:off x="152400" y="88364695"/>
          <a:ext cx="1595755" cy="1382395"/>
        </a:xfrm>
        <a:prstGeom prst="rect">
          <a:avLst/>
        </a:prstGeom>
        <a:noFill/>
        <a:ln w="9525">
          <a:noFill/>
        </a:ln>
      </xdr:spPr>
    </xdr:pic>
    <xdr:clientData/>
  </xdr:twoCellAnchor>
  <xdr:twoCellAnchor editAs="oneCell">
    <xdr:from>
      <xdr:col>0</xdr:col>
      <xdr:colOff>171450</xdr:colOff>
      <xdr:row>58</xdr:row>
      <xdr:rowOff>53975</xdr:rowOff>
    </xdr:from>
    <xdr:to>
      <xdr:col>0</xdr:col>
      <xdr:colOff>1713230</xdr:colOff>
      <xdr:row>58</xdr:row>
      <xdr:rowOff>1433830</xdr:rowOff>
    </xdr:to>
    <xdr:pic>
      <xdr:nvPicPr>
        <xdr:cNvPr id="200" name="图片 199">
          <a:extLst>
            <a:ext uri="{FF2B5EF4-FFF2-40B4-BE49-F238E27FC236}">
              <a16:creationId xmlns:a16="http://schemas.microsoft.com/office/drawing/2014/main" id="{00000000-0008-0000-2500-0000C8000000}"/>
            </a:ext>
          </a:extLst>
        </xdr:cNvPr>
        <xdr:cNvPicPr>
          <a:picLocks noChangeAspect="1"/>
        </xdr:cNvPicPr>
      </xdr:nvPicPr>
      <xdr:blipFill>
        <a:blip xmlns:r="http://schemas.openxmlformats.org/officeDocument/2006/relationships" r:embed="rId683"/>
        <a:stretch>
          <a:fillRect/>
        </a:stretch>
      </xdr:blipFill>
      <xdr:spPr>
        <a:xfrm>
          <a:off x="171450" y="89856945"/>
          <a:ext cx="1541780" cy="1379855"/>
        </a:xfrm>
        <a:prstGeom prst="rect">
          <a:avLst/>
        </a:prstGeom>
        <a:noFill/>
        <a:ln w="9525">
          <a:noFill/>
        </a:ln>
      </xdr:spPr>
    </xdr:pic>
    <xdr:clientData/>
  </xdr:twoCellAnchor>
  <xdr:twoCellAnchor editAs="oneCell">
    <xdr:from>
      <xdr:col>0</xdr:col>
      <xdr:colOff>31750</xdr:colOff>
      <xdr:row>3</xdr:row>
      <xdr:rowOff>123825</xdr:rowOff>
    </xdr:from>
    <xdr:to>
      <xdr:col>0</xdr:col>
      <xdr:colOff>2269490</xdr:colOff>
      <xdr:row>3</xdr:row>
      <xdr:rowOff>1786890</xdr:rowOff>
    </xdr:to>
    <xdr:pic>
      <xdr:nvPicPr>
        <xdr:cNvPr id="148" name="图片 147">
          <a:extLst>
            <a:ext uri="{FF2B5EF4-FFF2-40B4-BE49-F238E27FC236}">
              <a16:creationId xmlns:a16="http://schemas.microsoft.com/office/drawing/2014/main" id="{00000000-0008-0000-2500-000094000000}"/>
            </a:ext>
          </a:extLst>
        </xdr:cNvPr>
        <xdr:cNvPicPr>
          <a:picLocks noChangeAspect="1"/>
        </xdr:cNvPicPr>
      </xdr:nvPicPr>
      <xdr:blipFill>
        <a:blip xmlns:r="http://schemas.openxmlformats.org/officeDocument/2006/relationships" r:embed="rId684"/>
        <a:stretch>
          <a:fillRect/>
        </a:stretch>
      </xdr:blipFill>
      <xdr:spPr>
        <a:xfrm>
          <a:off x="31750" y="1712595"/>
          <a:ext cx="2237740" cy="1663065"/>
        </a:xfrm>
        <a:prstGeom prst="rect">
          <a:avLst/>
        </a:prstGeom>
        <a:noFill/>
        <a:ln w="9525">
          <a:noFill/>
        </a:ln>
      </xdr:spPr>
    </xdr:pic>
    <xdr:clientData/>
  </xdr:twoCellAnchor>
  <xdr:twoCellAnchor editAs="oneCell">
    <xdr:from>
      <xdr:col>0</xdr:col>
      <xdr:colOff>29210</xdr:colOff>
      <xdr:row>4</xdr:row>
      <xdr:rowOff>53975</xdr:rowOff>
    </xdr:from>
    <xdr:to>
      <xdr:col>0</xdr:col>
      <xdr:colOff>2272030</xdr:colOff>
      <xdr:row>4</xdr:row>
      <xdr:rowOff>1720850</xdr:rowOff>
    </xdr:to>
    <xdr:pic>
      <xdr:nvPicPr>
        <xdr:cNvPr id="173" name="图片 172">
          <a:extLst>
            <a:ext uri="{FF2B5EF4-FFF2-40B4-BE49-F238E27FC236}">
              <a16:creationId xmlns:a16="http://schemas.microsoft.com/office/drawing/2014/main" id="{00000000-0008-0000-2500-0000AD000000}"/>
            </a:ext>
          </a:extLst>
        </xdr:cNvPr>
        <xdr:cNvPicPr>
          <a:picLocks noChangeAspect="1"/>
        </xdr:cNvPicPr>
      </xdr:nvPicPr>
      <xdr:blipFill>
        <a:blip xmlns:r="http://schemas.openxmlformats.org/officeDocument/2006/relationships" r:embed="rId685"/>
        <a:stretch>
          <a:fillRect/>
        </a:stretch>
      </xdr:blipFill>
      <xdr:spPr>
        <a:xfrm>
          <a:off x="29210" y="3471545"/>
          <a:ext cx="2242820" cy="1666875"/>
        </a:xfrm>
        <a:prstGeom prst="rect">
          <a:avLst/>
        </a:prstGeom>
        <a:noFill/>
        <a:ln w="9525">
          <a:noFill/>
        </a:ln>
      </xdr:spPr>
    </xdr:pic>
    <xdr:clientData/>
  </xdr:twoCellAnchor>
  <xdr:twoCellAnchor editAs="oneCell">
    <xdr:from>
      <xdr:col>0</xdr:col>
      <xdr:colOff>44450</xdr:colOff>
      <xdr:row>5</xdr:row>
      <xdr:rowOff>63500</xdr:rowOff>
    </xdr:from>
    <xdr:to>
      <xdr:col>0</xdr:col>
      <xdr:colOff>2279015</xdr:colOff>
      <xdr:row>5</xdr:row>
      <xdr:rowOff>1748790</xdr:rowOff>
    </xdr:to>
    <xdr:pic>
      <xdr:nvPicPr>
        <xdr:cNvPr id="174" name="图片 173">
          <a:extLst>
            <a:ext uri="{FF2B5EF4-FFF2-40B4-BE49-F238E27FC236}">
              <a16:creationId xmlns:a16="http://schemas.microsoft.com/office/drawing/2014/main" id="{00000000-0008-0000-2500-0000AE000000}"/>
            </a:ext>
          </a:extLst>
        </xdr:cNvPr>
        <xdr:cNvPicPr>
          <a:picLocks noChangeAspect="1"/>
        </xdr:cNvPicPr>
      </xdr:nvPicPr>
      <xdr:blipFill>
        <a:blip xmlns:r="http://schemas.openxmlformats.org/officeDocument/2006/relationships" r:embed="rId686"/>
        <a:stretch>
          <a:fillRect/>
        </a:stretch>
      </xdr:blipFill>
      <xdr:spPr>
        <a:xfrm>
          <a:off x="44450" y="5309870"/>
          <a:ext cx="2234565" cy="1685290"/>
        </a:xfrm>
        <a:prstGeom prst="rect">
          <a:avLst/>
        </a:prstGeom>
        <a:noFill/>
        <a:ln w="9525">
          <a:noFill/>
        </a:ln>
      </xdr:spPr>
    </xdr:pic>
    <xdr:clientData/>
  </xdr:twoCellAnchor>
  <xdr:twoCellAnchor editAs="oneCell">
    <xdr:from>
      <xdr:col>0</xdr:col>
      <xdr:colOff>22225</xdr:colOff>
      <xdr:row>6</xdr:row>
      <xdr:rowOff>114300</xdr:rowOff>
    </xdr:from>
    <xdr:to>
      <xdr:col>0</xdr:col>
      <xdr:colOff>2207260</xdr:colOff>
      <xdr:row>6</xdr:row>
      <xdr:rowOff>1699895</xdr:rowOff>
    </xdr:to>
    <xdr:pic>
      <xdr:nvPicPr>
        <xdr:cNvPr id="175" name="图片 174">
          <a:extLst>
            <a:ext uri="{FF2B5EF4-FFF2-40B4-BE49-F238E27FC236}">
              <a16:creationId xmlns:a16="http://schemas.microsoft.com/office/drawing/2014/main" id="{00000000-0008-0000-2500-0000AF000000}"/>
            </a:ext>
          </a:extLst>
        </xdr:cNvPr>
        <xdr:cNvPicPr>
          <a:picLocks noChangeAspect="1"/>
        </xdr:cNvPicPr>
      </xdr:nvPicPr>
      <xdr:blipFill>
        <a:blip xmlns:r="http://schemas.openxmlformats.org/officeDocument/2006/relationships" r:embed="rId687"/>
        <a:stretch>
          <a:fillRect/>
        </a:stretch>
      </xdr:blipFill>
      <xdr:spPr>
        <a:xfrm>
          <a:off x="22225" y="7214870"/>
          <a:ext cx="2185035" cy="1585595"/>
        </a:xfrm>
        <a:prstGeom prst="rect">
          <a:avLst/>
        </a:prstGeom>
        <a:noFill/>
        <a:ln w="9525">
          <a:noFill/>
        </a:ln>
      </xdr:spPr>
    </xdr:pic>
    <xdr:clientData/>
  </xdr:twoCellAnchor>
  <xdr:twoCellAnchor editAs="oneCell">
    <xdr:from>
      <xdr:col>0</xdr:col>
      <xdr:colOff>104775</xdr:colOff>
      <xdr:row>140</xdr:row>
      <xdr:rowOff>67310</xdr:rowOff>
    </xdr:from>
    <xdr:to>
      <xdr:col>0</xdr:col>
      <xdr:colOff>1819910</xdr:colOff>
      <xdr:row>140</xdr:row>
      <xdr:rowOff>1172210</xdr:rowOff>
    </xdr:to>
    <xdr:pic>
      <xdr:nvPicPr>
        <xdr:cNvPr id="176" name="图片 175">
          <a:extLst>
            <a:ext uri="{FF2B5EF4-FFF2-40B4-BE49-F238E27FC236}">
              <a16:creationId xmlns:a16="http://schemas.microsoft.com/office/drawing/2014/main" id="{00000000-0008-0000-2500-0000B0000000}"/>
            </a:ext>
          </a:extLst>
        </xdr:cNvPr>
        <xdr:cNvPicPr>
          <a:picLocks noChangeAspect="1"/>
        </xdr:cNvPicPr>
      </xdr:nvPicPr>
      <xdr:blipFill>
        <a:blip xmlns:r="http://schemas.openxmlformats.org/officeDocument/2006/relationships" r:embed="rId688"/>
        <a:stretch>
          <a:fillRect/>
        </a:stretch>
      </xdr:blipFill>
      <xdr:spPr>
        <a:xfrm>
          <a:off x="104775" y="217911680"/>
          <a:ext cx="1715135" cy="1104900"/>
        </a:xfrm>
        <a:prstGeom prst="rect">
          <a:avLst/>
        </a:prstGeom>
        <a:noFill/>
        <a:ln w="9525">
          <a:noFill/>
        </a:ln>
      </xdr:spPr>
    </xdr:pic>
    <xdr:clientData/>
  </xdr:twoCellAnchor>
  <xdr:twoCellAnchor editAs="oneCell">
    <xdr:from>
      <xdr:col>0</xdr:col>
      <xdr:colOff>64135</xdr:colOff>
      <xdr:row>144</xdr:row>
      <xdr:rowOff>76200</xdr:rowOff>
    </xdr:from>
    <xdr:to>
      <xdr:col>0</xdr:col>
      <xdr:colOff>1806575</xdr:colOff>
      <xdr:row>144</xdr:row>
      <xdr:rowOff>1498600</xdr:rowOff>
    </xdr:to>
    <xdr:pic>
      <xdr:nvPicPr>
        <xdr:cNvPr id="177" name="图片 176">
          <a:extLst>
            <a:ext uri="{FF2B5EF4-FFF2-40B4-BE49-F238E27FC236}">
              <a16:creationId xmlns:a16="http://schemas.microsoft.com/office/drawing/2014/main" id="{00000000-0008-0000-2500-0000B1000000}"/>
            </a:ext>
          </a:extLst>
        </xdr:cNvPr>
        <xdr:cNvPicPr>
          <a:picLocks noChangeAspect="1"/>
        </xdr:cNvPicPr>
      </xdr:nvPicPr>
      <xdr:blipFill>
        <a:blip xmlns:r="http://schemas.openxmlformats.org/officeDocument/2006/relationships" r:embed="rId689"/>
        <a:stretch>
          <a:fillRect/>
        </a:stretch>
      </xdr:blipFill>
      <xdr:spPr>
        <a:xfrm>
          <a:off x="64135" y="223940370"/>
          <a:ext cx="1742440" cy="1422400"/>
        </a:xfrm>
        <a:prstGeom prst="rect">
          <a:avLst/>
        </a:prstGeom>
        <a:noFill/>
        <a:ln w="9525">
          <a:noFill/>
        </a:ln>
      </xdr:spPr>
    </xdr:pic>
    <xdr:clientData/>
  </xdr:twoCellAnchor>
  <xdr:twoCellAnchor editAs="oneCell">
    <xdr:from>
      <xdr:col>0</xdr:col>
      <xdr:colOff>92075</xdr:colOff>
      <xdr:row>142</xdr:row>
      <xdr:rowOff>57150</xdr:rowOff>
    </xdr:from>
    <xdr:to>
      <xdr:col>0</xdr:col>
      <xdr:colOff>1739900</xdr:colOff>
      <xdr:row>142</xdr:row>
      <xdr:rowOff>1456690</xdr:rowOff>
    </xdr:to>
    <xdr:pic>
      <xdr:nvPicPr>
        <xdr:cNvPr id="178" name="图片 177">
          <a:extLst>
            <a:ext uri="{FF2B5EF4-FFF2-40B4-BE49-F238E27FC236}">
              <a16:creationId xmlns:a16="http://schemas.microsoft.com/office/drawing/2014/main" id="{00000000-0008-0000-2500-0000B2000000}"/>
            </a:ext>
          </a:extLst>
        </xdr:cNvPr>
        <xdr:cNvPicPr>
          <a:picLocks noChangeAspect="1"/>
        </xdr:cNvPicPr>
      </xdr:nvPicPr>
      <xdr:blipFill>
        <a:blip xmlns:r="http://schemas.openxmlformats.org/officeDocument/2006/relationships" r:embed="rId690"/>
        <a:stretch>
          <a:fillRect/>
        </a:stretch>
      </xdr:blipFill>
      <xdr:spPr>
        <a:xfrm>
          <a:off x="92075" y="220797120"/>
          <a:ext cx="1647825" cy="1399540"/>
        </a:xfrm>
        <a:prstGeom prst="rect">
          <a:avLst/>
        </a:prstGeom>
        <a:noFill/>
        <a:ln w="9525">
          <a:noFill/>
        </a:ln>
      </xdr:spPr>
    </xdr:pic>
    <xdr:clientData/>
  </xdr:twoCellAnchor>
  <xdr:twoCellAnchor editAs="oneCell">
    <xdr:from>
      <xdr:col>0</xdr:col>
      <xdr:colOff>34925</xdr:colOff>
      <xdr:row>141</xdr:row>
      <xdr:rowOff>47625</xdr:rowOff>
    </xdr:from>
    <xdr:to>
      <xdr:col>0</xdr:col>
      <xdr:colOff>1760220</xdr:colOff>
      <xdr:row>141</xdr:row>
      <xdr:rowOff>1485900</xdr:rowOff>
    </xdr:to>
    <xdr:pic>
      <xdr:nvPicPr>
        <xdr:cNvPr id="179" name="图片 178">
          <a:extLst>
            <a:ext uri="{FF2B5EF4-FFF2-40B4-BE49-F238E27FC236}">
              <a16:creationId xmlns:a16="http://schemas.microsoft.com/office/drawing/2014/main" id="{00000000-0008-0000-2500-0000B3000000}"/>
            </a:ext>
          </a:extLst>
        </xdr:cNvPr>
        <xdr:cNvPicPr>
          <a:picLocks noChangeAspect="1"/>
        </xdr:cNvPicPr>
      </xdr:nvPicPr>
      <xdr:blipFill>
        <a:blip xmlns:r="http://schemas.openxmlformats.org/officeDocument/2006/relationships" r:embed="rId691"/>
        <a:stretch>
          <a:fillRect/>
        </a:stretch>
      </xdr:blipFill>
      <xdr:spPr>
        <a:xfrm>
          <a:off x="34925" y="219225495"/>
          <a:ext cx="1725295" cy="1438275"/>
        </a:xfrm>
        <a:prstGeom prst="rect">
          <a:avLst/>
        </a:prstGeom>
        <a:noFill/>
        <a:ln w="9525">
          <a:noFill/>
        </a:ln>
      </xdr:spPr>
    </xdr:pic>
    <xdr:clientData/>
  </xdr:twoCellAnchor>
  <xdr:twoCellAnchor editAs="oneCell">
    <xdr:from>
      <xdr:col>0</xdr:col>
      <xdr:colOff>71120</xdr:colOff>
      <xdr:row>143</xdr:row>
      <xdr:rowOff>71755</xdr:rowOff>
    </xdr:from>
    <xdr:to>
      <xdr:col>0</xdr:col>
      <xdr:colOff>1819275</xdr:colOff>
      <xdr:row>143</xdr:row>
      <xdr:rowOff>1504950</xdr:rowOff>
    </xdr:to>
    <xdr:pic>
      <xdr:nvPicPr>
        <xdr:cNvPr id="180" name="图片 179">
          <a:extLst>
            <a:ext uri="{FF2B5EF4-FFF2-40B4-BE49-F238E27FC236}">
              <a16:creationId xmlns:a16="http://schemas.microsoft.com/office/drawing/2014/main" id="{00000000-0008-0000-2500-0000B4000000}"/>
            </a:ext>
          </a:extLst>
        </xdr:cNvPr>
        <xdr:cNvPicPr>
          <a:picLocks noChangeAspect="1"/>
        </xdr:cNvPicPr>
      </xdr:nvPicPr>
      <xdr:blipFill>
        <a:blip xmlns:r="http://schemas.openxmlformats.org/officeDocument/2006/relationships" r:embed="rId692"/>
        <a:stretch>
          <a:fillRect/>
        </a:stretch>
      </xdr:blipFill>
      <xdr:spPr>
        <a:xfrm>
          <a:off x="71120" y="222373825"/>
          <a:ext cx="1748155" cy="1433195"/>
        </a:xfrm>
        <a:prstGeom prst="rect">
          <a:avLst/>
        </a:prstGeom>
        <a:noFill/>
        <a:ln w="9525">
          <a:noFill/>
        </a:ln>
      </xdr:spPr>
    </xdr:pic>
    <xdr:clientData/>
  </xdr:twoCellAnchor>
  <xdr:twoCellAnchor editAs="oneCell">
    <xdr:from>
      <xdr:col>0</xdr:col>
      <xdr:colOff>335280</xdr:colOff>
      <xdr:row>102</xdr:row>
      <xdr:rowOff>58420</xdr:rowOff>
    </xdr:from>
    <xdr:to>
      <xdr:col>0</xdr:col>
      <xdr:colOff>1993265</xdr:colOff>
      <xdr:row>102</xdr:row>
      <xdr:rowOff>1520190</xdr:rowOff>
    </xdr:to>
    <xdr:pic>
      <xdr:nvPicPr>
        <xdr:cNvPr id="181" name="图片 180" descr="8b9d4f85f87ac8427961cf95cbc5d339">
          <a:extLst>
            <a:ext uri="{FF2B5EF4-FFF2-40B4-BE49-F238E27FC236}">
              <a16:creationId xmlns:a16="http://schemas.microsoft.com/office/drawing/2014/main" id="{00000000-0008-0000-2500-0000B5000000}"/>
            </a:ext>
          </a:extLst>
        </xdr:cNvPr>
        <xdr:cNvPicPr>
          <a:picLocks noChangeAspect="1"/>
        </xdr:cNvPicPr>
      </xdr:nvPicPr>
      <xdr:blipFill>
        <a:blip xmlns:r="http://schemas.openxmlformats.org/officeDocument/2006/relationships" r:embed="rId693"/>
        <a:stretch>
          <a:fillRect/>
        </a:stretch>
      </xdr:blipFill>
      <xdr:spPr>
        <a:xfrm>
          <a:off x="335280" y="158542990"/>
          <a:ext cx="1657985" cy="1461770"/>
        </a:xfrm>
        <a:prstGeom prst="rect">
          <a:avLst/>
        </a:prstGeom>
      </xdr:spPr>
    </xdr:pic>
    <xdr:clientData/>
  </xdr:twoCellAnchor>
  <xdr:twoCellAnchor editAs="oneCell">
    <xdr:from>
      <xdr:col>0</xdr:col>
      <xdr:colOff>409575</xdr:colOff>
      <xdr:row>81</xdr:row>
      <xdr:rowOff>28575</xdr:rowOff>
    </xdr:from>
    <xdr:to>
      <xdr:col>0</xdr:col>
      <xdr:colOff>1979930</xdr:colOff>
      <xdr:row>81</xdr:row>
      <xdr:rowOff>1524000</xdr:rowOff>
    </xdr:to>
    <xdr:pic>
      <xdr:nvPicPr>
        <xdr:cNvPr id="201" name="图片 200">
          <a:extLst>
            <a:ext uri="{FF2B5EF4-FFF2-40B4-BE49-F238E27FC236}">
              <a16:creationId xmlns:a16="http://schemas.microsoft.com/office/drawing/2014/main" id="{00000000-0008-0000-2500-0000C9000000}"/>
            </a:ext>
          </a:extLst>
        </xdr:cNvPr>
        <xdr:cNvPicPr>
          <a:picLocks noChangeAspect="1"/>
        </xdr:cNvPicPr>
      </xdr:nvPicPr>
      <xdr:blipFill>
        <a:blip xmlns:r="http://schemas.openxmlformats.org/officeDocument/2006/relationships" r:embed="rId694"/>
        <a:stretch>
          <a:fillRect/>
        </a:stretch>
      </xdr:blipFill>
      <xdr:spPr>
        <a:xfrm>
          <a:off x="409575" y="125709045"/>
          <a:ext cx="1570355" cy="1495425"/>
        </a:xfrm>
        <a:prstGeom prst="rect">
          <a:avLst/>
        </a:prstGeom>
        <a:noFill/>
        <a:ln w="9525">
          <a:noFill/>
        </a:ln>
      </xdr:spPr>
    </xdr:pic>
    <xdr:clientData/>
  </xdr:twoCellAnchor>
  <xdr:twoCellAnchor editAs="oneCell">
    <xdr:from>
      <xdr:col>0</xdr:col>
      <xdr:colOff>107950</xdr:colOff>
      <xdr:row>82</xdr:row>
      <xdr:rowOff>47625</xdr:rowOff>
    </xdr:from>
    <xdr:to>
      <xdr:col>0</xdr:col>
      <xdr:colOff>2086610</xdr:colOff>
      <xdr:row>82</xdr:row>
      <xdr:rowOff>1512570</xdr:rowOff>
    </xdr:to>
    <xdr:pic>
      <xdr:nvPicPr>
        <xdr:cNvPr id="202" name="图片 201">
          <a:extLst>
            <a:ext uri="{FF2B5EF4-FFF2-40B4-BE49-F238E27FC236}">
              <a16:creationId xmlns:a16="http://schemas.microsoft.com/office/drawing/2014/main" id="{00000000-0008-0000-2500-0000CA000000}"/>
            </a:ext>
          </a:extLst>
        </xdr:cNvPr>
        <xdr:cNvPicPr>
          <a:picLocks noChangeAspect="1"/>
        </xdr:cNvPicPr>
      </xdr:nvPicPr>
      <xdr:blipFill>
        <a:blip xmlns:r="http://schemas.openxmlformats.org/officeDocument/2006/relationships" r:embed="rId695"/>
        <a:stretch>
          <a:fillRect/>
        </a:stretch>
      </xdr:blipFill>
      <xdr:spPr>
        <a:xfrm>
          <a:off x="107950" y="127290195"/>
          <a:ext cx="1978660" cy="1464945"/>
        </a:xfrm>
        <a:prstGeom prst="rect">
          <a:avLst/>
        </a:prstGeom>
        <a:noFill/>
        <a:ln w="9525">
          <a:noFill/>
        </a:ln>
      </xdr:spPr>
    </xdr:pic>
    <xdr:clientData/>
  </xdr:twoCellAnchor>
  <xdr:twoCellAnchor editAs="oneCell">
    <xdr:from>
      <xdr:col>0</xdr:col>
      <xdr:colOff>390525</xdr:colOff>
      <xdr:row>83</xdr:row>
      <xdr:rowOff>66675</xdr:rowOff>
    </xdr:from>
    <xdr:to>
      <xdr:col>0</xdr:col>
      <xdr:colOff>1905635</xdr:colOff>
      <xdr:row>83</xdr:row>
      <xdr:rowOff>1505585</xdr:rowOff>
    </xdr:to>
    <xdr:pic>
      <xdr:nvPicPr>
        <xdr:cNvPr id="203" name="图片 202">
          <a:extLst>
            <a:ext uri="{FF2B5EF4-FFF2-40B4-BE49-F238E27FC236}">
              <a16:creationId xmlns:a16="http://schemas.microsoft.com/office/drawing/2014/main" id="{00000000-0008-0000-2500-0000CB000000}"/>
            </a:ext>
          </a:extLst>
        </xdr:cNvPr>
        <xdr:cNvPicPr>
          <a:picLocks noChangeAspect="1"/>
        </xdr:cNvPicPr>
      </xdr:nvPicPr>
      <xdr:blipFill>
        <a:blip xmlns:r="http://schemas.openxmlformats.org/officeDocument/2006/relationships" r:embed="rId696"/>
        <a:stretch>
          <a:fillRect/>
        </a:stretch>
      </xdr:blipFill>
      <xdr:spPr>
        <a:xfrm>
          <a:off x="390525" y="128871345"/>
          <a:ext cx="1515110" cy="1438910"/>
        </a:xfrm>
        <a:prstGeom prst="rect">
          <a:avLst/>
        </a:prstGeom>
        <a:noFill/>
        <a:ln w="9525">
          <a:noFill/>
        </a:ln>
      </xdr:spPr>
    </xdr:pic>
    <xdr:clientData/>
  </xdr:twoCellAnchor>
  <xdr:twoCellAnchor editAs="oneCell">
    <xdr:from>
      <xdr:col>0</xdr:col>
      <xdr:colOff>266700</xdr:colOff>
      <xdr:row>85</xdr:row>
      <xdr:rowOff>47625</xdr:rowOff>
    </xdr:from>
    <xdr:to>
      <xdr:col>0</xdr:col>
      <xdr:colOff>2099945</xdr:colOff>
      <xdr:row>85</xdr:row>
      <xdr:rowOff>1485900</xdr:rowOff>
    </xdr:to>
    <xdr:pic>
      <xdr:nvPicPr>
        <xdr:cNvPr id="204" name="图片 203">
          <a:extLst>
            <a:ext uri="{FF2B5EF4-FFF2-40B4-BE49-F238E27FC236}">
              <a16:creationId xmlns:a16="http://schemas.microsoft.com/office/drawing/2014/main" id="{00000000-0008-0000-2500-0000CC000000}"/>
            </a:ext>
          </a:extLst>
        </xdr:cNvPr>
        <xdr:cNvPicPr>
          <a:picLocks noChangeAspect="1"/>
        </xdr:cNvPicPr>
      </xdr:nvPicPr>
      <xdr:blipFill>
        <a:blip xmlns:r="http://schemas.openxmlformats.org/officeDocument/2006/relationships" r:embed="rId697"/>
        <a:stretch>
          <a:fillRect/>
        </a:stretch>
      </xdr:blipFill>
      <xdr:spPr>
        <a:xfrm>
          <a:off x="266700" y="131976495"/>
          <a:ext cx="1833245" cy="1438275"/>
        </a:xfrm>
        <a:prstGeom prst="rect">
          <a:avLst/>
        </a:prstGeom>
        <a:noFill/>
        <a:ln w="9525">
          <a:noFill/>
        </a:ln>
      </xdr:spPr>
    </xdr:pic>
    <xdr:clientData/>
  </xdr:twoCellAnchor>
  <xdr:twoCellAnchor editAs="oneCell">
    <xdr:from>
      <xdr:col>0</xdr:col>
      <xdr:colOff>180975</xdr:colOff>
      <xdr:row>90</xdr:row>
      <xdr:rowOff>47625</xdr:rowOff>
    </xdr:from>
    <xdr:to>
      <xdr:col>0</xdr:col>
      <xdr:colOff>2058035</xdr:colOff>
      <xdr:row>90</xdr:row>
      <xdr:rowOff>1543685</xdr:rowOff>
    </xdr:to>
    <xdr:pic>
      <xdr:nvPicPr>
        <xdr:cNvPr id="992" name="图片 991">
          <a:extLst>
            <a:ext uri="{FF2B5EF4-FFF2-40B4-BE49-F238E27FC236}">
              <a16:creationId xmlns:a16="http://schemas.microsoft.com/office/drawing/2014/main" id="{00000000-0008-0000-2500-0000E0030000}"/>
            </a:ext>
          </a:extLst>
        </xdr:cNvPr>
        <xdr:cNvPicPr>
          <a:picLocks noChangeAspect="1"/>
        </xdr:cNvPicPr>
      </xdr:nvPicPr>
      <xdr:blipFill>
        <a:blip xmlns:r="http://schemas.openxmlformats.org/officeDocument/2006/relationships" r:embed="rId698"/>
        <a:stretch>
          <a:fillRect/>
        </a:stretch>
      </xdr:blipFill>
      <xdr:spPr>
        <a:xfrm>
          <a:off x="180975" y="139786995"/>
          <a:ext cx="1877060" cy="1496060"/>
        </a:xfrm>
        <a:prstGeom prst="rect">
          <a:avLst/>
        </a:prstGeom>
        <a:noFill/>
        <a:ln w="9525">
          <a:noFill/>
        </a:ln>
      </xdr:spPr>
    </xdr:pic>
    <xdr:clientData/>
  </xdr:twoCellAnchor>
  <xdr:twoCellAnchor editAs="oneCell">
    <xdr:from>
      <xdr:col>0</xdr:col>
      <xdr:colOff>238125</xdr:colOff>
      <xdr:row>91</xdr:row>
      <xdr:rowOff>57150</xdr:rowOff>
    </xdr:from>
    <xdr:to>
      <xdr:col>0</xdr:col>
      <xdr:colOff>2089150</xdr:colOff>
      <xdr:row>91</xdr:row>
      <xdr:rowOff>1523365</xdr:rowOff>
    </xdr:to>
    <xdr:pic>
      <xdr:nvPicPr>
        <xdr:cNvPr id="1113" name="图片 1112">
          <a:extLst>
            <a:ext uri="{FF2B5EF4-FFF2-40B4-BE49-F238E27FC236}">
              <a16:creationId xmlns:a16="http://schemas.microsoft.com/office/drawing/2014/main" id="{00000000-0008-0000-2500-000059040000}"/>
            </a:ext>
          </a:extLst>
        </xdr:cNvPr>
        <xdr:cNvPicPr>
          <a:picLocks noChangeAspect="1"/>
        </xdr:cNvPicPr>
      </xdr:nvPicPr>
      <xdr:blipFill>
        <a:blip xmlns:r="http://schemas.openxmlformats.org/officeDocument/2006/relationships" r:embed="rId699"/>
        <a:stretch>
          <a:fillRect/>
        </a:stretch>
      </xdr:blipFill>
      <xdr:spPr>
        <a:xfrm>
          <a:off x="238125" y="141358620"/>
          <a:ext cx="1851025" cy="1466215"/>
        </a:xfrm>
        <a:prstGeom prst="rect">
          <a:avLst/>
        </a:prstGeom>
        <a:noFill/>
        <a:ln w="9525">
          <a:noFill/>
        </a:ln>
      </xdr:spPr>
    </xdr:pic>
    <xdr:clientData/>
  </xdr:twoCellAnchor>
  <xdr:twoCellAnchor editAs="oneCell">
    <xdr:from>
      <xdr:col>0</xdr:col>
      <xdr:colOff>342900</xdr:colOff>
      <xdr:row>92</xdr:row>
      <xdr:rowOff>38100</xdr:rowOff>
    </xdr:from>
    <xdr:to>
      <xdr:col>0</xdr:col>
      <xdr:colOff>1927225</xdr:colOff>
      <xdr:row>92</xdr:row>
      <xdr:rowOff>1516380</xdr:rowOff>
    </xdr:to>
    <xdr:pic>
      <xdr:nvPicPr>
        <xdr:cNvPr id="1114" name="图片 1113">
          <a:extLst>
            <a:ext uri="{FF2B5EF4-FFF2-40B4-BE49-F238E27FC236}">
              <a16:creationId xmlns:a16="http://schemas.microsoft.com/office/drawing/2014/main" id="{00000000-0008-0000-2500-00005A040000}"/>
            </a:ext>
          </a:extLst>
        </xdr:cNvPr>
        <xdr:cNvPicPr>
          <a:picLocks noChangeAspect="1"/>
        </xdr:cNvPicPr>
      </xdr:nvPicPr>
      <xdr:blipFill>
        <a:blip xmlns:r="http://schemas.openxmlformats.org/officeDocument/2006/relationships" r:embed="rId700"/>
        <a:stretch>
          <a:fillRect/>
        </a:stretch>
      </xdr:blipFill>
      <xdr:spPr>
        <a:xfrm>
          <a:off x="342900" y="142901670"/>
          <a:ext cx="1584325" cy="1478280"/>
        </a:xfrm>
        <a:prstGeom prst="rect">
          <a:avLst/>
        </a:prstGeom>
        <a:noFill/>
        <a:ln w="9525">
          <a:noFill/>
        </a:ln>
      </xdr:spPr>
    </xdr:pic>
    <xdr:clientData/>
  </xdr:twoCellAnchor>
  <xdr:twoCellAnchor editAs="oneCell">
    <xdr:from>
      <xdr:col>0</xdr:col>
      <xdr:colOff>400050</xdr:colOff>
      <xdr:row>93</xdr:row>
      <xdr:rowOff>66675</xdr:rowOff>
    </xdr:from>
    <xdr:to>
      <xdr:col>0</xdr:col>
      <xdr:colOff>1950720</xdr:colOff>
      <xdr:row>93</xdr:row>
      <xdr:rowOff>1504950</xdr:rowOff>
    </xdr:to>
    <xdr:pic>
      <xdr:nvPicPr>
        <xdr:cNvPr id="1115" name="图片 1114">
          <a:extLst>
            <a:ext uri="{FF2B5EF4-FFF2-40B4-BE49-F238E27FC236}">
              <a16:creationId xmlns:a16="http://schemas.microsoft.com/office/drawing/2014/main" id="{00000000-0008-0000-2500-00005B040000}"/>
            </a:ext>
          </a:extLst>
        </xdr:cNvPr>
        <xdr:cNvPicPr>
          <a:picLocks noChangeAspect="1"/>
        </xdr:cNvPicPr>
      </xdr:nvPicPr>
      <xdr:blipFill>
        <a:blip xmlns:r="http://schemas.openxmlformats.org/officeDocument/2006/relationships" r:embed="rId701"/>
        <a:stretch>
          <a:fillRect/>
        </a:stretch>
      </xdr:blipFill>
      <xdr:spPr>
        <a:xfrm>
          <a:off x="400050" y="144492345"/>
          <a:ext cx="1550670" cy="1438275"/>
        </a:xfrm>
        <a:prstGeom prst="rect">
          <a:avLst/>
        </a:prstGeom>
        <a:noFill/>
        <a:ln w="9525">
          <a:noFill/>
        </a:ln>
      </xdr:spPr>
    </xdr:pic>
    <xdr:clientData/>
  </xdr:twoCellAnchor>
  <xdr:twoCellAnchor editAs="oneCell">
    <xdr:from>
      <xdr:col>0</xdr:col>
      <xdr:colOff>314325</xdr:colOff>
      <xdr:row>94</xdr:row>
      <xdr:rowOff>47625</xdr:rowOff>
    </xdr:from>
    <xdr:to>
      <xdr:col>0</xdr:col>
      <xdr:colOff>1953260</xdr:colOff>
      <xdr:row>94</xdr:row>
      <xdr:rowOff>1536700</xdr:rowOff>
    </xdr:to>
    <xdr:pic>
      <xdr:nvPicPr>
        <xdr:cNvPr id="1116" name="图片 1115">
          <a:extLst>
            <a:ext uri="{FF2B5EF4-FFF2-40B4-BE49-F238E27FC236}">
              <a16:creationId xmlns:a16="http://schemas.microsoft.com/office/drawing/2014/main" id="{00000000-0008-0000-2500-00005C040000}"/>
            </a:ext>
          </a:extLst>
        </xdr:cNvPr>
        <xdr:cNvPicPr>
          <a:picLocks noChangeAspect="1"/>
        </xdr:cNvPicPr>
      </xdr:nvPicPr>
      <xdr:blipFill>
        <a:blip xmlns:r="http://schemas.openxmlformats.org/officeDocument/2006/relationships" r:embed="rId702"/>
        <a:stretch>
          <a:fillRect/>
        </a:stretch>
      </xdr:blipFill>
      <xdr:spPr>
        <a:xfrm>
          <a:off x="314325" y="146035395"/>
          <a:ext cx="1638935" cy="1489075"/>
        </a:xfrm>
        <a:prstGeom prst="rect">
          <a:avLst/>
        </a:prstGeom>
        <a:noFill/>
        <a:ln w="9525">
          <a:noFill/>
        </a:ln>
      </xdr:spPr>
    </xdr:pic>
    <xdr:clientData/>
  </xdr:twoCellAnchor>
  <xdr:twoCellAnchor editAs="oneCell">
    <xdr:from>
      <xdr:col>0</xdr:col>
      <xdr:colOff>400050</xdr:colOff>
      <xdr:row>99</xdr:row>
      <xdr:rowOff>47625</xdr:rowOff>
    </xdr:from>
    <xdr:to>
      <xdr:col>0</xdr:col>
      <xdr:colOff>1876425</xdr:colOff>
      <xdr:row>99</xdr:row>
      <xdr:rowOff>1489075</xdr:rowOff>
    </xdr:to>
    <xdr:pic>
      <xdr:nvPicPr>
        <xdr:cNvPr id="1278" name="图片 1277">
          <a:extLst>
            <a:ext uri="{FF2B5EF4-FFF2-40B4-BE49-F238E27FC236}">
              <a16:creationId xmlns:a16="http://schemas.microsoft.com/office/drawing/2014/main" id="{00000000-0008-0000-2500-0000FE040000}"/>
            </a:ext>
          </a:extLst>
        </xdr:cNvPr>
        <xdr:cNvPicPr>
          <a:picLocks noChangeAspect="1"/>
        </xdr:cNvPicPr>
      </xdr:nvPicPr>
      <xdr:blipFill>
        <a:blip xmlns:r="http://schemas.openxmlformats.org/officeDocument/2006/relationships" r:embed="rId703"/>
        <a:stretch>
          <a:fillRect/>
        </a:stretch>
      </xdr:blipFill>
      <xdr:spPr>
        <a:xfrm>
          <a:off x="400050" y="153845895"/>
          <a:ext cx="1476375" cy="1441450"/>
        </a:xfrm>
        <a:prstGeom prst="rect">
          <a:avLst/>
        </a:prstGeom>
        <a:noFill/>
        <a:ln w="9525">
          <a:noFill/>
        </a:ln>
      </xdr:spPr>
    </xdr:pic>
    <xdr:clientData/>
  </xdr:twoCellAnchor>
  <xdr:twoCellAnchor editAs="oneCell">
    <xdr:from>
      <xdr:col>0</xdr:col>
      <xdr:colOff>171450</xdr:colOff>
      <xdr:row>100</xdr:row>
      <xdr:rowOff>47625</xdr:rowOff>
    </xdr:from>
    <xdr:to>
      <xdr:col>0</xdr:col>
      <xdr:colOff>2085340</xdr:colOff>
      <xdr:row>100</xdr:row>
      <xdr:rowOff>1515110</xdr:rowOff>
    </xdr:to>
    <xdr:pic>
      <xdr:nvPicPr>
        <xdr:cNvPr id="1383" name="图片 1382">
          <a:extLst>
            <a:ext uri="{FF2B5EF4-FFF2-40B4-BE49-F238E27FC236}">
              <a16:creationId xmlns:a16="http://schemas.microsoft.com/office/drawing/2014/main" id="{00000000-0008-0000-2500-000067050000}"/>
            </a:ext>
          </a:extLst>
        </xdr:cNvPr>
        <xdr:cNvPicPr>
          <a:picLocks noChangeAspect="1"/>
        </xdr:cNvPicPr>
      </xdr:nvPicPr>
      <xdr:blipFill>
        <a:blip xmlns:r="http://schemas.openxmlformats.org/officeDocument/2006/relationships" r:embed="rId704"/>
        <a:stretch>
          <a:fillRect/>
        </a:stretch>
      </xdr:blipFill>
      <xdr:spPr>
        <a:xfrm>
          <a:off x="171450" y="155407995"/>
          <a:ext cx="1913890" cy="1467485"/>
        </a:xfrm>
        <a:prstGeom prst="rect">
          <a:avLst/>
        </a:prstGeom>
        <a:noFill/>
        <a:ln w="9525">
          <a:noFill/>
        </a:ln>
      </xdr:spPr>
    </xdr:pic>
    <xdr:clientData/>
  </xdr:twoCellAnchor>
  <xdr:twoCellAnchor editAs="oneCell">
    <xdr:from>
      <xdr:col>0</xdr:col>
      <xdr:colOff>200025</xdr:colOff>
      <xdr:row>101</xdr:row>
      <xdr:rowOff>57150</xdr:rowOff>
    </xdr:from>
    <xdr:to>
      <xdr:col>0</xdr:col>
      <xdr:colOff>2000250</xdr:colOff>
      <xdr:row>101</xdr:row>
      <xdr:rowOff>1546860</xdr:rowOff>
    </xdr:to>
    <xdr:pic>
      <xdr:nvPicPr>
        <xdr:cNvPr id="1384" name="图片 1383">
          <a:extLst>
            <a:ext uri="{FF2B5EF4-FFF2-40B4-BE49-F238E27FC236}">
              <a16:creationId xmlns:a16="http://schemas.microsoft.com/office/drawing/2014/main" id="{00000000-0008-0000-2500-000068050000}"/>
            </a:ext>
          </a:extLst>
        </xdr:cNvPr>
        <xdr:cNvPicPr>
          <a:picLocks noChangeAspect="1"/>
        </xdr:cNvPicPr>
      </xdr:nvPicPr>
      <xdr:blipFill>
        <a:blip xmlns:r="http://schemas.openxmlformats.org/officeDocument/2006/relationships" r:embed="rId705"/>
        <a:stretch>
          <a:fillRect/>
        </a:stretch>
      </xdr:blipFill>
      <xdr:spPr>
        <a:xfrm>
          <a:off x="200025" y="156979620"/>
          <a:ext cx="1800225" cy="1489710"/>
        </a:xfrm>
        <a:prstGeom prst="rect">
          <a:avLst/>
        </a:prstGeom>
        <a:noFill/>
        <a:ln w="9525">
          <a:noFill/>
        </a:ln>
      </xdr:spPr>
    </xdr:pic>
    <xdr:clientData/>
  </xdr:twoCellAnchor>
  <xdr:twoCellAnchor editAs="oneCell">
    <xdr:from>
      <xdr:col>0</xdr:col>
      <xdr:colOff>352425</xdr:colOff>
      <xdr:row>96</xdr:row>
      <xdr:rowOff>76200</xdr:rowOff>
    </xdr:from>
    <xdr:to>
      <xdr:col>0</xdr:col>
      <xdr:colOff>1857375</xdr:colOff>
      <xdr:row>96</xdr:row>
      <xdr:rowOff>1492885</xdr:rowOff>
    </xdr:to>
    <xdr:pic>
      <xdr:nvPicPr>
        <xdr:cNvPr id="1385" name="图片 1384">
          <a:extLst>
            <a:ext uri="{FF2B5EF4-FFF2-40B4-BE49-F238E27FC236}">
              <a16:creationId xmlns:a16="http://schemas.microsoft.com/office/drawing/2014/main" id="{00000000-0008-0000-2500-000069050000}"/>
            </a:ext>
          </a:extLst>
        </xdr:cNvPr>
        <xdr:cNvPicPr>
          <a:picLocks noChangeAspect="1"/>
        </xdr:cNvPicPr>
      </xdr:nvPicPr>
      <xdr:blipFill>
        <a:blip xmlns:r="http://schemas.openxmlformats.org/officeDocument/2006/relationships" r:embed="rId706"/>
        <a:stretch>
          <a:fillRect/>
        </a:stretch>
      </xdr:blipFill>
      <xdr:spPr>
        <a:xfrm>
          <a:off x="352425" y="149188170"/>
          <a:ext cx="1504950" cy="1416685"/>
        </a:xfrm>
        <a:prstGeom prst="rect">
          <a:avLst/>
        </a:prstGeom>
        <a:noFill/>
        <a:ln w="9525">
          <a:noFill/>
        </a:ln>
      </xdr:spPr>
    </xdr:pic>
    <xdr:clientData/>
  </xdr:twoCellAnchor>
  <xdr:twoCellAnchor editAs="oneCell">
    <xdr:from>
      <xdr:col>0</xdr:col>
      <xdr:colOff>189230</xdr:colOff>
      <xdr:row>95</xdr:row>
      <xdr:rowOff>57785</xdr:rowOff>
    </xdr:from>
    <xdr:to>
      <xdr:col>0</xdr:col>
      <xdr:colOff>2077085</xdr:colOff>
      <xdr:row>95</xdr:row>
      <xdr:rowOff>1493520</xdr:rowOff>
    </xdr:to>
    <xdr:pic>
      <xdr:nvPicPr>
        <xdr:cNvPr id="1395" name="图片 1394">
          <a:extLst>
            <a:ext uri="{FF2B5EF4-FFF2-40B4-BE49-F238E27FC236}">
              <a16:creationId xmlns:a16="http://schemas.microsoft.com/office/drawing/2014/main" id="{00000000-0008-0000-2500-000073050000}"/>
            </a:ext>
          </a:extLst>
        </xdr:cNvPr>
        <xdr:cNvPicPr>
          <a:picLocks noChangeAspect="1"/>
        </xdr:cNvPicPr>
      </xdr:nvPicPr>
      <xdr:blipFill>
        <a:blip xmlns:r="http://schemas.openxmlformats.org/officeDocument/2006/relationships" r:embed="rId707"/>
        <a:stretch>
          <a:fillRect/>
        </a:stretch>
      </xdr:blipFill>
      <xdr:spPr>
        <a:xfrm>
          <a:off x="189230" y="147607655"/>
          <a:ext cx="1887855" cy="1435735"/>
        </a:xfrm>
        <a:prstGeom prst="rect">
          <a:avLst/>
        </a:prstGeom>
        <a:noFill/>
        <a:ln w="9525">
          <a:noFill/>
        </a:ln>
      </xdr:spPr>
    </xdr:pic>
    <xdr:clientData/>
  </xdr:twoCellAnchor>
  <xdr:twoCellAnchor editAs="oneCell">
    <xdr:from>
      <xdr:col>0</xdr:col>
      <xdr:colOff>190500</xdr:colOff>
      <xdr:row>97</xdr:row>
      <xdr:rowOff>38100</xdr:rowOff>
    </xdr:from>
    <xdr:to>
      <xdr:col>0</xdr:col>
      <xdr:colOff>2058035</xdr:colOff>
      <xdr:row>97</xdr:row>
      <xdr:rowOff>1483360</xdr:rowOff>
    </xdr:to>
    <xdr:pic>
      <xdr:nvPicPr>
        <xdr:cNvPr id="1396" name="图片 1395">
          <a:extLst>
            <a:ext uri="{FF2B5EF4-FFF2-40B4-BE49-F238E27FC236}">
              <a16:creationId xmlns:a16="http://schemas.microsoft.com/office/drawing/2014/main" id="{00000000-0008-0000-2500-000074050000}"/>
            </a:ext>
          </a:extLst>
        </xdr:cNvPr>
        <xdr:cNvPicPr>
          <a:picLocks noChangeAspect="1"/>
        </xdr:cNvPicPr>
      </xdr:nvPicPr>
      <xdr:blipFill>
        <a:blip xmlns:r="http://schemas.openxmlformats.org/officeDocument/2006/relationships" r:embed="rId708"/>
        <a:stretch>
          <a:fillRect/>
        </a:stretch>
      </xdr:blipFill>
      <xdr:spPr>
        <a:xfrm>
          <a:off x="190500" y="150712170"/>
          <a:ext cx="1867535" cy="1445260"/>
        </a:xfrm>
        <a:prstGeom prst="rect">
          <a:avLst/>
        </a:prstGeom>
        <a:noFill/>
        <a:ln w="9525">
          <a:noFill/>
        </a:ln>
      </xdr:spPr>
    </xdr:pic>
    <xdr:clientData/>
  </xdr:twoCellAnchor>
  <xdr:twoCellAnchor editAs="oneCell">
    <xdr:from>
      <xdr:col>0</xdr:col>
      <xdr:colOff>158115</xdr:colOff>
      <xdr:row>98</xdr:row>
      <xdr:rowOff>38100</xdr:rowOff>
    </xdr:from>
    <xdr:to>
      <xdr:col>0</xdr:col>
      <xdr:colOff>2086610</xdr:colOff>
      <xdr:row>98</xdr:row>
      <xdr:rowOff>1517650</xdr:rowOff>
    </xdr:to>
    <xdr:pic>
      <xdr:nvPicPr>
        <xdr:cNvPr id="1398" name="图片 1397">
          <a:extLst>
            <a:ext uri="{FF2B5EF4-FFF2-40B4-BE49-F238E27FC236}">
              <a16:creationId xmlns:a16="http://schemas.microsoft.com/office/drawing/2014/main" id="{00000000-0008-0000-2500-000076050000}"/>
            </a:ext>
          </a:extLst>
        </xdr:cNvPr>
        <xdr:cNvPicPr>
          <a:picLocks noChangeAspect="1"/>
        </xdr:cNvPicPr>
      </xdr:nvPicPr>
      <xdr:blipFill>
        <a:blip xmlns:r="http://schemas.openxmlformats.org/officeDocument/2006/relationships" r:embed="rId709"/>
        <a:stretch>
          <a:fillRect/>
        </a:stretch>
      </xdr:blipFill>
      <xdr:spPr>
        <a:xfrm>
          <a:off x="158115" y="152274270"/>
          <a:ext cx="1928495" cy="1479550"/>
        </a:xfrm>
        <a:prstGeom prst="rect">
          <a:avLst/>
        </a:prstGeom>
        <a:noFill/>
        <a:ln w="9525">
          <a:noFill/>
        </a:ln>
      </xdr:spPr>
    </xdr:pic>
    <xdr:clientData/>
  </xdr:twoCellAnchor>
  <xdr:twoCellAnchor editAs="oneCell">
    <xdr:from>
      <xdr:col>0</xdr:col>
      <xdr:colOff>295275</xdr:colOff>
      <xdr:row>88</xdr:row>
      <xdr:rowOff>76200</xdr:rowOff>
    </xdr:from>
    <xdr:to>
      <xdr:col>0</xdr:col>
      <xdr:colOff>1866900</xdr:colOff>
      <xdr:row>88</xdr:row>
      <xdr:rowOff>1527175</xdr:rowOff>
    </xdr:to>
    <xdr:pic>
      <xdr:nvPicPr>
        <xdr:cNvPr id="1401" name="图片 1400">
          <a:extLst>
            <a:ext uri="{FF2B5EF4-FFF2-40B4-BE49-F238E27FC236}">
              <a16:creationId xmlns:a16="http://schemas.microsoft.com/office/drawing/2014/main" id="{00000000-0008-0000-2500-000079050000}"/>
            </a:ext>
          </a:extLst>
        </xdr:cNvPr>
        <xdr:cNvPicPr>
          <a:picLocks noChangeAspect="1"/>
        </xdr:cNvPicPr>
      </xdr:nvPicPr>
      <xdr:blipFill>
        <a:blip xmlns:r="http://schemas.openxmlformats.org/officeDocument/2006/relationships" r:embed="rId710"/>
        <a:stretch>
          <a:fillRect/>
        </a:stretch>
      </xdr:blipFill>
      <xdr:spPr>
        <a:xfrm>
          <a:off x="295275" y="136691370"/>
          <a:ext cx="1571625" cy="1450975"/>
        </a:xfrm>
        <a:prstGeom prst="rect">
          <a:avLst/>
        </a:prstGeom>
        <a:noFill/>
        <a:ln w="9525">
          <a:noFill/>
        </a:ln>
      </xdr:spPr>
    </xdr:pic>
    <xdr:clientData/>
  </xdr:twoCellAnchor>
  <xdr:twoCellAnchor editAs="oneCell">
    <xdr:from>
      <xdr:col>0</xdr:col>
      <xdr:colOff>130175</xdr:colOff>
      <xdr:row>84</xdr:row>
      <xdr:rowOff>47625</xdr:rowOff>
    </xdr:from>
    <xdr:to>
      <xdr:col>0</xdr:col>
      <xdr:colOff>2068830</xdr:colOff>
      <xdr:row>84</xdr:row>
      <xdr:rowOff>1496060</xdr:rowOff>
    </xdr:to>
    <xdr:pic>
      <xdr:nvPicPr>
        <xdr:cNvPr id="1405" name="图片 1404">
          <a:extLst>
            <a:ext uri="{FF2B5EF4-FFF2-40B4-BE49-F238E27FC236}">
              <a16:creationId xmlns:a16="http://schemas.microsoft.com/office/drawing/2014/main" id="{00000000-0008-0000-2500-00007D050000}"/>
            </a:ext>
          </a:extLst>
        </xdr:cNvPr>
        <xdr:cNvPicPr>
          <a:picLocks noChangeAspect="1"/>
        </xdr:cNvPicPr>
      </xdr:nvPicPr>
      <xdr:blipFill>
        <a:blip xmlns:r="http://schemas.openxmlformats.org/officeDocument/2006/relationships" r:embed="rId711"/>
        <a:stretch>
          <a:fillRect/>
        </a:stretch>
      </xdr:blipFill>
      <xdr:spPr>
        <a:xfrm>
          <a:off x="130175" y="130414395"/>
          <a:ext cx="1938655" cy="1448435"/>
        </a:xfrm>
        <a:prstGeom prst="rect">
          <a:avLst/>
        </a:prstGeom>
        <a:noFill/>
        <a:ln w="9525">
          <a:noFill/>
        </a:ln>
      </xdr:spPr>
    </xdr:pic>
    <xdr:clientData/>
  </xdr:twoCellAnchor>
  <xdr:twoCellAnchor editAs="oneCell">
    <xdr:from>
      <xdr:col>0</xdr:col>
      <xdr:colOff>133350</xdr:colOff>
      <xdr:row>87</xdr:row>
      <xdr:rowOff>38100</xdr:rowOff>
    </xdr:from>
    <xdr:to>
      <xdr:col>0</xdr:col>
      <xdr:colOff>2124075</xdr:colOff>
      <xdr:row>87</xdr:row>
      <xdr:rowOff>1513205</xdr:rowOff>
    </xdr:to>
    <xdr:pic>
      <xdr:nvPicPr>
        <xdr:cNvPr id="1406" name="图片 1405">
          <a:extLst>
            <a:ext uri="{FF2B5EF4-FFF2-40B4-BE49-F238E27FC236}">
              <a16:creationId xmlns:a16="http://schemas.microsoft.com/office/drawing/2014/main" id="{00000000-0008-0000-2500-00007E050000}"/>
            </a:ext>
          </a:extLst>
        </xdr:cNvPr>
        <xdr:cNvPicPr>
          <a:picLocks noChangeAspect="1"/>
        </xdr:cNvPicPr>
      </xdr:nvPicPr>
      <xdr:blipFill>
        <a:blip xmlns:r="http://schemas.openxmlformats.org/officeDocument/2006/relationships" r:embed="rId712"/>
        <a:stretch>
          <a:fillRect/>
        </a:stretch>
      </xdr:blipFill>
      <xdr:spPr>
        <a:xfrm>
          <a:off x="133350" y="135091170"/>
          <a:ext cx="1990725" cy="1475105"/>
        </a:xfrm>
        <a:prstGeom prst="rect">
          <a:avLst/>
        </a:prstGeom>
        <a:noFill/>
        <a:ln w="9525">
          <a:noFill/>
        </a:ln>
      </xdr:spPr>
    </xdr:pic>
    <xdr:clientData/>
  </xdr:twoCellAnchor>
  <xdr:twoCellAnchor editAs="oneCell">
    <xdr:from>
      <xdr:col>0</xdr:col>
      <xdr:colOff>238125</xdr:colOff>
      <xdr:row>86</xdr:row>
      <xdr:rowOff>57150</xdr:rowOff>
    </xdr:from>
    <xdr:to>
      <xdr:col>0</xdr:col>
      <xdr:colOff>2035175</xdr:colOff>
      <xdr:row>86</xdr:row>
      <xdr:rowOff>1505585</xdr:rowOff>
    </xdr:to>
    <xdr:pic>
      <xdr:nvPicPr>
        <xdr:cNvPr id="1407" name="图片 1406">
          <a:extLst>
            <a:ext uri="{FF2B5EF4-FFF2-40B4-BE49-F238E27FC236}">
              <a16:creationId xmlns:a16="http://schemas.microsoft.com/office/drawing/2014/main" id="{00000000-0008-0000-2500-00007F050000}"/>
            </a:ext>
          </a:extLst>
        </xdr:cNvPr>
        <xdr:cNvPicPr>
          <a:picLocks noChangeAspect="1"/>
        </xdr:cNvPicPr>
      </xdr:nvPicPr>
      <xdr:blipFill>
        <a:blip xmlns:r="http://schemas.openxmlformats.org/officeDocument/2006/relationships" r:embed="rId713"/>
        <a:stretch>
          <a:fillRect/>
        </a:stretch>
      </xdr:blipFill>
      <xdr:spPr>
        <a:xfrm>
          <a:off x="238125" y="133548120"/>
          <a:ext cx="1797050" cy="1448435"/>
        </a:xfrm>
        <a:prstGeom prst="rect">
          <a:avLst/>
        </a:prstGeom>
        <a:noFill/>
        <a:ln w="9525">
          <a:noFill/>
        </a:ln>
      </xdr:spPr>
    </xdr:pic>
    <xdr:clientData/>
  </xdr:twoCellAnchor>
  <xdr:twoCellAnchor editAs="oneCell">
    <xdr:from>
      <xdr:col>0</xdr:col>
      <xdr:colOff>342900</xdr:colOff>
      <xdr:row>89</xdr:row>
      <xdr:rowOff>47625</xdr:rowOff>
    </xdr:from>
    <xdr:to>
      <xdr:col>0</xdr:col>
      <xdr:colOff>1962785</xdr:colOff>
      <xdr:row>89</xdr:row>
      <xdr:rowOff>1497965</xdr:rowOff>
    </xdr:to>
    <xdr:pic>
      <xdr:nvPicPr>
        <xdr:cNvPr id="1408" name="图片 1407">
          <a:extLst>
            <a:ext uri="{FF2B5EF4-FFF2-40B4-BE49-F238E27FC236}">
              <a16:creationId xmlns:a16="http://schemas.microsoft.com/office/drawing/2014/main" id="{00000000-0008-0000-2500-000080050000}"/>
            </a:ext>
          </a:extLst>
        </xdr:cNvPr>
        <xdr:cNvPicPr>
          <a:picLocks noChangeAspect="1"/>
        </xdr:cNvPicPr>
      </xdr:nvPicPr>
      <xdr:blipFill>
        <a:blip xmlns:r="http://schemas.openxmlformats.org/officeDocument/2006/relationships" r:embed="rId714"/>
        <a:stretch>
          <a:fillRect/>
        </a:stretch>
      </xdr:blipFill>
      <xdr:spPr>
        <a:xfrm>
          <a:off x="342900" y="138224895"/>
          <a:ext cx="1619885" cy="1450340"/>
        </a:xfrm>
        <a:prstGeom prst="rect">
          <a:avLst/>
        </a:prstGeom>
        <a:noFill/>
        <a:ln w="9525">
          <a:noFill/>
        </a:ln>
      </xdr:spPr>
    </xdr:pic>
    <xdr:clientData/>
  </xdr:twoCellAnchor>
  <xdr:twoCellAnchor editAs="oneCell">
    <xdr:from>
      <xdr:col>0</xdr:col>
      <xdr:colOff>257175</xdr:colOff>
      <xdr:row>104</xdr:row>
      <xdr:rowOff>28575</xdr:rowOff>
    </xdr:from>
    <xdr:to>
      <xdr:col>0</xdr:col>
      <xdr:colOff>1905635</xdr:colOff>
      <xdr:row>104</xdr:row>
      <xdr:rowOff>1515110</xdr:rowOff>
    </xdr:to>
    <xdr:pic>
      <xdr:nvPicPr>
        <xdr:cNvPr id="1409" name="图片 1408">
          <a:extLst>
            <a:ext uri="{FF2B5EF4-FFF2-40B4-BE49-F238E27FC236}">
              <a16:creationId xmlns:a16="http://schemas.microsoft.com/office/drawing/2014/main" id="{00000000-0008-0000-2500-000081050000}"/>
            </a:ext>
          </a:extLst>
        </xdr:cNvPr>
        <xdr:cNvPicPr>
          <a:picLocks noChangeAspect="1"/>
        </xdr:cNvPicPr>
      </xdr:nvPicPr>
      <xdr:blipFill>
        <a:blip xmlns:r="http://schemas.openxmlformats.org/officeDocument/2006/relationships" r:embed="rId715"/>
        <a:stretch>
          <a:fillRect/>
        </a:stretch>
      </xdr:blipFill>
      <xdr:spPr>
        <a:xfrm>
          <a:off x="257175" y="161637345"/>
          <a:ext cx="1648460" cy="1486535"/>
        </a:xfrm>
        <a:prstGeom prst="rect">
          <a:avLst/>
        </a:prstGeom>
        <a:noFill/>
        <a:ln w="9525">
          <a:noFill/>
        </a:ln>
      </xdr:spPr>
    </xdr:pic>
    <xdr:clientData/>
  </xdr:twoCellAnchor>
  <xdr:twoCellAnchor editAs="oneCell">
    <xdr:from>
      <xdr:col>0</xdr:col>
      <xdr:colOff>371475</xdr:colOff>
      <xdr:row>103</xdr:row>
      <xdr:rowOff>38100</xdr:rowOff>
    </xdr:from>
    <xdr:to>
      <xdr:col>0</xdr:col>
      <xdr:colOff>1934210</xdr:colOff>
      <xdr:row>103</xdr:row>
      <xdr:rowOff>1497965</xdr:rowOff>
    </xdr:to>
    <xdr:pic>
      <xdr:nvPicPr>
        <xdr:cNvPr id="1410" name="图片 1409">
          <a:extLst>
            <a:ext uri="{FF2B5EF4-FFF2-40B4-BE49-F238E27FC236}">
              <a16:creationId xmlns:a16="http://schemas.microsoft.com/office/drawing/2014/main" id="{00000000-0008-0000-2500-000082050000}"/>
            </a:ext>
          </a:extLst>
        </xdr:cNvPr>
        <xdr:cNvPicPr>
          <a:picLocks noChangeAspect="1"/>
        </xdr:cNvPicPr>
      </xdr:nvPicPr>
      <xdr:blipFill>
        <a:blip xmlns:r="http://schemas.openxmlformats.org/officeDocument/2006/relationships" r:embed="rId716"/>
        <a:stretch>
          <a:fillRect/>
        </a:stretch>
      </xdr:blipFill>
      <xdr:spPr>
        <a:xfrm>
          <a:off x="371475" y="160084770"/>
          <a:ext cx="1562735" cy="1459865"/>
        </a:xfrm>
        <a:prstGeom prst="rect">
          <a:avLst/>
        </a:prstGeom>
        <a:noFill/>
        <a:ln w="9525">
          <a:noFill/>
        </a:ln>
      </xdr:spPr>
    </xdr:pic>
    <xdr:clientData/>
  </xdr:twoCellAnchor>
  <xdr:twoCellAnchor editAs="oneCell">
    <xdr:from>
      <xdr:col>0</xdr:col>
      <xdr:colOff>476250</xdr:colOff>
      <xdr:row>105</xdr:row>
      <xdr:rowOff>47625</xdr:rowOff>
    </xdr:from>
    <xdr:to>
      <xdr:col>0</xdr:col>
      <xdr:colOff>1831340</xdr:colOff>
      <xdr:row>105</xdr:row>
      <xdr:rowOff>1527175</xdr:rowOff>
    </xdr:to>
    <xdr:pic>
      <xdr:nvPicPr>
        <xdr:cNvPr id="1414" name="图片 1413">
          <a:extLst>
            <a:ext uri="{FF2B5EF4-FFF2-40B4-BE49-F238E27FC236}">
              <a16:creationId xmlns:a16="http://schemas.microsoft.com/office/drawing/2014/main" id="{00000000-0008-0000-2500-000086050000}"/>
            </a:ext>
          </a:extLst>
        </xdr:cNvPr>
        <xdr:cNvPicPr>
          <a:picLocks noChangeAspect="1"/>
        </xdr:cNvPicPr>
      </xdr:nvPicPr>
      <xdr:blipFill>
        <a:blip xmlns:r="http://schemas.openxmlformats.org/officeDocument/2006/relationships" r:embed="rId717"/>
        <a:stretch>
          <a:fillRect/>
        </a:stretch>
      </xdr:blipFill>
      <xdr:spPr>
        <a:xfrm>
          <a:off x="476250" y="163218495"/>
          <a:ext cx="1355090" cy="1479550"/>
        </a:xfrm>
        <a:prstGeom prst="rect">
          <a:avLst/>
        </a:prstGeom>
        <a:noFill/>
        <a:ln w="9525">
          <a:noFill/>
        </a:ln>
      </xdr:spPr>
    </xdr:pic>
    <xdr:clientData/>
  </xdr:twoCellAnchor>
  <xdr:twoCellAnchor editAs="oneCell">
    <xdr:from>
      <xdr:col>0</xdr:col>
      <xdr:colOff>266700</xdr:colOff>
      <xdr:row>106</xdr:row>
      <xdr:rowOff>28575</xdr:rowOff>
    </xdr:from>
    <xdr:to>
      <xdr:col>0</xdr:col>
      <xdr:colOff>2019935</xdr:colOff>
      <xdr:row>106</xdr:row>
      <xdr:rowOff>1471295</xdr:rowOff>
    </xdr:to>
    <xdr:pic>
      <xdr:nvPicPr>
        <xdr:cNvPr id="1415" name="图片 1414">
          <a:extLst>
            <a:ext uri="{FF2B5EF4-FFF2-40B4-BE49-F238E27FC236}">
              <a16:creationId xmlns:a16="http://schemas.microsoft.com/office/drawing/2014/main" id="{00000000-0008-0000-2500-000087050000}"/>
            </a:ext>
          </a:extLst>
        </xdr:cNvPr>
        <xdr:cNvPicPr>
          <a:picLocks noChangeAspect="1"/>
        </xdr:cNvPicPr>
      </xdr:nvPicPr>
      <xdr:blipFill>
        <a:blip xmlns:r="http://schemas.openxmlformats.org/officeDocument/2006/relationships" r:embed="rId718"/>
        <a:stretch>
          <a:fillRect/>
        </a:stretch>
      </xdr:blipFill>
      <xdr:spPr>
        <a:xfrm>
          <a:off x="266700" y="164761545"/>
          <a:ext cx="1753235" cy="1442720"/>
        </a:xfrm>
        <a:prstGeom prst="rect">
          <a:avLst/>
        </a:prstGeom>
        <a:noFill/>
        <a:ln w="9525">
          <a:noFill/>
        </a:ln>
      </xdr:spPr>
    </xdr:pic>
    <xdr:clientData/>
  </xdr:twoCellAnchor>
  <xdr:twoCellAnchor editAs="oneCell">
    <xdr:from>
      <xdr:col>0</xdr:col>
      <xdr:colOff>238125</xdr:colOff>
      <xdr:row>107</xdr:row>
      <xdr:rowOff>47625</xdr:rowOff>
    </xdr:from>
    <xdr:to>
      <xdr:col>0</xdr:col>
      <xdr:colOff>2034540</xdr:colOff>
      <xdr:row>107</xdr:row>
      <xdr:rowOff>1495425</xdr:rowOff>
    </xdr:to>
    <xdr:pic>
      <xdr:nvPicPr>
        <xdr:cNvPr id="1416" name="图片 1415">
          <a:extLst>
            <a:ext uri="{FF2B5EF4-FFF2-40B4-BE49-F238E27FC236}">
              <a16:creationId xmlns:a16="http://schemas.microsoft.com/office/drawing/2014/main" id="{00000000-0008-0000-2500-000088050000}"/>
            </a:ext>
          </a:extLst>
        </xdr:cNvPr>
        <xdr:cNvPicPr>
          <a:picLocks noChangeAspect="1"/>
        </xdr:cNvPicPr>
      </xdr:nvPicPr>
      <xdr:blipFill>
        <a:blip xmlns:r="http://schemas.openxmlformats.org/officeDocument/2006/relationships" r:embed="rId719"/>
        <a:stretch>
          <a:fillRect/>
        </a:stretch>
      </xdr:blipFill>
      <xdr:spPr>
        <a:xfrm>
          <a:off x="238125" y="166342695"/>
          <a:ext cx="1796415" cy="1447800"/>
        </a:xfrm>
        <a:prstGeom prst="rect">
          <a:avLst/>
        </a:prstGeom>
        <a:noFill/>
        <a:ln w="9525">
          <a:noFill/>
        </a:ln>
      </xdr:spPr>
    </xdr:pic>
    <xdr:clientData/>
  </xdr:twoCellAnchor>
  <xdr:twoCellAnchor editAs="oneCell">
    <xdr:from>
      <xdr:col>0</xdr:col>
      <xdr:colOff>238125</xdr:colOff>
      <xdr:row>108</xdr:row>
      <xdr:rowOff>47625</xdr:rowOff>
    </xdr:from>
    <xdr:to>
      <xdr:col>0</xdr:col>
      <xdr:colOff>2005965</xdr:colOff>
      <xdr:row>108</xdr:row>
      <xdr:rowOff>1533525</xdr:rowOff>
    </xdr:to>
    <xdr:pic>
      <xdr:nvPicPr>
        <xdr:cNvPr id="1420" name="图片 1419">
          <a:extLst>
            <a:ext uri="{FF2B5EF4-FFF2-40B4-BE49-F238E27FC236}">
              <a16:creationId xmlns:a16="http://schemas.microsoft.com/office/drawing/2014/main" id="{00000000-0008-0000-2500-00008C050000}"/>
            </a:ext>
          </a:extLst>
        </xdr:cNvPr>
        <xdr:cNvPicPr>
          <a:picLocks noChangeAspect="1"/>
        </xdr:cNvPicPr>
      </xdr:nvPicPr>
      <xdr:blipFill>
        <a:blip xmlns:r="http://schemas.openxmlformats.org/officeDocument/2006/relationships" r:embed="rId720"/>
        <a:stretch>
          <a:fillRect/>
        </a:stretch>
      </xdr:blipFill>
      <xdr:spPr>
        <a:xfrm>
          <a:off x="238125" y="167904795"/>
          <a:ext cx="1767840" cy="1485900"/>
        </a:xfrm>
        <a:prstGeom prst="rect">
          <a:avLst/>
        </a:prstGeom>
        <a:noFill/>
        <a:ln w="9525">
          <a:noFill/>
        </a:ln>
      </xdr:spPr>
    </xdr:pic>
    <xdr:clientData/>
  </xdr:twoCellAnchor>
  <xdr:twoCellAnchor editAs="oneCell">
    <xdr:from>
      <xdr:col>0</xdr:col>
      <xdr:colOff>209550</xdr:colOff>
      <xdr:row>109</xdr:row>
      <xdr:rowOff>38100</xdr:rowOff>
    </xdr:from>
    <xdr:to>
      <xdr:col>0</xdr:col>
      <xdr:colOff>2043430</xdr:colOff>
      <xdr:row>109</xdr:row>
      <xdr:rowOff>1543050</xdr:rowOff>
    </xdr:to>
    <xdr:pic>
      <xdr:nvPicPr>
        <xdr:cNvPr id="1421" name="图片 1420">
          <a:extLst>
            <a:ext uri="{FF2B5EF4-FFF2-40B4-BE49-F238E27FC236}">
              <a16:creationId xmlns:a16="http://schemas.microsoft.com/office/drawing/2014/main" id="{00000000-0008-0000-2500-00008D050000}"/>
            </a:ext>
          </a:extLst>
        </xdr:cNvPr>
        <xdr:cNvPicPr>
          <a:picLocks noChangeAspect="1"/>
        </xdr:cNvPicPr>
      </xdr:nvPicPr>
      <xdr:blipFill>
        <a:blip xmlns:r="http://schemas.openxmlformats.org/officeDocument/2006/relationships" r:embed="rId721"/>
        <a:stretch>
          <a:fillRect/>
        </a:stretch>
      </xdr:blipFill>
      <xdr:spPr>
        <a:xfrm>
          <a:off x="209550" y="169457370"/>
          <a:ext cx="1833880" cy="1504950"/>
        </a:xfrm>
        <a:prstGeom prst="rect">
          <a:avLst/>
        </a:prstGeom>
        <a:noFill/>
        <a:ln w="9525">
          <a:noFill/>
        </a:ln>
      </xdr:spPr>
    </xdr:pic>
    <xdr:clientData/>
  </xdr:twoCellAnchor>
  <xdr:twoCellAnchor editAs="oneCell">
    <xdr:from>
      <xdr:col>0</xdr:col>
      <xdr:colOff>333375</xdr:colOff>
      <xdr:row>110</xdr:row>
      <xdr:rowOff>66675</xdr:rowOff>
    </xdr:from>
    <xdr:to>
      <xdr:col>0</xdr:col>
      <xdr:colOff>1989455</xdr:colOff>
      <xdr:row>110</xdr:row>
      <xdr:rowOff>1505585</xdr:rowOff>
    </xdr:to>
    <xdr:pic>
      <xdr:nvPicPr>
        <xdr:cNvPr id="1422" name="图片 1421">
          <a:extLst>
            <a:ext uri="{FF2B5EF4-FFF2-40B4-BE49-F238E27FC236}">
              <a16:creationId xmlns:a16="http://schemas.microsoft.com/office/drawing/2014/main" id="{00000000-0008-0000-2500-00008E050000}"/>
            </a:ext>
          </a:extLst>
        </xdr:cNvPr>
        <xdr:cNvPicPr>
          <a:picLocks noChangeAspect="1"/>
        </xdr:cNvPicPr>
      </xdr:nvPicPr>
      <xdr:blipFill>
        <a:blip xmlns:r="http://schemas.openxmlformats.org/officeDocument/2006/relationships" r:embed="rId722"/>
        <a:stretch>
          <a:fillRect/>
        </a:stretch>
      </xdr:blipFill>
      <xdr:spPr>
        <a:xfrm>
          <a:off x="333375" y="171048045"/>
          <a:ext cx="1656080" cy="1438910"/>
        </a:xfrm>
        <a:prstGeom prst="rect">
          <a:avLst/>
        </a:prstGeom>
        <a:noFill/>
        <a:ln w="9525">
          <a:noFill/>
        </a:ln>
      </xdr:spPr>
    </xdr:pic>
    <xdr:clientData/>
  </xdr:twoCellAnchor>
  <xdr:twoCellAnchor editAs="oneCell">
    <xdr:from>
      <xdr:col>0</xdr:col>
      <xdr:colOff>268605</xdr:colOff>
      <xdr:row>111</xdr:row>
      <xdr:rowOff>57150</xdr:rowOff>
    </xdr:from>
    <xdr:to>
      <xdr:col>0</xdr:col>
      <xdr:colOff>1981200</xdr:colOff>
      <xdr:row>111</xdr:row>
      <xdr:rowOff>1524635</xdr:rowOff>
    </xdr:to>
    <xdr:pic>
      <xdr:nvPicPr>
        <xdr:cNvPr id="1426" name="图片 1425">
          <a:extLst>
            <a:ext uri="{FF2B5EF4-FFF2-40B4-BE49-F238E27FC236}">
              <a16:creationId xmlns:a16="http://schemas.microsoft.com/office/drawing/2014/main" id="{00000000-0008-0000-2500-000092050000}"/>
            </a:ext>
          </a:extLst>
        </xdr:cNvPr>
        <xdr:cNvPicPr>
          <a:picLocks noChangeAspect="1"/>
        </xdr:cNvPicPr>
      </xdr:nvPicPr>
      <xdr:blipFill>
        <a:blip xmlns:r="http://schemas.openxmlformats.org/officeDocument/2006/relationships" r:embed="rId723"/>
        <a:stretch>
          <a:fillRect/>
        </a:stretch>
      </xdr:blipFill>
      <xdr:spPr>
        <a:xfrm>
          <a:off x="268605" y="172600620"/>
          <a:ext cx="1712595" cy="1467485"/>
        </a:xfrm>
        <a:prstGeom prst="rect">
          <a:avLst/>
        </a:prstGeom>
        <a:noFill/>
        <a:ln w="9525">
          <a:noFill/>
        </a:ln>
      </xdr:spPr>
    </xdr:pic>
    <xdr:clientData/>
  </xdr:twoCellAnchor>
  <xdr:twoCellAnchor editAs="oneCell">
    <xdr:from>
      <xdr:col>0</xdr:col>
      <xdr:colOff>133350</xdr:colOff>
      <xdr:row>112</xdr:row>
      <xdr:rowOff>85725</xdr:rowOff>
    </xdr:from>
    <xdr:to>
      <xdr:col>0</xdr:col>
      <xdr:colOff>2098675</xdr:colOff>
      <xdr:row>112</xdr:row>
      <xdr:rowOff>1505585</xdr:rowOff>
    </xdr:to>
    <xdr:pic>
      <xdr:nvPicPr>
        <xdr:cNvPr id="1427" name="图片 1426">
          <a:extLst>
            <a:ext uri="{FF2B5EF4-FFF2-40B4-BE49-F238E27FC236}">
              <a16:creationId xmlns:a16="http://schemas.microsoft.com/office/drawing/2014/main" id="{00000000-0008-0000-2500-000093050000}"/>
            </a:ext>
          </a:extLst>
        </xdr:cNvPr>
        <xdr:cNvPicPr>
          <a:picLocks noChangeAspect="1"/>
        </xdr:cNvPicPr>
      </xdr:nvPicPr>
      <xdr:blipFill>
        <a:blip xmlns:r="http://schemas.openxmlformats.org/officeDocument/2006/relationships" r:embed="rId724"/>
        <a:stretch>
          <a:fillRect/>
        </a:stretch>
      </xdr:blipFill>
      <xdr:spPr>
        <a:xfrm>
          <a:off x="133350" y="174191295"/>
          <a:ext cx="1965325" cy="1419860"/>
        </a:xfrm>
        <a:prstGeom prst="rect">
          <a:avLst/>
        </a:prstGeom>
        <a:noFill/>
        <a:ln w="9525">
          <a:noFill/>
        </a:ln>
      </xdr:spPr>
    </xdr:pic>
    <xdr:clientData/>
  </xdr:twoCellAnchor>
  <xdr:twoCellAnchor editAs="oneCell">
    <xdr:from>
      <xdr:col>0</xdr:col>
      <xdr:colOff>152400</xdr:colOff>
      <xdr:row>113</xdr:row>
      <xdr:rowOff>47625</xdr:rowOff>
    </xdr:from>
    <xdr:to>
      <xdr:col>0</xdr:col>
      <xdr:colOff>2038985</xdr:colOff>
      <xdr:row>113</xdr:row>
      <xdr:rowOff>1494790</xdr:rowOff>
    </xdr:to>
    <xdr:pic>
      <xdr:nvPicPr>
        <xdr:cNvPr id="1428" name="图片 1427">
          <a:extLst>
            <a:ext uri="{FF2B5EF4-FFF2-40B4-BE49-F238E27FC236}">
              <a16:creationId xmlns:a16="http://schemas.microsoft.com/office/drawing/2014/main" id="{00000000-0008-0000-2500-000094050000}"/>
            </a:ext>
          </a:extLst>
        </xdr:cNvPr>
        <xdr:cNvPicPr>
          <a:picLocks noChangeAspect="1"/>
        </xdr:cNvPicPr>
      </xdr:nvPicPr>
      <xdr:blipFill>
        <a:blip xmlns:r="http://schemas.openxmlformats.org/officeDocument/2006/relationships" r:embed="rId725"/>
        <a:stretch>
          <a:fillRect/>
        </a:stretch>
      </xdr:blipFill>
      <xdr:spPr>
        <a:xfrm>
          <a:off x="152400" y="175715295"/>
          <a:ext cx="1886585" cy="1447165"/>
        </a:xfrm>
        <a:prstGeom prst="rect">
          <a:avLst/>
        </a:prstGeom>
        <a:noFill/>
        <a:ln w="9525">
          <a:noFill/>
        </a:ln>
      </xdr:spPr>
    </xdr:pic>
    <xdr:clientData/>
  </xdr:twoCellAnchor>
  <xdr:twoCellAnchor editAs="oneCell">
    <xdr:from>
      <xdr:col>0</xdr:col>
      <xdr:colOff>142875</xdr:colOff>
      <xdr:row>114</xdr:row>
      <xdr:rowOff>38100</xdr:rowOff>
    </xdr:from>
    <xdr:to>
      <xdr:col>0</xdr:col>
      <xdr:colOff>2158365</xdr:colOff>
      <xdr:row>114</xdr:row>
      <xdr:rowOff>1513840</xdr:rowOff>
    </xdr:to>
    <xdr:pic>
      <xdr:nvPicPr>
        <xdr:cNvPr id="1429" name="图片 1428">
          <a:extLst>
            <a:ext uri="{FF2B5EF4-FFF2-40B4-BE49-F238E27FC236}">
              <a16:creationId xmlns:a16="http://schemas.microsoft.com/office/drawing/2014/main" id="{00000000-0008-0000-2500-000095050000}"/>
            </a:ext>
          </a:extLst>
        </xdr:cNvPr>
        <xdr:cNvPicPr>
          <a:picLocks noChangeAspect="1"/>
        </xdr:cNvPicPr>
      </xdr:nvPicPr>
      <xdr:blipFill>
        <a:blip xmlns:r="http://schemas.openxmlformats.org/officeDocument/2006/relationships" r:embed="rId726"/>
        <a:stretch>
          <a:fillRect/>
        </a:stretch>
      </xdr:blipFill>
      <xdr:spPr>
        <a:xfrm>
          <a:off x="142875" y="177267870"/>
          <a:ext cx="2015490" cy="1475740"/>
        </a:xfrm>
        <a:prstGeom prst="rect">
          <a:avLst/>
        </a:prstGeom>
        <a:noFill/>
        <a:ln w="9525">
          <a:noFill/>
        </a:ln>
      </xdr:spPr>
    </xdr:pic>
    <xdr:clientData/>
  </xdr:twoCellAnchor>
  <xdr:twoCellAnchor editAs="oneCell">
    <xdr:from>
      <xdr:col>0</xdr:col>
      <xdr:colOff>200025</xdr:colOff>
      <xdr:row>115</xdr:row>
      <xdr:rowOff>57150</xdr:rowOff>
    </xdr:from>
    <xdr:to>
      <xdr:col>0</xdr:col>
      <xdr:colOff>2152015</xdr:colOff>
      <xdr:row>115</xdr:row>
      <xdr:rowOff>1533525</xdr:rowOff>
    </xdr:to>
    <xdr:pic>
      <xdr:nvPicPr>
        <xdr:cNvPr id="1430" name="图片 1429">
          <a:extLst>
            <a:ext uri="{FF2B5EF4-FFF2-40B4-BE49-F238E27FC236}">
              <a16:creationId xmlns:a16="http://schemas.microsoft.com/office/drawing/2014/main" id="{00000000-0008-0000-2500-000096050000}"/>
            </a:ext>
          </a:extLst>
        </xdr:cNvPr>
        <xdr:cNvPicPr>
          <a:picLocks noChangeAspect="1"/>
        </xdr:cNvPicPr>
      </xdr:nvPicPr>
      <xdr:blipFill>
        <a:blip xmlns:r="http://schemas.openxmlformats.org/officeDocument/2006/relationships" r:embed="rId727"/>
        <a:stretch>
          <a:fillRect/>
        </a:stretch>
      </xdr:blipFill>
      <xdr:spPr>
        <a:xfrm>
          <a:off x="200025" y="178849020"/>
          <a:ext cx="1951990" cy="1476375"/>
        </a:xfrm>
        <a:prstGeom prst="rect">
          <a:avLst/>
        </a:prstGeom>
        <a:noFill/>
        <a:ln w="9525">
          <a:noFill/>
        </a:ln>
      </xdr:spPr>
    </xdr:pic>
    <xdr:clientData/>
  </xdr:twoCellAnchor>
  <xdr:twoCellAnchor editAs="oneCell">
    <xdr:from>
      <xdr:col>0</xdr:col>
      <xdr:colOff>209550</xdr:colOff>
      <xdr:row>116</xdr:row>
      <xdr:rowOff>57150</xdr:rowOff>
    </xdr:from>
    <xdr:to>
      <xdr:col>0</xdr:col>
      <xdr:colOff>2118995</xdr:colOff>
      <xdr:row>116</xdr:row>
      <xdr:rowOff>1504950</xdr:rowOff>
    </xdr:to>
    <xdr:pic>
      <xdr:nvPicPr>
        <xdr:cNvPr id="1431" name="图片 1430">
          <a:extLst>
            <a:ext uri="{FF2B5EF4-FFF2-40B4-BE49-F238E27FC236}">
              <a16:creationId xmlns:a16="http://schemas.microsoft.com/office/drawing/2014/main" id="{00000000-0008-0000-2500-000097050000}"/>
            </a:ext>
          </a:extLst>
        </xdr:cNvPr>
        <xdr:cNvPicPr>
          <a:picLocks noChangeAspect="1"/>
        </xdr:cNvPicPr>
      </xdr:nvPicPr>
      <xdr:blipFill>
        <a:blip xmlns:r="http://schemas.openxmlformats.org/officeDocument/2006/relationships" r:embed="rId728"/>
        <a:stretch>
          <a:fillRect/>
        </a:stretch>
      </xdr:blipFill>
      <xdr:spPr>
        <a:xfrm>
          <a:off x="209550" y="180411120"/>
          <a:ext cx="1909445" cy="1447800"/>
        </a:xfrm>
        <a:prstGeom prst="rect">
          <a:avLst/>
        </a:prstGeom>
        <a:noFill/>
        <a:ln w="9525">
          <a:noFill/>
        </a:ln>
      </xdr:spPr>
    </xdr:pic>
    <xdr:clientData/>
  </xdr:twoCellAnchor>
  <xdr:twoCellAnchor editAs="oneCell">
    <xdr:from>
      <xdr:col>0</xdr:col>
      <xdr:colOff>200660</xdr:colOff>
      <xdr:row>117</xdr:row>
      <xdr:rowOff>47625</xdr:rowOff>
    </xdr:from>
    <xdr:to>
      <xdr:col>0</xdr:col>
      <xdr:colOff>2030730</xdr:colOff>
      <xdr:row>117</xdr:row>
      <xdr:rowOff>1504950</xdr:rowOff>
    </xdr:to>
    <xdr:pic>
      <xdr:nvPicPr>
        <xdr:cNvPr id="1432" name="图片 1431">
          <a:extLst>
            <a:ext uri="{FF2B5EF4-FFF2-40B4-BE49-F238E27FC236}">
              <a16:creationId xmlns:a16="http://schemas.microsoft.com/office/drawing/2014/main" id="{00000000-0008-0000-2500-000098050000}"/>
            </a:ext>
          </a:extLst>
        </xdr:cNvPr>
        <xdr:cNvPicPr>
          <a:picLocks noChangeAspect="1"/>
        </xdr:cNvPicPr>
      </xdr:nvPicPr>
      <xdr:blipFill>
        <a:blip xmlns:r="http://schemas.openxmlformats.org/officeDocument/2006/relationships" r:embed="rId729"/>
        <a:stretch>
          <a:fillRect/>
        </a:stretch>
      </xdr:blipFill>
      <xdr:spPr>
        <a:xfrm>
          <a:off x="200660" y="181963695"/>
          <a:ext cx="1830070" cy="1457325"/>
        </a:xfrm>
        <a:prstGeom prst="rect">
          <a:avLst/>
        </a:prstGeom>
        <a:noFill/>
        <a:ln w="9525">
          <a:noFill/>
        </a:ln>
      </xdr:spPr>
    </xdr:pic>
    <xdr:clientData/>
  </xdr:twoCellAnchor>
  <xdr:twoCellAnchor editAs="oneCell">
    <xdr:from>
      <xdr:col>0</xdr:col>
      <xdr:colOff>190500</xdr:colOff>
      <xdr:row>118</xdr:row>
      <xdr:rowOff>47625</xdr:rowOff>
    </xdr:from>
    <xdr:to>
      <xdr:col>0</xdr:col>
      <xdr:colOff>2058035</xdr:colOff>
      <xdr:row>118</xdr:row>
      <xdr:rowOff>1496060</xdr:rowOff>
    </xdr:to>
    <xdr:pic>
      <xdr:nvPicPr>
        <xdr:cNvPr id="1433" name="图片 1432">
          <a:extLst>
            <a:ext uri="{FF2B5EF4-FFF2-40B4-BE49-F238E27FC236}">
              <a16:creationId xmlns:a16="http://schemas.microsoft.com/office/drawing/2014/main" id="{00000000-0008-0000-2500-000099050000}"/>
            </a:ext>
          </a:extLst>
        </xdr:cNvPr>
        <xdr:cNvPicPr>
          <a:picLocks noChangeAspect="1"/>
        </xdr:cNvPicPr>
      </xdr:nvPicPr>
      <xdr:blipFill>
        <a:blip xmlns:r="http://schemas.openxmlformats.org/officeDocument/2006/relationships" r:embed="rId730"/>
        <a:stretch>
          <a:fillRect/>
        </a:stretch>
      </xdr:blipFill>
      <xdr:spPr>
        <a:xfrm>
          <a:off x="190500" y="183525795"/>
          <a:ext cx="1867535" cy="1448435"/>
        </a:xfrm>
        <a:prstGeom prst="rect">
          <a:avLst/>
        </a:prstGeom>
        <a:noFill/>
        <a:ln w="9525">
          <a:noFill/>
        </a:ln>
      </xdr:spPr>
    </xdr:pic>
    <xdr:clientData/>
  </xdr:twoCellAnchor>
  <xdr:twoCellAnchor editAs="oneCell">
    <xdr:from>
      <xdr:col>0</xdr:col>
      <xdr:colOff>190500</xdr:colOff>
      <xdr:row>119</xdr:row>
      <xdr:rowOff>38100</xdr:rowOff>
    </xdr:from>
    <xdr:to>
      <xdr:col>0</xdr:col>
      <xdr:colOff>2057400</xdr:colOff>
      <xdr:row>119</xdr:row>
      <xdr:rowOff>1501140</xdr:rowOff>
    </xdr:to>
    <xdr:pic>
      <xdr:nvPicPr>
        <xdr:cNvPr id="1434" name="图片 1433">
          <a:extLst>
            <a:ext uri="{FF2B5EF4-FFF2-40B4-BE49-F238E27FC236}">
              <a16:creationId xmlns:a16="http://schemas.microsoft.com/office/drawing/2014/main" id="{00000000-0008-0000-2500-00009A050000}"/>
            </a:ext>
          </a:extLst>
        </xdr:cNvPr>
        <xdr:cNvPicPr>
          <a:picLocks noChangeAspect="1"/>
        </xdr:cNvPicPr>
      </xdr:nvPicPr>
      <xdr:blipFill>
        <a:blip xmlns:r="http://schemas.openxmlformats.org/officeDocument/2006/relationships" r:embed="rId731"/>
        <a:stretch>
          <a:fillRect/>
        </a:stretch>
      </xdr:blipFill>
      <xdr:spPr>
        <a:xfrm>
          <a:off x="190500" y="185078370"/>
          <a:ext cx="1866900" cy="1463040"/>
        </a:xfrm>
        <a:prstGeom prst="rect">
          <a:avLst/>
        </a:prstGeom>
        <a:noFill/>
        <a:ln w="9525">
          <a:noFill/>
        </a:ln>
      </xdr:spPr>
    </xdr:pic>
    <xdr:clientData/>
  </xdr:twoCellAnchor>
  <xdr:twoCellAnchor editAs="oneCell">
    <xdr:from>
      <xdr:col>0</xdr:col>
      <xdr:colOff>419100</xdr:colOff>
      <xdr:row>120</xdr:row>
      <xdr:rowOff>49530</xdr:rowOff>
    </xdr:from>
    <xdr:to>
      <xdr:col>0</xdr:col>
      <xdr:colOff>1916430</xdr:colOff>
      <xdr:row>120</xdr:row>
      <xdr:rowOff>1505585</xdr:rowOff>
    </xdr:to>
    <xdr:pic>
      <xdr:nvPicPr>
        <xdr:cNvPr id="1435" name="图片 1434">
          <a:extLst>
            <a:ext uri="{FF2B5EF4-FFF2-40B4-BE49-F238E27FC236}">
              <a16:creationId xmlns:a16="http://schemas.microsoft.com/office/drawing/2014/main" id="{00000000-0008-0000-2500-00009B050000}"/>
            </a:ext>
          </a:extLst>
        </xdr:cNvPr>
        <xdr:cNvPicPr>
          <a:picLocks noChangeAspect="1"/>
        </xdr:cNvPicPr>
      </xdr:nvPicPr>
      <xdr:blipFill>
        <a:blip xmlns:r="http://schemas.openxmlformats.org/officeDocument/2006/relationships" r:embed="rId732"/>
        <a:stretch>
          <a:fillRect/>
        </a:stretch>
      </xdr:blipFill>
      <xdr:spPr>
        <a:xfrm>
          <a:off x="419100" y="186651900"/>
          <a:ext cx="1497330" cy="1456055"/>
        </a:xfrm>
        <a:prstGeom prst="rect">
          <a:avLst/>
        </a:prstGeom>
        <a:noFill/>
        <a:ln w="9525">
          <a:noFill/>
        </a:ln>
      </xdr:spPr>
    </xdr:pic>
    <xdr:clientData/>
  </xdr:twoCellAnchor>
  <xdr:twoCellAnchor editAs="oneCell">
    <xdr:from>
      <xdr:col>0</xdr:col>
      <xdr:colOff>447675</xdr:colOff>
      <xdr:row>121</xdr:row>
      <xdr:rowOff>66675</xdr:rowOff>
    </xdr:from>
    <xdr:to>
      <xdr:col>0</xdr:col>
      <xdr:colOff>1898015</xdr:colOff>
      <xdr:row>121</xdr:row>
      <xdr:rowOff>1477010</xdr:rowOff>
    </xdr:to>
    <xdr:pic>
      <xdr:nvPicPr>
        <xdr:cNvPr id="1437" name="图片 1436">
          <a:extLst>
            <a:ext uri="{FF2B5EF4-FFF2-40B4-BE49-F238E27FC236}">
              <a16:creationId xmlns:a16="http://schemas.microsoft.com/office/drawing/2014/main" id="{00000000-0008-0000-2500-00009D050000}"/>
            </a:ext>
          </a:extLst>
        </xdr:cNvPr>
        <xdr:cNvPicPr>
          <a:picLocks noChangeAspect="1"/>
        </xdr:cNvPicPr>
      </xdr:nvPicPr>
      <xdr:blipFill>
        <a:blip xmlns:r="http://schemas.openxmlformats.org/officeDocument/2006/relationships" r:embed="rId733"/>
        <a:stretch>
          <a:fillRect/>
        </a:stretch>
      </xdr:blipFill>
      <xdr:spPr>
        <a:xfrm>
          <a:off x="447675" y="188231145"/>
          <a:ext cx="1450340" cy="1410335"/>
        </a:xfrm>
        <a:prstGeom prst="rect">
          <a:avLst/>
        </a:prstGeom>
        <a:noFill/>
        <a:ln w="9525">
          <a:noFill/>
        </a:ln>
      </xdr:spPr>
    </xdr:pic>
    <xdr:clientData/>
  </xdr:twoCellAnchor>
  <xdr:twoCellAnchor editAs="oneCell">
    <xdr:from>
      <xdr:col>0</xdr:col>
      <xdr:colOff>323850</xdr:colOff>
      <xdr:row>122</xdr:row>
      <xdr:rowOff>28575</xdr:rowOff>
    </xdr:from>
    <xdr:to>
      <xdr:col>0</xdr:col>
      <xdr:colOff>1896110</xdr:colOff>
      <xdr:row>122</xdr:row>
      <xdr:rowOff>1503045</xdr:rowOff>
    </xdr:to>
    <xdr:pic>
      <xdr:nvPicPr>
        <xdr:cNvPr id="1439" name="图片 1438">
          <a:extLst>
            <a:ext uri="{FF2B5EF4-FFF2-40B4-BE49-F238E27FC236}">
              <a16:creationId xmlns:a16="http://schemas.microsoft.com/office/drawing/2014/main" id="{00000000-0008-0000-2500-00009F050000}"/>
            </a:ext>
          </a:extLst>
        </xdr:cNvPr>
        <xdr:cNvPicPr>
          <a:picLocks noChangeAspect="1"/>
        </xdr:cNvPicPr>
      </xdr:nvPicPr>
      <xdr:blipFill>
        <a:blip xmlns:r="http://schemas.openxmlformats.org/officeDocument/2006/relationships" r:embed="rId734"/>
        <a:stretch>
          <a:fillRect/>
        </a:stretch>
      </xdr:blipFill>
      <xdr:spPr>
        <a:xfrm>
          <a:off x="323850" y="189755145"/>
          <a:ext cx="1572260" cy="1474470"/>
        </a:xfrm>
        <a:prstGeom prst="rect">
          <a:avLst/>
        </a:prstGeom>
        <a:noFill/>
        <a:ln w="9525">
          <a:noFill/>
        </a:ln>
      </xdr:spPr>
    </xdr:pic>
    <xdr:clientData/>
  </xdr:twoCellAnchor>
  <xdr:twoCellAnchor editAs="oneCell">
    <xdr:from>
      <xdr:col>0</xdr:col>
      <xdr:colOff>209550</xdr:colOff>
      <xdr:row>123</xdr:row>
      <xdr:rowOff>47625</xdr:rowOff>
    </xdr:from>
    <xdr:to>
      <xdr:col>0</xdr:col>
      <xdr:colOff>1965325</xdr:colOff>
      <xdr:row>123</xdr:row>
      <xdr:rowOff>1505585</xdr:rowOff>
    </xdr:to>
    <xdr:pic>
      <xdr:nvPicPr>
        <xdr:cNvPr id="1442" name="图片 1441">
          <a:extLst>
            <a:ext uri="{FF2B5EF4-FFF2-40B4-BE49-F238E27FC236}">
              <a16:creationId xmlns:a16="http://schemas.microsoft.com/office/drawing/2014/main" id="{00000000-0008-0000-2500-0000A2050000}"/>
            </a:ext>
          </a:extLst>
        </xdr:cNvPr>
        <xdr:cNvPicPr>
          <a:picLocks noChangeAspect="1"/>
        </xdr:cNvPicPr>
      </xdr:nvPicPr>
      <xdr:blipFill>
        <a:blip xmlns:r="http://schemas.openxmlformats.org/officeDocument/2006/relationships" r:embed="rId735"/>
        <a:stretch>
          <a:fillRect/>
        </a:stretch>
      </xdr:blipFill>
      <xdr:spPr>
        <a:xfrm>
          <a:off x="209550" y="191336295"/>
          <a:ext cx="1755775" cy="1457960"/>
        </a:xfrm>
        <a:prstGeom prst="rect">
          <a:avLst/>
        </a:prstGeom>
        <a:noFill/>
        <a:ln w="9525">
          <a:noFill/>
        </a:ln>
      </xdr:spPr>
    </xdr:pic>
    <xdr:clientData/>
  </xdr:twoCellAnchor>
  <xdr:twoCellAnchor editAs="oneCell">
    <xdr:from>
      <xdr:col>0</xdr:col>
      <xdr:colOff>104775</xdr:colOff>
      <xdr:row>124</xdr:row>
      <xdr:rowOff>85725</xdr:rowOff>
    </xdr:from>
    <xdr:to>
      <xdr:col>0</xdr:col>
      <xdr:colOff>2106295</xdr:colOff>
      <xdr:row>124</xdr:row>
      <xdr:rowOff>1485900</xdr:rowOff>
    </xdr:to>
    <xdr:pic>
      <xdr:nvPicPr>
        <xdr:cNvPr id="1445" name="图片 1444">
          <a:extLst>
            <a:ext uri="{FF2B5EF4-FFF2-40B4-BE49-F238E27FC236}">
              <a16:creationId xmlns:a16="http://schemas.microsoft.com/office/drawing/2014/main" id="{00000000-0008-0000-2500-0000A5050000}"/>
            </a:ext>
          </a:extLst>
        </xdr:cNvPr>
        <xdr:cNvPicPr>
          <a:picLocks noChangeAspect="1"/>
        </xdr:cNvPicPr>
      </xdr:nvPicPr>
      <xdr:blipFill>
        <a:blip xmlns:r="http://schemas.openxmlformats.org/officeDocument/2006/relationships" r:embed="rId736"/>
        <a:stretch>
          <a:fillRect/>
        </a:stretch>
      </xdr:blipFill>
      <xdr:spPr>
        <a:xfrm>
          <a:off x="104775" y="192936495"/>
          <a:ext cx="2001520" cy="1400175"/>
        </a:xfrm>
        <a:prstGeom prst="rect">
          <a:avLst/>
        </a:prstGeom>
        <a:noFill/>
        <a:ln w="9525">
          <a:noFill/>
        </a:ln>
      </xdr:spPr>
    </xdr:pic>
    <xdr:clientData/>
  </xdr:twoCellAnchor>
  <xdr:twoCellAnchor editAs="oneCell">
    <xdr:from>
      <xdr:col>0</xdr:col>
      <xdr:colOff>57150</xdr:colOff>
      <xdr:row>125</xdr:row>
      <xdr:rowOff>57150</xdr:rowOff>
    </xdr:from>
    <xdr:to>
      <xdr:col>0</xdr:col>
      <xdr:colOff>2200910</xdr:colOff>
      <xdr:row>125</xdr:row>
      <xdr:rowOff>1470025</xdr:rowOff>
    </xdr:to>
    <xdr:pic>
      <xdr:nvPicPr>
        <xdr:cNvPr id="1446" name="图片 1445">
          <a:extLst>
            <a:ext uri="{FF2B5EF4-FFF2-40B4-BE49-F238E27FC236}">
              <a16:creationId xmlns:a16="http://schemas.microsoft.com/office/drawing/2014/main" id="{00000000-0008-0000-2500-0000A6050000}"/>
            </a:ext>
          </a:extLst>
        </xdr:cNvPr>
        <xdr:cNvPicPr>
          <a:picLocks noChangeAspect="1"/>
        </xdr:cNvPicPr>
      </xdr:nvPicPr>
      <xdr:blipFill>
        <a:blip xmlns:r="http://schemas.openxmlformats.org/officeDocument/2006/relationships" r:embed="rId737"/>
        <a:stretch>
          <a:fillRect/>
        </a:stretch>
      </xdr:blipFill>
      <xdr:spPr>
        <a:xfrm>
          <a:off x="57150" y="194470020"/>
          <a:ext cx="2143760" cy="1412875"/>
        </a:xfrm>
        <a:prstGeom prst="rect">
          <a:avLst/>
        </a:prstGeom>
        <a:noFill/>
        <a:ln w="9525">
          <a:noFill/>
        </a:ln>
      </xdr:spPr>
    </xdr:pic>
    <xdr:clientData/>
  </xdr:twoCellAnchor>
  <xdr:twoCellAnchor editAs="oneCell">
    <xdr:from>
      <xdr:col>0</xdr:col>
      <xdr:colOff>257175</xdr:colOff>
      <xdr:row>126</xdr:row>
      <xdr:rowOff>76200</xdr:rowOff>
    </xdr:from>
    <xdr:to>
      <xdr:col>0</xdr:col>
      <xdr:colOff>1876425</xdr:colOff>
      <xdr:row>126</xdr:row>
      <xdr:rowOff>1486535</xdr:rowOff>
    </xdr:to>
    <xdr:pic>
      <xdr:nvPicPr>
        <xdr:cNvPr id="1449" name="图片 1448">
          <a:extLst>
            <a:ext uri="{FF2B5EF4-FFF2-40B4-BE49-F238E27FC236}">
              <a16:creationId xmlns:a16="http://schemas.microsoft.com/office/drawing/2014/main" id="{00000000-0008-0000-2500-0000A9050000}"/>
            </a:ext>
          </a:extLst>
        </xdr:cNvPr>
        <xdr:cNvPicPr>
          <a:picLocks noChangeAspect="1"/>
        </xdr:cNvPicPr>
      </xdr:nvPicPr>
      <xdr:blipFill>
        <a:blip xmlns:r="http://schemas.openxmlformats.org/officeDocument/2006/relationships" r:embed="rId738"/>
        <a:stretch>
          <a:fillRect/>
        </a:stretch>
      </xdr:blipFill>
      <xdr:spPr>
        <a:xfrm>
          <a:off x="257175" y="196051170"/>
          <a:ext cx="1619250" cy="1410335"/>
        </a:xfrm>
        <a:prstGeom prst="rect">
          <a:avLst/>
        </a:prstGeom>
        <a:noFill/>
        <a:ln w="9525">
          <a:noFill/>
        </a:ln>
      </xdr:spPr>
    </xdr:pic>
    <xdr:clientData/>
  </xdr:twoCellAnchor>
  <xdr:twoCellAnchor editAs="oneCell">
    <xdr:from>
      <xdr:col>0</xdr:col>
      <xdr:colOff>28575</xdr:colOff>
      <xdr:row>127</xdr:row>
      <xdr:rowOff>57150</xdr:rowOff>
    </xdr:from>
    <xdr:to>
      <xdr:col>0</xdr:col>
      <xdr:colOff>2172335</xdr:colOff>
      <xdr:row>127</xdr:row>
      <xdr:rowOff>1499235</xdr:rowOff>
    </xdr:to>
    <xdr:pic>
      <xdr:nvPicPr>
        <xdr:cNvPr id="1450" name="图片 1449">
          <a:extLst>
            <a:ext uri="{FF2B5EF4-FFF2-40B4-BE49-F238E27FC236}">
              <a16:creationId xmlns:a16="http://schemas.microsoft.com/office/drawing/2014/main" id="{00000000-0008-0000-2500-0000AA050000}"/>
            </a:ext>
          </a:extLst>
        </xdr:cNvPr>
        <xdr:cNvPicPr>
          <a:picLocks noChangeAspect="1"/>
        </xdr:cNvPicPr>
      </xdr:nvPicPr>
      <xdr:blipFill>
        <a:blip xmlns:r="http://schemas.openxmlformats.org/officeDocument/2006/relationships" r:embed="rId739"/>
        <a:stretch>
          <a:fillRect/>
        </a:stretch>
      </xdr:blipFill>
      <xdr:spPr>
        <a:xfrm>
          <a:off x="28575" y="197594220"/>
          <a:ext cx="2143760" cy="1442085"/>
        </a:xfrm>
        <a:prstGeom prst="rect">
          <a:avLst/>
        </a:prstGeom>
        <a:noFill/>
        <a:ln w="9525">
          <a:noFill/>
        </a:ln>
      </xdr:spPr>
    </xdr:pic>
    <xdr:clientData/>
  </xdr:twoCellAnchor>
  <xdr:twoCellAnchor editAs="oneCell">
    <xdr:from>
      <xdr:col>0</xdr:col>
      <xdr:colOff>95250</xdr:colOff>
      <xdr:row>128</xdr:row>
      <xdr:rowOff>47625</xdr:rowOff>
    </xdr:from>
    <xdr:to>
      <xdr:col>0</xdr:col>
      <xdr:colOff>2133600</xdr:colOff>
      <xdr:row>128</xdr:row>
      <xdr:rowOff>1488440</xdr:rowOff>
    </xdr:to>
    <xdr:pic>
      <xdr:nvPicPr>
        <xdr:cNvPr id="1453" name="图片 1452">
          <a:extLst>
            <a:ext uri="{FF2B5EF4-FFF2-40B4-BE49-F238E27FC236}">
              <a16:creationId xmlns:a16="http://schemas.microsoft.com/office/drawing/2014/main" id="{00000000-0008-0000-2500-0000AD050000}"/>
            </a:ext>
          </a:extLst>
        </xdr:cNvPr>
        <xdr:cNvPicPr>
          <a:picLocks noChangeAspect="1"/>
        </xdr:cNvPicPr>
      </xdr:nvPicPr>
      <xdr:blipFill>
        <a:blip xmlns:r="http://schemas.openxmlformats.org/officeDocument/2006/relationships" r:embed="rId740"/>
        <a:stretch>
          <a:fillRect/>
        </a:stretch>
      </xdr:blipFill>
      <xdr:spPr>
        <a:xfrm>
          <a:off x="95250" y="199146795"/>
          <a:ext cx="2038350" cy="1440815"/>
        </a:xfrm>
        <a:prstGeom prst="rect">
          <a:avLst/>
        </a:prstGeom>
        <a:noFill/>
        <a:ln w="9525">
          <a:noFill/>
        </a:ln>
      </xdr:spPr>
    </xdr:pic>
    <xdr:clientData/>
  </xdr:twoCellAnchor>
  <xdr:twoCellAnchor editAs="oneCell">
    <xdr:from>
      <xdr:col>0</xdr:col>
      <xdr:colOff>66675</xdr:colOff>
      <xdr:row>130</xdr:row>
      <xdr:rowOff>66675</xdr:rowOff>
    </xdr:from>
    <xdr:to>
      <xdr:col>0</xdr:col>
      <xdr:colOff>2153285</xdr:colOff>
      <xdr:row>130</xdr:row>
      <xdr:rowOff>1493520</xdr:rowOff>
    </xdr:to>
    <xdr:pic>
      <xdr:nvPicPr>
        <xdr:cNvPr id="1454" name="图片 1453">
          <a:extLst>
            <a:ext uri="{FF2B5EF4-FFF2-40B4-BE49-F238E27FC236}">
              <a16:creationId xmlns:a16="http://schemas.microsoft.com/office/drawing/2014/main" id="{00000000-0008-0000-2500-0000AE050000}"/>
            </a:ext>
          </a:extLst>
        </xdr:cNvPr>
        <xdr:cNvPicPr>
          <a:picLocks noChangeAspect="1"/>
        </xdr:cNvPicPr>
      </xdr:nvPicPr>
      <xdr:blipFill>
        <a:blip xmlns:r="http://schemas.openxmlformats.org/officeDocument/2006/relationships" r:embed="rId741"/>
        <a:stretch>
          <a:fillRect/>
        </a:stretch>
      </xdr:blipFill>
      <xdr:spPr>
        <a:xfrm>
          <a:off x="66675" y="202290045"/>
          <a:ext cx="2086610" cy="1426845"/>
        </a:xfrm>
        <a:prstGeom prst="rect">
          <a:avLst/>
        </a:prstGeom>
        <a:noFill/>
        <a:ln w="9525">
          <a:noFill/>
        </a:ln>
      </xdr:spPr>
    </xdr:pic>
    <xdr:clientData/>
  </xdr:twoCellAnchor>
  <xdr:twoCellAnchor editAs="oneCell">
    <xdr:from>
      <xdr:col>0</xdr:col>
      <xdr:colOff>95250</xdr:colOff>
      <xdr:row>131</xdr:row>
      <xdr:rowOff>57150</xdr:rowOff>
    </xdr:from>
    <xdr:to>
      <xdr:col>0</xdr:col>
      <xdr:colOff>2165350</xdr:colOff>
      <xdr:row>131</xdr:row>
      <xdr:rowOff>1522095</xdr:rowOff>
    </xdr:to>
    <xdr:pic>
      <xdr:nvPicPr>
        <xdr:cNvPr id="1457" name="图片 1456">
          <a:extLst>
            <a:ext uri="{FF2B5EF4-FFF2-40B4-BE49-F238E27FC236}">
              <a16:creationId xmlns:a16="http://schemas.microsoft.com/office/drawing/2014/main" id="{00000000-0008-0000-2500-0000B1050000}"/>
            </a:ext>
          </a:extLst>
        </xdr:cNvPr>
        <xdr:cNvPicPr>
          <a:picLocks noChangeAspect="1"/>
        </xdr:cNvPicPr>
      </xdr:nvPicPr>
      <xdr:blipFill>
        <a:blip xmlns:r="http://schemas.openxmlformats.org/officeDocument/2006/relationships" r:embed="rId742"/>
        <a:stretch>
          <a:fillRect/>
        </a:stretch>
      </xdr:blipFill>
      <xdr:spPr>
        <a:xfrm>
          <a:off x="95250" y="203842620"/>
          <a:ext cx="2070100" cy="1464945"/>
        </a:xfrm>
        <a:prstGeom prst="rect">
          <a:avLst/>
        </a:prstGeom>
        <a:noFill/>
        <a:ln w="9525">
          <a:noFill/>
        </a:ln>
      </xdr:spPr>
    </xdr:pic>
    <xdr:clientData/>
  </xdr:twoCellAnchor>
  <xdr:twoCellAnchor editAs="oneCell">
    <xdr:from>
      <xdr:col>0</xdr:col>
      <xdr:colOff>66675</xdr:colOff>
      <xdr:row>129</xdr:row>
      <xdr:rowOff>66675</xdr:rowOff>
    </xdr:from>
    <xdr:to>
      <xdr:col>0</xdr:col>
      <xdr:colOff>2134235</xdr:colOff>
      <xdr:row>129</xdr:row>
      <xdr:rowOff>1495425</xdr:rowOff>
    </xdr:to>
    <xdr:pic>
      <xdr:nvPicPr>
        <xdr:cNvPr id="1458" name="图片 1457">
          <a:extLst>
            <a:ext uri="{FF2B5EF4-FFF2-40B4-BE49-F238E27FC236}">
              <a16:creationId xmlns:a16="http://schemas.microsoft.com/office/drawing/2014/main" id="{00000000-0008-0000-2500-0000B2050000}"/>
            </a:ext>
          </a:extLst>
        </xdr:cNvPr>
        <xdr:cNvPicPr>
          <a:picLocks noChangeAspect="1"/>
        </xdr:cNvPicPr>
      </xdr:nvPicPr>
      <xdr:blipFill>
        <a:blip xmlns:r="http://schemas.openxmlformats.org/officeDocument/2006/relationships" r:embed="rId743"/>
        <a:stretch>
          <a:fillRect/>
        </a:stretch>
      </xdr:blipFill>
      <xdr:spPr>
        <a:xfrm>
          <a:off x="66675" y="200727945"/>
          <a:ext cx="2067560" cy="1428750"/>
        </a:xfrm>
        <a:prstGeom prst="rect">
          <a:avLst/>
        </a:prstGeom>
        <a:noFill/>
        <a:ln w="9525">
          <a:noFill/>
        </a:ln>
      </xdr:spPr>
    </xdr:pic>
    <xdr:clientData/>
  </xdr:twoCellAnchor>
  <xdr:twoCellAnchor editAs="oneCell">
    <xdr:from>
      <xdr:col>0</xdr:col>
      <xdr:colOff>352425</xdr:colOff>
      <xdr:row>132</xdr:row>
      <xdr:rowOff>38100</xdr:rowOff>
    </xdr:from>
    <xdr:to>
      <xdr:col>0</xdr:col>
      <xdr:colOff>1915795</xdr:colOff>
      <xdr:row>132</xdr:row>
      <xdr:rowOff>1496060</xdr:rowOff>
    </xdr:to>
    <xdr:pic>
      <xdr:nvPicPr>
        <xdr:cNvPr id="1461" name="图片 1460">
          <a:extLst>
            <a:ext uri="{FF2B5EF4-FFF2-40B4-BE49-F238E27FC236}">
              <a16:creationId xmlns:a16="http://schemas.microsoft.com/office/drawing/2014/main" id="{00000000-0008-0000-2500-0000B5050000}"/>
            </a:ext>
          </a:extLst>
        </xdr:cNvPr>
        <xdr:cNvPicPr>
          <a:picLocks noChangeAspect="1"/>
        </xdr:cNvPicPr>
      </xdr:nvPicPr>
      <xdr:blipFill>
        <a:blip xmlns:r="http://schemas.openxmlformats.org/officeDocument/2006/relationships" r:embed="rId744"/>
        <a:stretch>
          <a:fillRect/>
        </a:stretch>
      </xdr:blipFill>
      <xdr:spPr>
        <a:xfrm>
          <a:off x="352425" y="205385670"/>
          <a:ext cx="1563370" cy="1457960"/>
        </a:xfrm>
        <a:prstGeom prst="rect">
          <a:avLst/>
        </a:prstGeom>
        <a:noFill/>
        <a:ln w="9525">
          <a:noFill/>
        </a:ln>
      </xdr:spPr>
    </xdr:pic>
    <xdr:clientData/>
  </xdr:twoCellAnchor>
  <xdr:twoCellAnchor editAs="oneCell">
    <xdr:from>
      <xdr:col>0</xdr:col>
      <xdr:colOff>352425</xdr:colOff>
      <xdr:row>133</xdr:row>
      <xdr:rowOff>47625</xdr:rowOff>
    </xdr:from>
    <xdr:to>
      <xdr:col>0</xdr:col>
      <xdr:colOff>1885950</xdr:colOff>
      <xdr:row>133</xdr:row>
      <xdr:rowOff>1495425</xdr:rowOff>
    </xdr:to>
    <xdr:pic>
      <xdr:nvPicPr>
        <xdr:cNvPr id="1462" name="图片 1461">
          <a:extLst>
            <a:ext uri="{FF2B5EF4-FFF2-40B4-BE49-F238E27FC236}">
              <a16:creationId xmlns:a16="http://schemas.microsoft.com/office/drawing/2014/main" id="{00000000-0008-0000-2500-0000B6050000}"/>
            </a:ext>
          </a:extLst>
        </xdr:cNvPr>
        <xdr:cNvPicPr>
          <a:picLocks noChangeAspect="1"/>
        </xdr:cNvPicPr>
      </xdr:nvPicPr>
      <xdr:blipFill>
        <a:blip xmlns:r="http://schemas.openxmlformats.org/officeDocument/2006/relationships" r:embed="rId745"/>
        <a:stretch>
          <a:fillRect/>
        </a:stretch>
      </xdr:blipFill>
      <xdr:spPr>
        <a:xfrm>
          <a:off x="352425" y="206957295"/>
          <a:ext cx="1533525" cy="1447800"/>
        </a:xfrm>
        <a:prstGeom prst="rect">
          <a:avLst/>
        </a:prstGeom>
        <a:noFill/>
        <a:ln w="9525">
          <a:noFill/>
        </a:ln>
      </xdr:spPr>
    </xdr:pic>
    <xdr:clientData/>
  </xdr:twoCellAnchor>
  <xdr:twoCellAnchor editAs="oneCell">
    <xdr:from>
      <xdr:col>0</xdr:col>
      <xdr:colOff>381000</xdr:colOff>
      <xdr:row>134</xdr:row>
      <xdr:rowOff>55880</xdr:rowOff>
    </xdr:from>
    <xdr:to>
      <xdr:col>0</xdr:col>
      <xdr:colOff>1809750</xdr:colOff>
      <xdr:row>134</xdr:row>
      <xdr:rowOff>1511935</xdr:rowOff>
    </xdr:to>
    <xdr:pic>
      <xdr:nvPicPr>
        <xdr:cNvPr id="1465" name="图片 1464">
          <a:extLst>
            <a:ext uri="{FF2B5EF4-FFF2-40B4-BE49-F238E27FC236}">
              <a16:creationId xmlns:a16="http://schemas.microsoft.com/office/drawing/2014/main" id="{00000000-0008-0000-2500-0000B9050000}"/>
            </a:ext>
          </a:extLst>
        </xdr:cNvPr>
        <xdr:cNvPicPr>
          <a:picLocks noChangeAspect="1"/>
        </xdr:cNvPicPr>
      </xdr:nvPicPr>
      <xdr:blipFill>
        <a:blip xmlns:r="http://schemas.openxmlformats.org/officeDocument/2006/relationships" r:embed="rId746"/>
        <a:stretch>
          <a:fillRect/>
        </a:stretch>
      </xdr:blipFill>
      <xdr:spPr>
        <a:xfrm>
          <a:off x="381000" y="208527650"/>
          <a:ext cx="1428750" cy="1456055"/>
        </a:xfrm>
        <a:prstGeom prst="rect">
          <a:avLst/>
        </a:prstGeom>
        <a:noFill/>
        <a:ln w="9525">
          <a:noFill/>
        </a:ln>
      </xdr:spPr>
    </xdr:pic>
    <xdr:clientData/>
  </xdr:twoCellAnchor>
  <xdr:twoCellAnchor editAs="oneCell">
    <xdr:from>
      <xdr:col>0</xdr:col>
      <xdr:colOff>447675</xdr:colOff>
      <xdr:row>135</xdr:row>
      <xdr:rowOff>66675</xdr:rowOff>
    </xdr:from>
    <xdr:to>
      <xdr:col>0</xdr:col>
      <xdr:colOff>1784985</xdr:colOff>
      <xdr:row>135</xdr:row>
      <xdr:rowOff>1515110</xdr:rowOff>
    </xdr:to>
    <xdr:pic>
      <xdr:nvPicPr>
        <xdr:cNvPr id="1466" name="图片 1465">
          <a:extLst>
            <a:ext uri="{FF2B5EF4-FFF2-40B4-BE49-F238E27FC236}">
              <a16:creationId xmlns:a16="http://schemas.microsoft.com/office/drawing/2014/main" id="{00000000-0008-0000-2500-0000BA050000}"/>
            </a:ext>
          </a:extLst>
        </xdr:cNvPr>
        <xdr:cNvPicPr>
          <a:picLocks noChangeAspect="1"/>
        </xdr:cNvPicPr>
      </xdr:nvPicPr>
      <xdr:blipFill>
        <a:blip xmlns:r="http://schemas.openxmlformats.org/officeDocument/2006/relationships" r:embed="rId747"/>
        <a:stretch>
          <a:fillRect/>
        </a:stretch>
      </xdr:blipFill>
      <xdr:spPr>
        <a:xfrm>
          <a:off x="447675" y="210100545"/>
          <a:ext cx="1337310" cy="1448435"/>
        </a:xfrm>
        <a:prstGeom prst="rect">
          <a:avLst/>
        </a:prstGeom>
        <a:noFill/>
        <a:ln w="9525">
          <a:noFill/>
        </a:ln>
      </xdr:spPr>
    </xdr:pic>
    <xdr:clientData/>
  </xdr:twoCellAnchor>
  <xdr:twoCellAnchor editAs="oneCell">
    <xdr:from>
      <xdr:col>0</xdr:col>
      <xdr:colOff>76200</xdr:colOff>
      <xdr:row>136</xdr:row>
      <xdr:rowOff>76200</xdr:rowOff>
    </xdr:from>
    <xdr:to>
      <xdr:col>0</xdr:col>
      <xdr:colOff>1971675</xdr:colOff>
      <xdr:row>136</xdr:row>
      <xdr:rowOff>1534160</xdr:rowOff>
    </xdr:to>
    <xdr:pic>
      <xdr:nvPicPr>
        <xdr:cNvPr id="1467" name="图片 1466">
          <a:extLst>
            <a:ext uri="{FF2B5EF4-FFF2-40B4-BE49-F238E27FC236}">
              <a16:creationId xmlns:a16="http://schemas.microsoft.com/office/drawing/2014/main" id="{00000000-0008-0000-2500-0000BB050000}"/>
            </a:ext>
          </a:extLst>
        </xdr:cNvPr>
        <xdr:cNvPicPr>
          <a:picLocks noChangeAspect="1"/>
        </xdr:cNvPicPr>
      </xdr:nvPicPr>
      <xdr:blipFill>
        <a:blip xmlns:r="http://schemas.openxmlformats.org/officeDocument/2006/relationships" r:embed="rId748"/>
        <a:stretch>
          <a:fillRect/>
        </a:stretch>
      </xdr:blipFill>
      <xdr:spPr>
        <a:xfrm>
          <a:off x="76200" y="211672170"/>
          <a:ext cx="1895475" cy="1457960"/>
        </a:xfrm>
        <a:prstGeom prst="rect">
          <a:avLst/>
        </a:prstGeom>
        <a:noFill/>
        <a:ln w="9525">
          <a:noFill/>
        </a:ln>
      </xdr:spPr>
    </xdr:pic>
    <xdr:clientData/>
  </xdr:twoCellAnchor>
  <xdr:twoCellAnchor editAs="oneCell">
    <xdr:from>
      <xdr:col>0</xdr:col>
      <xdr:colOff>485775</xdr:colOff>
      <xdr:row>137</xdr:row>
      <xdr:rowOff>47625</xdr:rowOff>
    </xdr:from>
    <xdr:to>
      <xdr:col>0</xdr:col>
      <xdr:colOff>1826895</xdr:colOff>
      <xdr:row>137</xdr:row>
      <xdr:rowOff>1495425</xdr:rowOff>
    </xdr:to>
    <xdr:pic>
      <xdr:nvPicPr>
        <xdr:cNvPr id="1468" name="图片 1467">
          <a:extLst>
            <a:ext uri="{FF2B5EF4-FFF2-40B4-BE49-F238E27FC236}">
              <a16:creationId xmlns:a16="http://schemas.microsoft.com/office/drawing/2014/main" id="{00000000-0008-0000-2500-0000BC050000}"/>
            </a:ext>
          </a:extLst>
        </xdr:cNvPr>
        <xdr:cNvPicPr>
          <a:picLocks noChangeAspect="1"/>
        </xdr:cNvPicPr>
      </xdr:nvPicPr>
      <xdr:blipFill>
        <a:blip xmlns:r="http://schemas.openxmlformats.org/officeDocument/2006/relationships" r:embed="rId749"/>
        <a:stretch>
          <a:fillRect/>
        </a:stretch>
      </xdr:blipFill>
      <xdr:spPr>
        <a:xfrm>
          <a:off x="485775" y="213205695"/>
          <a:ext cx="1341120" cy="1447800"/>
        </a:xfrm>
        <a:prstGeom prst="rect">
          <a:avLst/>
        </a:prstGeom>
        <a:noFill/>
        <a:ln w="9525">
          <a:noFill/>
        </a:ln>
      </xdr:spPr>
    </xdr:pic>
    <xdr:clientData/>
  </xdr:twoCellAnchor>
  <xdr:twoCellAnchor editAs="oneCell">
    <xdr:from>
      <xdr:col>0</xdr:col>
      <xdr:colOff>466725</xdr:colOff>
      <xdr:row>138</xdr:row>
      <xdr:rowOff>66675</xdr:rowOff>
    </xdr:from>
    <xdr:to>
      <xdr:col>0</xdr:col>
      <xdr:colOff>1814195</xdr:colOff>
      <xdr:row>138</xdr:row>
      <xdr:rowOff>1513840</xdr:rowOff>
    </xdr:to>
    <xdr:pic>
      <xdr:nvPicPr>
        <xdr:cNvPr id="1469" name="图片 1468">
          <a:extLst>
            <a:ext uri="{FF2B5EF4-FFF2-40B4-BE49-F238E27FC236}">
              <a16:creationId xmlns:a16="http://schemas.microsoft.com/office/drawing/2014/main" id="{00000000-0008-0000-2500-0000BD050000}"/>
            </a:ext>
          </a:extLst>
        </xdr:cNvPr>
        <xdr:cNvPicPr>
          <a:picLocks noChangeAspect="1"/>
        </xdr:cNvPicPr>
      </xdr:nvPicPr>
      <xdr:blipFill>
        <a:blip xmlns:r="http://schemas.openxmlformats.org/officeDocument/2006/relationships" r:embed="rId750"/>
        <a:stretch>
          <a:fillRect/>
        </a:stretch>
      </xdr:blipFill>
      <xdr:spPr>
        <a:xfrm>
          <a:off x="466725" y="214786845"/>
          <a:ext cx="1347470" cy="1447165"/>
        </a:xfrm>
        <a:prstGeom prst="rect">
          <a:avLst/>
        </a:prstGeom>
        <a:noFill/>
        <a:ln w="9525">
          <a:noFill/>
        </a:ln>
      </xdr:spPr>
    </xdr:pic>
    <xdr:clientData/>
  </xdr:twoCellAnchor>
  <xdr:twoCellAnchor editAs="oneCell">
    <xdr:from>
      <xdr:col>0</xdr:col>
      <xdr:colOff>342900</xdr:colOff>
      <xdr:row>139</xdr:row>
      <xdr:rowOff>47625</xdr:rowOff>
    </xdr:from>
    <xdr:to>
      <xdr:col>0</xdr:col>
      <xdr:colOff>2038350</xdr:colOff>
      <xdr:row>139</xdr:row>
      <xdr:rowOff>1514475</xdr:rowOff>
    </xdr:to>
    <xdr:pic>
      <xdr:nvPicPr>
        <xdr:cNvPr id="1470" name="图片 1469">
          <a:extLst>
            <a:ext uri="{FF2B5EF4-FFF2-40B4-BE49-F238E27FC236}">
              <a16:creationId xmlns:a16="http://schemas.microsoft.com/office/drawing/2014/main" id="{00000000-0008-0000-2500-0000BE050000}"/>
            </a:ext>
          </a:extLst>
        </xdr:cNvPr>
        <xdr:cNvPicPr>
          <a:picLocks noChangeAspect="1"/>
        </xdr:cNvPicPr>
      </xdr:nvPicPr>
      <xdr:blipFill>
        <a:blip xmlns:r="http://schemas.openxmlformats.org/officeDocument/2006/relationships" r:embed="rId751"/>
        <a:stretch>
          <a:fillRect/>
        </a:stretch>
      </xdr:blipFill>
      <xdr:spPr>
        <a:xfrm>
          <a:off x="342900" y="216329895"/>
          <a:ext cx="1695450" cy="1466850"/>
        </a:xfrm>
        <a:prstGeom prst="rect">
          <a:avLst/>
        </a:prstGeom>
        <a:noFill/>
        <a:ln w="9525">
          <a:noFill/>
        </a:ln>
      </xdr:spPr>
    </xdr:pic>
    <xdr:clientData/>
  </xdr:twoCellAnchor>
  <xdr:twoCellAnchor editAs="oneCell">
    <xdr:from>
      <xdr:col>0</xdr:col>
      <xdr:colOff>371475</xdr:colOff>
      <xdr:row>69</xdr:row>
      <xdr:rowOff>85725</xdr:rowOff>
    </xdr:from>
    <xdr:to>
      <xdr:col>0</xdr:col>
      <xdr:colOff>2048510</xdr:colOff>
      <xdr:row>69</xdr:row>
      <xdr:rowOff>1511300</xdr:rowOff>
    </xdr:to>
    <xdr:pic>
      <xdr:nvPicPr>
        <xdr:cNvPr id="1471" name="图片 1470">
          <a:extLst>
            <a:ext uri="{FF2B5EF4-FFF2-40B4-BE49-F238E27FC236}">
              <a16:creationId xmlns:a16="http://schemas.microsoft.com/office/drawing/2014/main" id="{00000000-0008-0000-2500-0000BF050000}"/>
            </a:ext>
          </a:extLst>
        </xdr:cNvPr>
        <xdr:cNvPicPr>
          <a:picLocks noChangeAspect="1"/>
        </xdr:cNvPicPr>
      </xdr:nvPicPr>
      <xdr:blipFill>
        <a:blip xmlns:r="http://schemas.openxmlformats.org/officeDocument/2006/relationships" r:embed="rId752"/>
        <a:stretch>
          <a:fillRect/>
        </a:stretch>
      </xdr:blipFill>
      <xdr:spPr>
        <a:xfrm>
          <a:off x="371475" y="107020995"/>
          <a:ext cx="1677035" cy="1425575"/>
        </a:xfrm>
        <a:prstGeom prst="rect">
          <a:avLst/>
        </a:prstGeom>
        <a:noFill/>
        <a:ln w="9525">
          <a:noFill/>
        </a:ln>
      </xdr:spPr>
    </xdr:pic>
    <xdr:clientData/>
  </xdr:twoCellAnchor>
  <xdr:twoCellAnchor editAs="oneCell">
    <xdr:from>
      <xdr:col>0</xdr:col>
      <xdr:colOff>86360</xdr:colOff>
      <xdr:row>50</xdr:row>
      <xdr:rowOff>44450</xdr:rowOff>
    </xdr:from>
    <xdr:to>
      <xdr:col>0</xdr:col>
      <xdr:colOff>2043430</xdr:colOff>
      <xdr:row>50</xdr:row>
      <xdr:rowOff>1473200</xdr:rowOff>
    </xdr:to>
    <xdr:pic>
      <xdr:nvPicPr>
        <xdr:cNvPr id="1473" name="图片 1472">
          <a:extLst>
            <a:ext uri="{FF2B5EF4-FFF2-40B4-BE49-F238E27FC236}">
              <a16:creationId xmlns:a16="http://schemas.microsoft.com/office/drawing/2014/main" id="{00000000-0008-0000-2500-0000C1050000}"/>
            </a:ext>
          </a:extLst>
        </xdr:cNvPr>
        <xdr:cNvPicPr>
          <a:picLocks noChangeAspect="1"/>
        </xdr:cNvPicPr>
      </xdr:nvPicPr>
      <xdr:blipFill>
        <a:blip xmlns:r="http://schemas.openxmlformats.org/officeDocument/2006/relationships" r:embed="rId753"/>
        <a:stretch>
          <a:fillRect/>
        </a:stretch>
      </xdr:blipFill>
      <xdr:spPr>
        <a:xfrm>
          <a:off x="86360" y="77414120"/>
          <a:ext cx="1957070" cy="1428750"/>
        </a:xfrm>
        <a:prstGeom prst="rect">
          <a:avLst/>
        </a:prstGeom>
        <a:noFill/>
        <a:ln w="9525">
          <a:noFill/>
        </a:ln>
      </xdr:spPr>
    </xdr:pic>
    <xdr:clientData/>
  </xdr:twoCellAnchor>
  <xdr:twoCellAnchor editAs="oneCell">
    <xdr:from>
      <xdr:col>0</xdr:col>
      <xdr:colOff>67310</xdr:colOff>
      <xdr:row>51</xdr:row>
      <xdr:rowOff>34925</xdr:rowOff>
    </xdr:from>
    <xdr:to>
      <xdr:col>0</xdr:col>
      <xdr:colOff>2178050</xdr:colOff>
      <xdr:row>51</xdr:row>
      <xdr:rowOff>1615440</xdr:rowOff>
    </xdr:to>
    <xdr:pic>
      <xdr:nvPicPr>
        <xdr:cNvPr id="1474" name="图片 1473">
          <a:extLst>
            <a:ext uri="{FF2B5EF4-FFF2-40B4-BE49-F238E27FC236}">
              <a16:creationId xmlns:a16="http://schemas.microsoft.com/office/drawing/2014/main" id="{00000000-0008-0000-2500-0000C2050000}"/>
            </a:ext>
          </a:extLst>
        </xdr:cNvPr>
        <xdr:cNvPicPr>
          <a:picLocks noChangeAspect="1"/>
        </xdr:cNvPicPr>
      </xdr:nvPicPr>
      <xdr:blipFill>
        <a:blip xmlns:r="http://schemas.openxmlformats.org/officeDocument/2006/relationships" r:embed="rId754"/>
        <a:stretch>
          <a:fillRect/>
        </a:stretch>
      </xdr:blipFill>
      <xdr:spPr>
        <a:xfrm>
          <a:off x="67310" y="78915895"/>
          <a:ext cx="2110740" cy="1580515"/>
        </a:xfrm>
        <a:prstGeom prst="rect">
          <a:avLst/>
        </a:prstGeom>
        <a:noFill/>
        <a:ln w="9525">
          <a:noFill/>
        </a:ln>
      </xdr:spPr>
    </xdr:pic>
    <xdr:clientData/>
  </xdr:twoCellAnchor>
  <xdr:twoCellAnchor editAs="oneCell">
    <xdr:from>
      <xdr:col>0</xdr:col>
      <xdr:colOff>98425</xdr:colOff>
      <xdr:row>52</xdr:row>
      <xdr:rowOff>25400</xdr:rowOff>
    </xdr:from>
    <xdr:to>
      <xdr:col>0</xdr:col>
      <xdr:colOff>2058670</xdr:colOff>
      <xdr:row>52</xdr:row>
      <xdr:rowOff>1492250</xdr:rowOff>
    </xdr:to>
    <xdr:pic>
      <xdr:nvPicPr>
        <xdr:cNvPr id="1475" name="图片 1474">
          <a:extLst>
            <a:ext uri="{FF2B5EF4-FFF2-40B4-BE49-F238E27FC236}">
              <a16:creationId xmlns:a16="http://schemas.microsoft.com/office/drawing/2014/main" id="{00000000-0008-0000-2500-0000C3050000}"/>
            </a:ext>
          </a:extLst>
        </xdr:cNvPr>
        <xdr:cNvPicPr>
          <a:picLocks noChangeAspect="1"/>
        </xdr:cNvPicPr>
      </xdr:nvPicPr>
      <xdr:blipFill>
        <a:blip xmlns:r="http://schemas.openxmlformats.org/officeDocument/2006/relationships" r:embed="rId755"/>
        <a:stretch>
          <a:fillRect/>
        </a:stretch>
      </xdr:blipFill>
      <xdr:spPr>
        <a:xfrm>
          <a:off x="98425" y="80595470"/>
          <a:ext cx="1960245" cy="1466850"/>
        </a:xfrm>
        <a:prstGeom prst="rect">
          <a:avLst/>
        </a:prstGeom>
        <a:noFill/>
        <a:ln w="9525">
          <a:noFill/>
        </a:ln>
      </xdr:spPr>
    </xdr:pic>
    <xdr:clientData/>
  </xdr:twoCellAnchor>
  <xdr:twoCellAnchor editAs="oneCell">
    <xdr:from>
      <xdr:col>0</xdr:col>
      <xdr:colOff>177800</xdr:colOff>
      <xdr:row>54</xdr:row>
      <xdr:rowOff>28575</xdr:rowOff>
    </xdr:from>
    <xdr:to>
      <xdr:col>0</xdr:col>
      <xdr:colOff>2112010</xdr:colOff>
      <xdr:row>54</xdr:row>
      <xdr:rowOff>1486535</xdr:rowOff>
    </xdr:to>
    <xdr:pic>
      <xdr:nvPicPr>
        <xdr:cNvPr id="1476" name="图片 1475">
          <a:extLst>
            <a:ext uri="{FF2B5EF4-FFF2-40B4-BE49-F238E27FC236}">
              <a16:creationId xmlns:a16="http://schemas.microsoft.com/office/drawing/2014/main" id="{00000000-0008-0000-2500-0000C4050000}"/>
            </a:ext>
          </a:extLst>
        </xdr:cNvPr>
        <xdr:cNvPicPr>
          <a:picLocks noChangeAspect="1"/>
        </xdr:cNvPicPr>
      </xdr:nvPicPr>
      <xdr:blipFill>
        <a:blip xmlns:r="http://schemas.openxmlformats.org/officeDocument/2006/relationships" r:embed="rId756"/>
        <a:stretch>
          <a:fillRect/>
        </a:stretch>
      </xdr:blipFill>
      <xdr:spPr>
        <a:xfrm>
          <a:off x="177800" y="83659345"/>
          <a:ext cx="1934210" cy="1457960"/>
        </a:xfrm>
        <a:prstGeom prst="rect">
          <a:avLst/>
        </a:prstGeom>
        <a:noFill/>
        <a:ln w="9525">
          <a:noFill/>
        </a:ln>
      </xdr:spPr>
    </xdr:pic>
    <xdr:clientData/>
  </xdr:twoCellAnchor>
  <xdr:twoCellAnchor editAs="oneCell">
    <xdr:from>
      <xdr:col>0</xdr:col>
      <xdr:colOff>212725</xdr:colOff>
      <xdr:row>53</xdr:row>
      <xdr:rowOff>38100</xdr:rowOff>
    </xdr:from>
    <xdr:to>
      <xdr:col>0</xdr:col>
      <xdr:colOff>2042160</xdr:colOff>
      <xdr:row>53</xdr:row>
      <xdr:rowOff>1501775</xdr:rowOff>
    </xdr:to>
    <xdr:pic>
      <xdr:nvPicPr>
        <xdr:cNvPr id="1477" name="图片 1476">
          <a:extLst>
            <a:ext uri="{FF2B5EF4-FFF2-40B4-BE49-F238E27FC236}">
              <a16:creationId xmlns:a16="http://schemas.microsoft.com/office/drawing/2014/main" id="{00000000-0008-0000-2500-0000C5050000}"/>
            </a:ext>
          </a:extLst>
        </xdr:cNvPr>
        <xdr:cNvPicPr>
          <a:picLocks noChangeAspect="1"/>
        </xdr:cNvPicPr>
      </xdr:nvPicPr>
      <xdr:blipFill>
        <a:blip xmlns:r="http://schemas.openxmlformats.org/officeDocument/2006/relationships" r:embed="rId757"/>
        <a:stretch>
          <a:fillRect/>
        </a:stretch>
      </xdr:blipFill>
      <xdr:spPr>
        <a:xfrm>
          <a:off x="212725" y="82119470"/>
          <a:ext cx="1829435" cy="1463675"/>
        </a:xfrm>
        <a:prstGeom prst="rect">
          <a:avLst/>
        </a:prstGeom>
        <a:noFill/>
        <a:ln w="9525">
          <a:noFill/>
        </a:ln>
      </xdr:spPr>
    </xdr:pic>
    <xdr:clientData/>
  </xdr:twoCellAnchor>
  <xdr:twoCellAnchor editAs="oneCell">
    <xdr:from>
      <xdr:col>0</xdr:col>
      <xdr:colOff>209550</xdr:colOff>
      <xdr:row>11</xdr:row>
      <xdr:rowOff>47625</xdr:rowOff>
    </xdr:from>
    <xdr:to>
      <xdr:col>0</xdr:col>
      <xdr:colOff>2049780</xdr:colOff>
      <xdr:row>11</xdr:row>
      <xdr:rowOff>1467485</xdr:rowOff>
    </xdr:to>
    <xdr:pic>
      <xdr:nvPicPr>
        <xdr:cNvPr id="1389" name="图片 1388">
          <a:extLst>
            <a:ext uri="{FF2B5EF4-FFF2-40B4-BE49-F238E27FC236}">
              <a16:creationId xmlns:a16="http://schemas.microsoft.com/office/drawing/2014/main" id="{00000000-0008-0000-2500-00006D050000}"/>
            </a:ext>
          </a:extLst>
        </xdr:cNvPr>
        <xdr:cNvPicPr>
          <a:picLocks noChangeAspect="1"/>
        </xdr:cNvPicPr>
      </xdr:nvPicPr>
      <xdr:blipFill>
        <a:blip xmlns:r="http://schemas.openxmlformats.org/officeDocument/2006/relationships" r:embed="rId758"/>
        <a:stretch>
          <a:fillRect/>
        </a:stretch>
      </xdr:blipFill>
      <xdr:spPr>
        <a:xfrm>
          <a:off x="209550" y="14958695"/>
          <a:ext cx="1840230" cy="1419860"/>
        </a:xfrm>
        <a:prstGeom prst="rect">
          <a:avLst/>
        </a:prstGeom>
        <a:noFill/>
        <a:ln w="9525">
          <a:noFill/>
        </a:ln>
      </xdr:spPr>
    </xdr:pic>
    <xdr:clientData/>
  </xdr:twoCellAnchor>
  <xdr:twoCellAnchor editAs="oneCell">
    <xdr:from>
      <xdr:col>0</xdr:col>
      <xdr:colOff>200025</xdr:colOff>
      <xdr:row>12</xdr:row>
      <xdr:rowOff>66675</xdr:rowOff>
    </xdr:from>
    <xdr:to>
      <xdr:col>0</xdr:col>
      <xdr:colOff>1953260</xdr:colOff>
      <xdr:row>12</xdr:row>
      <xdr:rowOff>1485265</xdr:rowOff>
    </xdr:to>
    <xdr:pic>
      <xdr:nvPicPr>
        <xdr:cNvPr id="1390" name="图片 1389">
          <a:extLst>
            <a:ext uri="{FF2B5EF4-FFF2-40B4-BE49-F238E27FC236}">
              <a16:creationId xmlns:a16="http://schemas.microsoft.com/office/drawing/2014/main" id="{00000000-0008-0000-2500-00006E050000}"/>
            </a:ext>
          </a:extLst>
        </xdr:cNvPr>
        <xdr:cNvPicPr>
          <a:picLocks noChangeAspect="1"/>
        </xdr:cNvPicPr>
      </xdr:nvPicPr>
      <xdr:blipFill>
        <a:blip xmlns:r="http://schemas.openxmlformats.org/officeDocument/2006/relationships" r:embed="rId759"/>
        <a:stretch>
          <a:fillRect/>
        </a:stretch>
      </xdr:blipFill>
      <xdr:spPr>
        <a:xfrm>
          <a:off x="200025" y="16539845"/>
          <a:ext cx="1753235" cy="1418590"/>
        </a:xfrm>
        <a:prstGeom prst="rect">
          <a:avLst/>
        </a:prstGeom>
        <a:noFill/>
        <a:ln w="9525">
          <a:noFill/>
        </a:ln>
      </xdr:spPr>
    </xdr:pic>
    <xdr:clientData/>
  </xdr:twoCellAnchor>
  <xdr:twoCellAnchor editAs="oneCell">
    <xdr:from>
      <xdr:col>0</xdr:col>
      <xdr:colOff>180975</xdr:colOff>
      <xdr:row>13</xdr:row>
      <xdr:rowOff>66675</xdr:rowOff>
    </xdr:from>
    <xdr:to>
      <xdr:col>0</xdr:col>
      <xdr:colOff>2075180</xdr:colOff>
      <xdr:row>13</xdr:row>
      <xdr:rowOff>1485900</xdr:rowOff>
    </xdr:to>
    <xdr:pic>
      <xdr:nvPicPr>
        <xdr:cNvPr id="1391" name="图片 1390">
          <a:extLst>
            <a:ext uri="{FF2B5EF4-FFF2-40B4-BE49-F238E27FC236}">
              <a16:creationId xmlns:a16="http://schemas.microsoft.com/office/drawing/2014/main" id="{00000000-0008-0000-2500-00006F050000}"/>
            </a:ext>
          </a:extLst>
        </xdr:cNvPr>
        <xdr:cNvPicPr>
          <a:picLocks noChangeAspect="1"/>
        </xdr:cNvPicPr>
      </xdr:nvPicPr>
      <xdr:blipFill>
        <a:blip xmlns:r="http://schemas.openxmlformats.org/officeDocument/2006/relationships" r:embed="rId760"/>
        <a:stretch>
          <a:fillRect/>
        </a:stretch>
      </xdr:blipFill>
      <xdr:spPr>
        <a:xfrm>
          <a:off x="180975" y="18101945"/>
          <a:ext cx="1894205" cy="1419225"/>
        </a:xfrm>
        <a:prstGeom prst="rect">
          <a:avLst/>
        </a:prstGeom>
        <a:noFill/>
        <a:ln w="9525">
          <a:noFill/>
        </a:ln>
      </xdr:spPr>
    </xdr:pic>
    <xdr:clientData/>
  </xdr:twoCellAnchor>
  <xdr:twoCellAnchor editAs="oneCell">
    <xdr:from>
      <xdr:col>0</xdr:col>
      <xdr:colOff>152400</xdr:colOff>
      <xdr:row>14</xdr:row>
      <xdr:rowOff>47625</xdr:rowOff>
    </xdr:from>
    <xdr:to>
      <xdr:col>0</xdr:col>
      <xdr:colOff>2000250</xdr:colOff>
      <xdr:row>14</xdr:row>
      <xdr:rowOff>1489710</xdr:rowOff>
    </xdr:to>
    <xdr:pic>
      <xdr:nvPicPr>
        <xdr:cNvPr id="1392" name="图片 1391">
          <a:extLst>
            <a:ext uri="{FF2B5EF4-FFF2-40B4-BE49-F238E27FC236}">
              <a16:creationId xmlns:a16="http://schemas.microsoft.com/office/drawing/2014/main" id="{00000000-0008-0000-2500-000070050000}"/>
            </a:ext>
          </a:extLst>
        </xdr:cNvPr>
        <xdr:cNvPicPr>
          <a:picLocks noChangeAspect="1"/>
        </xdr:cNvPicPr>
      </xdr:nvPicPr>
      <xdr:blipFill>
        <a:blip xmlns:r="http://schemas.openxmlformats.org/officeDocument/2006/relationships" r:embed="rId761"/>
        <a:stretch>
          <a:fillRect/>
        </a:stretch>
      </xdr:blipFill>
      <xdr:spPr>
        <a:xfrm>
          <a:off x="152400" y="19644995"/>
          <a:ext cx="1847850" cy="1442085"/>
        </a:xfrm>
        <a:prstGeom prst="rect">
          <a:avLst/>
        </a:prstGeom>
        <a:noFill/>
        <a:ln w="9525">
          <a:noFill/>
        </a:ln>
      </xdr:spPr>
    </xdr:pic>
    <xdr:clientData/>
  </xdr:twoCellAnchor>
  <xdr:twoCellAnchor editAs="oneCell">
    <xdr:from>
      <xdr:col>0</xdr:col>
      <xdr:colOff>161925</xdr:colOff>
      <xdr:row>15</xdr:row>
      <xdr:rowOff>57150</xdr:rowOff>
    </xdr:from>
    <xdr:to>
      <xdr:col>0</xdr:col>
      <xdr:colOff>2019300</xdr:colOff>
      <xdr:row>15</xdr:row>
      <xdr:rowOff>1517015</xdr:rowOff>
    </xdr:to>
    <xdr:pic>
      <xdr:nvPicPr>
        <xdr:cNvPr id="1393" name="图片 1392">
          <a:extLst>
            <a:ext uri="{FF2B5EF4-FFF2-40B4-BE49-F238E27FC236}">
              <a16:creationId xmlns:a16="http://schemas.microsoft.com/office/drawing/2014/main" id="{00000000-0008-0000-2500-000071050000}"/>
            </a:ext>
          </a:extLst>
        </xdr:cNvPr>
        <xdr:cNvPicPr>
          <a:picLocks noChangeAspect="1"/>
        </xdr:cNvPicPr>
      </xdr:nvPicPr>
      <xdr:blipFill>
        <a:blip xmlns:r="http://schemas.openxmlformats.org/officeDocument/2006/relationships" r:embed="rId762"/>
        <a:stretch>
          <a:fillRect/>
        </a:stretch>
      </xdr:blipFill>
      <xdr:spPr>
        <a:xfrm>
          <a:off x="161925" y="21216620"/>
          <a:ext cx="1857375" cy="1459865"/>
        </a:xfrm>
        <a:prstGeom prst="rect">
          <a:avLst/>
        </a:prstGeom>
        <a:noFill/>
        <a:ln w="9525">
          <a:noFill/>
        </a:ln>
      </xdr:spPr>
    </xdr:pic>
    <xdr:clientData/>
  </xdr:twoCellAnchor>
  <xdr:twoCellAnchor editAs="oneCell">
    <xdr:from>
      <xdr:col>0</xdr:col>
      <xdr:colOff>200025</xdr:colOff>
      <xdr:row>756</xdr:row>
      <xdr:rowOff>76200</xdr:rowOff>
    </xdr:from>
    <xdr:to>
      <xdr:col>0</xdr:col>
      <xdr:colOff>2096135</xdr:colOff>
      <xdr:row>756</xdr:row>
      <xdr:rowOff>1463675</xdr:rowOff>
    </xdr:to>
    <xdr:pic>
      <xdr:nvPicPr>
        <xdr:cNvPr id="1394" name="图片 1393">
          <a:extLst>
            <a:ext uri="{FF2B5EF4-FFF2-40B4-BE49-F238E27FC236}">
              <a16:creationId xmlns:a16="http://schemas.microsoft.com/office/drawing/2014/main" id="{00000000-0008-0000-2500-000072050000}"/>
            </a:ext>
          </a:extLst>
        </xdr:cNvPr>
        <xdr:cNvPicPr>
          <a:picLocks noChangeAspect="1"/>
        </xdr:cNvPicPr>
      </xdr:nvPicPr>
      <xdr:blipFill>
        <a:blip xmlns:r="http://schemas.openxmlformats.org/officeDocument/2006/relationships" r:embed="rId763"/>
        <a:stretch>
          <a:fillRect/>
        </a:stretch>
      </xdr:blipFill>
      <xdr:spPr>
        <a:xfrm>
          <a:off x="200025" y="1156920470"/>
          <a:ext cx="1896110" cy="1387475"/>
        </a:xfrm>
        <a:prstGeom prst="rect">
          <a:avLst/>
        </a:prstGeom>
        <a:noFill/>
        <a:ln w="9525">
          <a:noFill/>
        </a:ln>
      </xdr:spPr>
    </xdr:pic>
    <xdr:clientData/>
  </xdr:twoCellAnchor>
  <xdr:twoCellAnchor editAs="oneCell">
    <xdr:from>
      <xdr:col>0</xdr:col>
      <xdr:colOff>171450</xdr:colOff>
      <xdr:row>758</xdr:row>
      <xdr:rowOff>35560</xdr:rowOff>
    </xdr:from>
    <xdr:to>
      <xdr:col>0</xdr:col>
      <xdr:colOff>2095500</xdr:colOff>
      <xdr:row>758</xdr:row>
      <xdr:rowOff>1481455</xdr:rowOff>
    </xdr:to>
    <xdr:pic>
      <xdr:nvPicPr>
        <xdr:cNvPr id="1397" name="图片 1396">
          <a:extLst>
            <a:ext uri="{FF2B5EF4-FFF2-40B4-BE49-F238E27FC236}">
              <a16:creationId xmlns:a16="http://schemas.microsoft.com/office/drawing/2014/main" id="{00000000-0008-0000-2500-000075050000}"/>
            </a:ext>
          </a:extLst>
        </xdr:cNvPr>
        <xdr:cNvPicPr>
          <a:picLocks noChangeAspect="1"/>
        </xdr:cNvPicPr>
      </xdr:nvPicPr>
      <xdr:blipFill>
        <a:blip xmlns:r="http://schemas.openxmlformats.org/officeDocument/2006/relationships" r:embed="rId764"/>
        <a:stretch>
          <a:fillRect/>
        </a:stretch>
      </xdr:blipFill>
      <xdr:spPr>
        <a:xfrm>
          <a:off x="171450" y="1160004030"/>
          <a:ext cx="1924050" cy="1445895"/>
        </a:xfrm>
        <a:prstGeom prst="rect">
          <a:avLst/>
        </a:prstGeom>
        <a:noFill/>
        <a:ln w="9525">
          <a:noFill/>
        </a:ln>
      </xdr:spPr>
    </xdr:pic>
    <xdr:clientData/>
  </xdr:twoCellAnchor>
  <xdr:twoCellAnchor editAs="oneCell">
    <xdr:from>
      <xdr:col>0</xdr:col>
      <xdr:colOff>457200</xdr:colOff>
      <xdr:row>760</xdr:row>
      <xdr:rowOff>57150</xdr:rowOff>
    </xdr:from>
    <xdr:to>
      <xdr:col>0</xdr:col>
      <xdr:colOff>1781810</xdr:colOff>
      <xdr:row>760</xdr:row>
      <xdr:rowOff>1485265</xdr:rowOff>
    </xdr:to>
    <xdr:pic>
      <xdr:nvPicPr>
        <xdr:cNvPr id="1399" name="图片 1398">
          <a:extLst>
            <a:ext uri="{FF2B5EF4-FFF2-40B4-BE49-F238E27FC236}">
              <a16:creationId xmlns:a16="http://schemas.microsoft.com/office/drawing/2014/main" id="{00000000-0008-0000-2500-000077050000}"/>
            </a:ext>
          </a:extLst>
        </xdr:cNvPr>
        <xdr:cNvPicPr>
          <a:picLocks noChangeAspect="1"/>
        </xdr:cNvPicPr>
      </xdr:nvPicPr>
      <xdr:blipFill>
        <a:blip xmlns:r="http://schemas.openxmlformats.org/officeDocument/2006/relationships" r:embed="rId765"/>
        <a:stretch>
          <a:fillRect/>
        </a:stretch>
      </xdr:blipFill>
      <xdr:spPr>
        <a:xfrm>
          <a:off x="457200" y="1163149820"/>
          <a:ext cx="1324610" cy="1428115"/>
        </a:xfrm>
        <a:prstGeom prst="rect">
          <a:avLst/>
        </a:prstGeom>
        <a:noFill/>
        <a:ln w="9525">
          <a:noFill/>
        </a:ln>
      </xdr:spPr>
    </xdr:pic>
    <xdr:clientData/>
  </xdr:twoCellAnchor>
  <xdr:twoCellAnchor editAs="oneCell">
    <xdr:from>
      <xdr:col>0</xdr:col>
      <xdr:colOff>95250</xdr:colOff>
      <xdr:row>759</xdr:row>
      <xdr:rowOff>66675</xdr:rowOff>
    </xdr:from>
    <xdr:to>
      <xdr:col>0</xdr:col>
      <xdr:colOff>2148840</xdr:colOff>
      <xdr:row>759</xdr:row>
      <xdr:rowOff>1515110</xdr:rowOff>
    </xdr:to>
    <xdr:pic>
      <xdr:nvPicPr>
        <xdr:cNvPr id="1400" name="图片 1399">
          <a:extLst>
            <a:ext uri="{FF2B5EF4-FFF2-40B4-BE49-F238E27FC236}">
              <a16:creationId xmlns:a16="http://schemas.microsoft.com/office/drawing/2014/main" id="{00000000-0008-0000-2500-000078050000}"/>
            </a:ext>
          </a:extLst>
        </xdr:cNvPr>
        <xdr:cNvPicPr>
          <a:picLocks noChangeAspect="1"/>
        </xdr:cNvPicPr>
      </xdr:nvPicPr>
      <xdr:blipFill>
        <a:blip xmlns:r="http://schemas.openxmlformats.org/officeDocument/2006/relationships" r:embed="rId766"/>
        <a:stretch>
          <a:fillRect/>
        </a:stretch>
      </xdr:blipFill>
      <xdr:spPr>
        <a:xfrm>
          <a:off x="95250" y="1161597245"/>
          <a:ext cx="2053590" cy="1448435"/>
        </a:xfrm>
        <a:prstGeom prst="rect">
          <a:avLst/>
        </a:prstGeom>
        <a:noFill/>
        <a:ln w="9525">
          <a:noFill/>
        </a:ln>
      </xdr:spPr>
    </xdr:pic>
    <xdr:clientData/>
  </xdr:twoCellAnchor>
  <xdr:twoCellAnchor editAs="oneCell">
    <xdr:from>
      <xdr:col>0</xdr:col>
      <xdr:colOff>114300</xdr:colOff>
      <xdr:row>757</xdr:row>
      <xdr:rowOff>47625</xdr:rowOff>
    </xdr:from>
    <xdr:to>
      <xdr:col>0</xdr:col>
      <xdr:colOff>2235835</xdr:colOff>
      <xdr:row>757</xdr:row>
      <xdr:rowOff>1523365</xdr:rowOff>
    </xdr:to>
    <xdr:pic>
      <xdr:nvPicPr>
        <xdr:cNvPr id="1472" name="图片 1471">
          <a:extLst>
            <a:ext uri="{FF2B5EF4-FFF2-40B4-BE49-F238E27FC236}">
              <a16:creationId xmlns:a16="http://schemas.microsoft.com/office/drawing/2014/main" id="{00000000-0008-0000-2500-0000C0050000}"/>
            </a:ext>
          </a:extLst>
        </xdr:cNvPr>
        <xdr:cNvPicPr>
          <a:picLocks noChangeAspect="1"/>
        </xdr:cNvPicPr>
      </xdr:nvPicPr>
      <xdr:blipFill>
        <a:blip xmlns:r="http://schemas.openxmlformats.org/officeDocument/2006/relationships" r:embed="rId767"/>
        <a:stretch>
          <a:fillRect/>
        </a:stretch>
      </xdr:blipFill>
      <xdr:spPr>
        <a:xfrm>
          <a:off x="114300" y="1158453995"/>
          <a:ext cx="2121535" cy="1475740"/>
        </a:xfrm>
        <a:prstGeom prst="rect">
          <a:avLst/>
        </a:prstGeom>
        <a:noFill/>
        <a:ln w="9525">
          <a:noFill/>
        </a:ln>
      </xdr:spPr>
    </xdr:pic>
    <xdr:clientData/>
  </xdr:twoCellAnchor>
  <xdr:twoCellAnchor editAs="oneCell">
    <xdr:from>
      <xdr:col>0</xdr:col>
      <xdr:colOff>151765</xdr:colOff>
      <xdr:row>761</xdr:row>
      <xdr:rowOff>73660</xdr:rowOff>
    </xdr:from>
    <xdr:to>
      <xdr:col>0</xdr:col>
      <xdr:colOff>2076450</xdr:colOff>
      <xdr:row>761</xdr:row>
      <xdr:rowOff>1522095</xdr:rowOff>
    </xdr:to>
    <xdr:pic>
      <xdr:nvPicPr>
        <xdr:cNvPr id="1478" name="图片 1477">
          <a:extLst>
            <a:ext uri="{FF2B5EF4-FFF2-40B4-BE49-F238E27FC236}">
              <a16:creationId xmlns:a16="http://schemas.microsoft.com/office/drawing/2014/main" id="{00000000-0008-0000-2500-0000C6050000}"/>
            </a:ext>
          </a:extLst>
        </xdr:cNvPr>
        <xdr:cNvPicPr>
          <a:picLocks noChangeAspect="1"/>
        </xdr:cNvPicPr>
      </xdr:nvPicPr>
      <xdr:blipFill>
        <a:blip xmlns:r="http://schemas.openxmlformats.org/officeDocument/2006/relationships" r:embed="rId768"/>
        <a:stretch>
          <a:fillRect/>
        </a:stretch>
      </xdr:blipFill>
      <xdr:spPr>
        <a:xfrm>
          <a:off x="151765" y="1164728430"/>
          <a:ext cx="1924685" cy="1448435"/>
        </a:xfrm>
        <a:prstGeom prst="rect">
          <a:avLst/>
        </a:prstGeom>
        <a:noFill/>
        <a:ln w="9525">
          <a:noFill/>
        </a:ln>
      </xdr:spPr>
    </xdr:pic>
    <xdr:clientData/>
  </xdr:twoCellAnchor>
  <xdr:twoCellAnchor editAs="oneCell">
    <xdr:from>
      <xdr:col>0</xdr:col>
      <xdr:colOff>238125</xdr:colOff>
      <xdr:row>762</xdr:row>
      <xdr:rowOff>76200</xdr:rowOff>
    </xdr:from>
    <xdr:to>
      <xdr:col>0</xdr:col>
      <xdr:colOff>2078355</xdr:colOff>
      <xdr:row>762</xdr:row>
      <xdr:rowOff>1486535</xdr:rowOff>
    </xdr:to>
    <xdr:pic>
      <xdr:nvPicPr>
        <xdr:cNvPr id="1479" name="图片 1478">
          <a:extLst>
            <a:ext uri="{FF2B5EF4-FFF2-40B4-BE49-F238E27FC236}">
              <a16:creationId xmlns:a16="http://schemas.microsoft.com/office/drawing/2014/main" id="{00000000-0008-0000-2500-0000C7050000}"/>
            </a:ext>
          </a:extLst>
        </xdr:cNvPr>
        <xdr:cNvPicPr>
          <a:picLocks noChangeAspect="1"/>
        </xdr:cNvPicPr>
      </xdr:nvPicPr>
      <xdr:blipFill>
        <a:blip xmlns:r="http://schemas.openxmlformats.org/officeDocument/2006/relationships" r:embed="rId769"/>
        <a:stretch>
          <a:fillRect/>
        </a:stretch>
      </xdr:blipFill>
      <xdr:spPr>
        <a:xfrm>
          <a:off x="238125" y="1166293070"/>
          <a:ext cx="1840230" cy="1410335"/>
        </a:xfrm>
        <a:prstGeom prst="rect">
          <a:avLst/>
        </a:prstGeom>
        <a:noFill/>
        <a:ln w="9525">
          <a:noFill/>
        </a:ln>
      </xdr:spPr>
    </xdr:pic>
    <xdr:clientData/>
  </xdr:twoCellAnchor>
  <xdr:twoCellAnchor editAs="oneCell">
    <xdr:from>
      <xdr:col>0</xdr:col>
      <xdr:colOff>238125</xdr:colOff>
      <xdr:row>763</xdr:row>
      <xdr:rowOff>95250</xdr:rowOff>
    </xdr:from>
    <xdr:to>
      <xdr:col>0</xdr:col>
      <xdr:colOff>2048510</xdr:colOff>
      <xdr:row>763</xdr:row>
      <xdr:rowOff>1500505</xdr:rowOff>
    </xdr:to>
    <xdr:pic>
      <xdr:nvPicPr>
        <xdr:cNvPr id="1480" name="图片 1479">
          <a:extLst>
            <a:ext uri="{FF2B5EF4-FFF2-40B4-BE49-F238E27FC236}">
              <a16:creationId xmlns:a16="http://schemas.microsoft.com/office/drawing/2014/main" id="{00000000-0008-0000-2500-0000C8050000}"/>
            </a:ext>
          </a:extLst>
        </xdr:cNvPr>
        <xdr:cNvPicPr>
          <a:picLocks noChangeAspect="1"/>
        </xdr:cNvPicPr>
      </xdr:nvPicPr>
      <xdr:blipFill>
        <a:blip xmlns:r="http://schemas.openxmlformats.org/officeDocument/2006/relationships" r:embed="rId770"/>
        <a:stretch>
          <a:fillRect/>
        </a:stretch>
      </xdr:blipFill>
      <xdr:spPr>
        <a:xfrm>
          <a:off x="238125" y="1167874220"/>
          <a:ext cx="1810385" cy="1405255"/>
        </a:xfrm>
        <a:prstGeom prst="rect">
          <a:avLst/>
        </a:prstGeom>
        <a:noFill/>
        <a:ln w="9525">
          <a:noFill/>
        </a:ln>
      </xdr:spPr>
    </xdr:pic>
    <xdr:clientData/>
  </xdr:twoCellAnchor>
  <xdr:twoCellAnchor editAs="oneCell">
    <xdr:from>
      <xdr:col>0</xdr:col>
      <xdr:colOff>219075</xdr:colOff>
      <xdr:row>754</xdr:row>
      <xdr:rowOff>104775</xdr:rowOff>
    </xdr:from>
    <xdr:to>
      <xdr:col>0</xdr:col>
      <xdr:colOff>2124075</xdr:colOff>
      <xdr:row>754</xdr:row>
      <xdr:rowOff>1471930</xdr:rowOff>
    </xdr:to>
    <xdr:pic>
      <xdr:nvPicPr>
        <xdr:cNvPr id="1481" name="图片 1480">
          <a:extLst>
            <a:ext uri="{FF2B5EF4-FFF2-40B4-BE49-F238E27FC236}">
              <a16:creationId xmlns:a16="http://schemas.microsoft.com/office/drawing/2014/main" id="{00000000-0008-0000-2500-0000C9050000}"/>
            </a:ext>
          </a:extLst>
        </xdr:cNvPr>
        <xdr:cNvPicPr>
          <a:picLocks noChangeAspect="1"/>
        </xdr:cNvPicPr>
      </xdr:nvPicPr>
      <xdr:blipFill>
        <a:blip xmlns:r="http://schemas.openxmlformats.org/officeDocument/2006/relationships" r:embed="rId771"/>
        <a:stretch>
          <a:fillRect/>
        </a:stretch>
      </xdr:blipFill>
      <xdr:spPr>
        <a:xfrm>
          <a:off x="219075" y="1153824845"/>
          <a:ext cx="1905000" cy="1367155"/>
        </a:xfrm>
        <a:prstGeom prst="rect">
          <a:avLst/>
        </a:prstGeom>
        <a:noFill/>
        <a:ln w="9525">
          <a:noFill/>
        </a:ln>
      </xdr:spPr>
    </xdr:pic>
    <xdr:clientData/>
  </xdr:twoCellAnchor>
  <xdr:twoCellAnchor editAs="oneCell">
    <xdr:from>
      <xdr:col>0</xdr:col>
      <xdr:colOff>142875</xdr:colOff>
      <xdr:row>755</xdr:row>
      <xdr:rowOff>19050</xdr:rowOff>
    </xdr:from>
    <xdr:to>
      <xdr:col>0</xdr:col>
      <xdr:colOff>2085975</xdr:colOff>
      <xdr:row>755</xdr:row>
      <xdr:rowOff>1510665</xdr:rowOff>
    </xdr:to>
    <xdr:pic>
      <xdr:nvPicPr>
        <xdr:cNvPr id="1482" name="图片 1481">
          <a:extLst>
            <a:ext uri="{FF2B5EF4-FFF2-40B4-BE49-F238E27FC236}">
              <a16:creationId xmlns:a16="http://schemas.microsoft.com/office/drawing/2014/main" id="{00000000-0008-0000-2500-0000CA050000}"/>
            </a:ext>
          </a:extLst>
        </xdr:cNvPr>
        <xdr:cNvPicPr>
          <a:picLocks noChangeAspect="1"/>
        </xdr:cNvPicPr>
      </xdr:nvPicPr>
      <xdr:blipFill>
        <a:blip xmlns:r="http://schemas.openxmlformats.org/officeDocument/2006/relationships" r:embed="rId772"/>
        <a:stretch>
          <a:fillRect/>
        </a:stretch>
      </xdr:blipFill>
      <xdr:spPr>
        <a:xfrm>
          <a:off x="142875" y="1155301220"/>
          <a:ext cx="1943100" cy="1491615"/>
        </a:xfrm>
        <a:prstGeom prst="rect">
          <a:avLst/>
        </a:prstGeom>
        <a:noFill/>
        <a:ln w="9525">
          <a:noFill/>
        </a:ln>
      </xdr:spPr>
    </xdr:pic>
    <xdr:clientData/>
  </xdr:twoCellAnchor>
  <xdr:twoCellAnchor editAs="oneCell">
    <xdr:from>
      <xdr:col>0</xdr:col>
      <xdr:colOff>153035</xdr:colOff>
      <xdr:row>751</xdr:row>
      <xdr:rowOff>67945</xdr:rowOff>
    </xdr:from>
    <xdr:to>
      <xdr:col>0</xdr:col>
      <xdr:colOff>2057400</xdr:colOff>
      <xdr:row>751</xdr:row>
      <xdr:rowOff>1470660</xdr:rowOff>
    </xdr:to>
    <xdr:pic>
      <xdr:nvPicPr>
        <xdr:cNvPr id="1483" name="图片 1482">
          <a:extLst>
            <a:ext uri="{FF2B5EF4-FFF2-40B4-BE49-F238E27FC236}">
              <a16:creationId xmlns:a16="http://schemas.microsoft.com/office/drawing/2014/main" id="{00000000-0008-0000-2500-0000CB050000}"/>
            </a:ext>
          </a:extLst>
        </xdr:cNvPr>
        <xdr:cNvPicPr>
          <a:picLocks noChangeAspect="1"/>
        </xdr:cNvPicPr>
      </xdr:nvPicPr>
      <xdr:blipFill>
        <a:blip xmlns:r="http://schemas.openxmlformats.org/officeDocument/2006/relationships" r:embed="rId773"/>
        <a:stretch>
          <a:fillRect/>
        </a:stretch>
      </xdr:blipFill>
      <xdr:spPr>
        <a:xfrm>
          <a:off x="153035" y="1149101715"/>
          <a:ext cx="1904365" cy="1402715"/>
        </a:xfrm>
        <a:prstGeom prst="rect">
          <a:avLst/>
        </a:prstGeom>
        <a:noFill/>
        <a:ln w="9525">
          <a:noFill/>
        </a:ln>
      </xdr:spPr>
    </xdr:pic>
    <xdr:clientData/>
  </xdr:twoCellAnchor>
  <xdr:twoCellAnchor editAs="oneCell">
    <xdr:from>
      <xdr:col>0</xdr:col>
      <xdr:colOff>222250</xdr:colOff>
      <xdr:row>752</xdr:row>
      <xdr:rowOff>69850</xdr:rowOff>
    </xdr:from>
    <xdr:to>
      <xdr:col>0</xdr:col>
      <xdr:colOff>2108200</xdr:colOff>
      <xdr:row>752</xdr:row>
      <xdr:rowOff>1442720</xdr:rowOff>
    </xdr:to>
    <xdr:pic>
      <xdr:nvPicPr>
        <xdr:cNvPr id="1484" name="图片 1483">
          <a:extLst>
            <a:ext uri="{FF2B5EF4-FFF2-40B4-BE49-F238E27FC236}">
              <a16:creationId xmlns:a16="http://schemas.microsoft.com/office/drawing/2014/main" id="{00000000-0008-0000-2500-0000CC050000}"/>
            </a:ext>
          </a:extLst>
        </xdr:cNvPr>
        <xdr:cNvPicPr>
          <a:picLocks noChangeAspect="1"/>
        </xdr:cNvPicPr>
      </xdr:nvPicPr>
      <xdr:blipFill>
        <a:blip xmlns:r="http://schemas.openxmlformats.org/officeDocument/2006/relationships" r:embed="rId774"/>
        <a:stretch>
          <a:fillRect/>
        </a:stretch>
      </xdr:blipFill>
      <xdr:spPr>
        <a:xfrm>
          <a:off x="222250" y="1150665720"/>
          <a:ext cx="1885950" cy="1372870"/>
        </a:xfrm>
        <a:prstGeom prst="rect">
          <a:avLst/>
        </a:prstGeom>
        <a:noFill/>
        <a:ln w="9525">
          <a:noFill/>
        </a:ln>
      </xdr:spPr>
    </xdr:pic>
    <xdr:clientData/>
  </xdr:twoCellAnchor>
  <xdr:twoCellAnchor editAs="oneCell">
    <xdr:from>
      <xdr:col>0</xdr:col>
      <xdr:colOff>200025</xdr:colOff>
      <xdr:row>753</xdr:row>
      <xdr:rowOff>85725</xdr:rowOff>
    </xdr:from>
    <xdr:to>
      <xdr:col>0</xdr:col>
      <xdr:colOff>2064385</xdr:colOff>
      <xdr:row>753</xdr:row>
      <xdr:rowOff>1457960</xdr:rowOff>
    </xdr:to>
    <xdr:pic>
      <xdr:nvPicPr>
        <xdr:cNvPr id="1485" name="图片 1484">
          <a:extLst>
            <a:ext uri="{FF2B5EF4-FFF2-40B4-BE49-F238E27FC236}">
              <a16:creationId xmlns:a16="http://schemas.microsoft.com/office/drawing/2014/main" id="{00000000-0008-0000-2500-0000CD050000}"/>
            </a:ext>
          </a:extLst>
        </xdr:cNvPr>
        <xdr:cNvPicPr>
          <a:picLocks noChangeAspect="1"/>
        </xdr:cNvPicPr>
      </xdr:nvPicPr>
      <xdr:blipFill>
        <a:blip xmlns:r="http://schemas.openxmlformats.org/officeDocument/2006/relationships" r:embed="rId775"/>
        <a:stretch>
          <a:fillRect/>
        </a:stretch>
      </xdr:blipFill>
      <xdr:spPr>
        <a:xfrm>
          <a:off x="200025" y="1152243695"/>
          <a:ext cx="1864360" cy="1372235"/>
        </a:xfrm>
        <a:prstGeom prst="rect">
          <a:avLst/>
        </a:prstGeom>
        <a:noFill/>
        <a:ln w="9525">
          <a:noFill/>
        </a:ln>
      </xdr:spPr>
    </xdr:pic>
    <xdr:clientData/>
  </xdr:twoCellAnchor>
  <xdr:twoCellAnchor editAs="oneCell">
    <xdr:from>
      <xdr:col>0</xdr:col>
      <xdr:colOff>227965</xdr:colOff>
      <xdr:row>733</xdr:row>
      <xdr:rowOff>78740</xdr:rowOff>
    </xdr:from>
    <xdr:to>
      <xdr:col>0</xdr:col>
      <xdr:colOff>1981835</xdr:colOff>
      <xdr:row>733</xdr:row>
      <xdr:rowOff>1494790</xdr:rowOff>
    </xdr:to>
    <xdr:pic>
      <xdr:nvPicPr>
        <xdr:cNvPr id="1486" name="图片 1485">
          <a:extLst>
            <a:ext uri="{FF2B5EF4-FFF2-40B4-BE49-F238E27FC236}">
              <a16:creationId xmlns:a16="http://schemas.microsoft.com/office/drawing/2014/main" id="{00000000-0008-0000-2500-0000CE050000}"/>
            </a:ext>
          </a:extLst>
        </xdr:cNvPr>
        <xdr:cNvPicPr>
          <a:picLocks noChangeAspect="1"/>
        </xdr:cNvPicPr>
      </xdr:nvPicPr>
      <xdr:blipFill>
        <a:blip xmlns:r="http://schemas.openxmlformats.org/officeDocument/2006/relationships" r:embed="rId776"/>
        <a:stretch>
          <a:fillRect/>
        </a:stretch>
      </xdr:blipFill>
      <xdr:spPr>
        <a:xfrm>
          <a:off x="227965" y="1121185210"/>
          <a:ext cx="1753870" cy="1416050"/>
        </a:xfrm>
        <a:prstGeom prst="rect">
          <a:avLst/>
        </a:prstGeom>
        <a:noFill/>
        <a:ln w="9525">
          <a:noFill/>
        </a:ln>
      </xdr:spPr>
    </xdr:pic>
    <xdr:clientData/>
  </xdr:twoCellAnchor>
  <xdr:twoCellAnchor editAs="oneCell">
    <xdr:from>
      <xdr:col>0</xdr:col>
      <xdr:colOff>180975</xdr:colOff>
      <xdr:row>732</xdr:row>
      <xdr:rowOff>38100</xdr:rowOff>
    </xdr:from>
    <xdr:to>
      <xdr:col>0</xdr:col>
      <xdr:colOff>1899920</xdr:colOff>
      <xdr:row>732</xdr:row>
      <xdr:rowOff>1501140</xdr:rowOff>
    </xdr:to>
    <xdr:pic>
      <xdr:nvPicPr>
        <xdr:cNvPr id="1487" name="图片 1486">
          <a:extLst>
            <a:ext uri="{FF2B5EF4-FFF2-40B4-BE49-F238E27FC236}">
              <a16:creationId xmlns:a16="http://schemas.microsoft.com/office/drawing/2014/main" id="{00000000-0008-0000-2500-0000CF050000}"/>
            </a:ext>
          </a:extLst>
        </xdr:cNvPr>
        <xdr:cNvPicPr>
          <a:picLocks noChangeAspect="1"/>
        </xdr:cNvPicPr>
      </xdr:nvPicPr>
      <xdr:blipFill>
        <a:blip xmlns:r="http://schemas.openxmlformats.org/officeDocument/2006/relationships" r:embed="rId777"/>
        <a:stretch>
          <a:fillRect/>
        </a:stretch>
      </xdr:blipFill>
      <xdr:spPr>
        <a:xfrm>
          <a:off x="180975" y="1119582470"/>
          <a:ext cx="1718945" cy="1463040"/>
        </a:xfrm>
        <a:prstGeom prst="rect">
          <a:avLst/>
        </a:prstGeom>
        <a:noFill/>
        <a:ln w="9525">
          <a:noFill/>
        </a:ln>
      </xdr:spPr>
    </xdr:pic>
    <xdr:clientData/>
  </xdr:twoCellAnchor>
  <xdr:twoCellAnchor editAs="oneCell">
    <xdr:from>
      <xdr:col>0</xdr:col>
      <xdr:colOff>114300</xdr:colOff>
      <xdr:row>731</xdr:row>
      <xdr:rowOff>47625</xdr:rowOff>
    </xdr:from>
    <xdr:to>
      <xdr:col>0</xdr:col>
      <xdr:colOff>2047875</xdr:colOff>
      <xdr:row>731</xdr:row>
      <xdr:rowOff>1480820</xdr:rowOff>
    </xdr:to>
    <xdr:pic>
      <xdr:nvPicPr>
        <xdr:cNvPr id="1488" name="图片 1487">
          <a:extLst>
            <a:ext uri="{FF2B5EF4-FFF2-40B4-BE49-F238E27FC236}">
              <a16:creationId xmlns:a16="http://schemas.microsoft.com/office/drawing/2014/main" id="{00000000-0008-0000-2500-0000D0050000}"/>
            </a:ext>
          </a:extLst>
        </xdr:cNvPr>
        <xdr:cNvPicPr>
          <a:picLocks noChangeAspect="1"/>
        </xdr:cNvPicPr>
      </xdr:nvPicPr>
      <xdr:blipFill>
        <a:blip xmlns:r="http://schemas.openxmlformats.org/officeDocument/2006/relationships" r:embed="rId778"/>
        <a:stretch>
          <a:fillRect/>
        </a:stretch>
      </xdr:blipFill>
      <xdr:spPr>
        <a:xfrm>
          <a:off x="114300" y="1118029895"/>
          <a:ext cx="1933575" cy="1433195"/>
        </a:xfrm>
        <a:prstGeom prst="rect">
          <a:avLst/>
        </a:prstGeom>
        <a:noFill/>
        <a:ln w="9525">
          <a:noFill/>
        </a:ln>
      </xdr:spPr>
    </xdr:pic>
    <xdr:clientData/>
  </xdr:twoCellAnchor>
  <xdr:twoCellAnchor editAs="oneCell">
    <xdr:from>
      <xdr:col>0</xdr:col>
      <xdr:colOff>276225</xdr:colOff>
      <xdr:row>730</xdr:row>
      <xdr:rowOff>66675</xdr:rowOff>
    </xdr:from>
    <xdr:to>
      <xdr:col>0</xdr:col>
      <xdr:colOff>2060575</xdr:colOff>
      <xdr:row>730</xdr:row>
      <xdr:rowOff>1524635</xdr:rowOff>
    </xdr:to>
    <xdr:pic>
      <xdr:nvPicPr>
        <xdr:cNvPr id="1489" name="图片 1488">
          <a:extLst>
            <a:ext uri="{FF2B5EF4-FFF2-40B4-BE49-F238E27FC236}">
              <a16:creationId xmlns:a16="http://schemas.microsoft.com/office/drawing/2014/main" id="{00000000-0008-0000-2500-0000D1050000}"/>
            </a:ext>
          </a:extLst>
        </xdr:cNvPr>
        <xdr:cNvPicPr>
          <a:picLocks noChangeAspect="1"/>
        </xdr:cNvPicPr>
      </xdr:nvPicPr>
      <xdr:blipFill>
        <a:blip xmlns:r="http://schemas.openxmlformats.org/officeDocument/2006/relationships" r:embed="rId779"/>
        <a:stretch>
          <a:fillRect/>
        </a:stretch>
      </xdr:blipFill>
      <xdr:spPr>
        <a:xfrm>
          <a:off x="276225" y="1116486845"/>
          <a:ext cx="1784350" cy="1457960"/>
        </a:xfrm>
        <a:prstGeom prst="rect">
          <a:avLst/>
        </a:prstGeom>
        <a:noFill/>
        <a:ln w="9525">
          <a:noFill/>
        </a:ln>
      </xdr:spPr>
    </xdr:pic>
    <xdr:clientData/>
  </xdr:twoCellAnchor>
  <xdr:twoCellAnchor editAs="oneCell">
    <xdr:from>
      <xdr:col>0</xdr:col>
      <xdr:colOff>228600</xdr:colOff>
      <xdr:row>728</xdr:row>
      <xdr:rowOff>76200</xdr:rowOff>
    </xdr:from>
    <xdr:to>
      <xdr:col>0</xdr:col>
      <xdr:colOff>1934210</xdr:colOff>
      <xdr:row>728</xdr:row>
      <xdr:rowOff>1501775</xdr:rowOff>
    </xdr:to>
    <xdr:pic>
      <xdr:nvPicPr>
        <xdr:cNvPr id="1490" name="图片 1489">
          <a:extLst>
            <a:ext uri="{FF2B5EF4-FFF2-40B4-BE49-F238E27FC236}">
              <a16:creationId xmlns:a16="http://schemas.microsoft.com/office/drawing/2014/main" id="{00000000-0008-0000-2500-0000D2050000}"/>
            </a:ext>
          </a:extLst>
        </xdr:cNvPr>
        <xdr:cNvPicPr>
          <a:picLocks noChangeAspect="1"/>
        </xdr:cNvPicPr>
      </xdr:nvPicPr>
      <xdr:blipFill>
        <a:blip xmlns:r="http://schemas.openxmlformats.org/officeDocument/2006/relationships" r:embed="rId780"/>
        <a:stretch>
          <a:fillRect/>
        </a:stretch>
      </xdr:blipFill>
      <xdr:spPr>
        <a:xfrm>
          <a:off x="228600" y="1113372170"/>
          <a:ext cx="1705610" cy="1425575"/>
        </a:xfrm>
        <a:prstGeom prst="rect">
          <a:avLst/>
        </a:prstGeom>
        <a:noFill/>
        <a:ln w="9525">
          <a:noFill/>
        </a:ln>
      </xdr:spPr>
    </xdr:pic>
    <xdr:clientData/>
  </xdr:twoCellAnchor>
  <xdr:twoCellAnchor editAs="oneCell">
    <xdr:from>
      <xdr:col>0</xdr:col>
      <xdr:colOff>238125</xdr:colOff>
      <xdr:row>729</xdr:row>
      <xdr:rowOff>57150</xdr:rowOff>
    </xdr:from>
    <xdr:to>
      <xdr:col>0</xdr:col>
      <xdr:colOff>2036445</xdr:colOff>
      <xdr:row>729</xdr:row>
      <xdr:rowOff>1514475</xdr:rowOff>
    </xdr:to>
    <xdr:pic>
      <xdr:nvPicPr>
        <xdr:cNvPr id="1491" name="图片 1490">
          <a:extLst>
            <a:ext uri="{FF2B5EF4-FFF2-40B4-BE49-F238E27FC236}">
              <a16:creationId xmlns:a16="http://schemas.microsoft.com/office/drawing/2014/main" id="{00000000-0008-0000-2500-0000D3050000}"/>
            </a:ext>
          </a:extLst>
        </xdr:cNvPr>
        <xdr:cNvPicPr>
          <a:picLocks noChangeAspect="1"/>
        </xdr:cNvPicPr>
      </xdr:nvPicPr>
      <xdr:blipFill>
        <a:blip xmlns:r="http://schemas.openxmlformats.org/officeDocument/2006/relationships" r:embed="rId781"/>
        <a:stretch>
          <a:fillRect/>
        </a:stretch>
      </xdr:blipFill>
      <xdr:spPr>
        <a:xfrm>
          <a:off x="238125" y="1114915220"/>
          <a:ext cx="1798320" cy="1457325"/>
        </a:xfrm>
        <a:prstGeom prst="rect">
          <a:avLst/>
        </a:prstGeom>
        <a:noFill/>
        <a:ln w="9525">
          <a:noFill/>
        </a:ln>
      </xdr:spPr>
    </xdr:pic>
    <xdr:clientData/>
  </xdr:twoCellAnchor>
  <xdr:twoCellAnchor editAs="oneCell">
    <xdr:from>
      <xdr:col>0</xdr:col>
      <xdr:colOff>123825</xdr:colOff>
      <xdr:row>740</xdr:row>
      <xdr:rowOff>57150</xdr:rowOff>
    </xdr:from>
    <xdr:to>
      <xdr:col>0</xdr:col>
      <xdr:colOff>2118360</xdr:colOff>
      <xdr:row>740</xdr:row>
      <xdr:rowOff>1501140</xdr:rowOff>
    </xdr:to>
    <xdr:pic>
      <xdr:nvPicPr>
        <xdr:cNvPr id="1492" name="图片 1491">
          <a:extLst>
            <a:ext uri="{FF2B5EF4-FFF2-40B4-BE49-F238E27FC236}">
              <a16:creationId xmlns:a16="http://schemas.microsoft.com/office/drawing/2014/main" id="{00000000-0008-0000-2500-0000D4050000}"/>
            </a:ext>
          </a:extLst>
        </xdr:cNvPr>
        <xdr:cNvPicPr>
          <a:picLocks noChangeAspect="1"/>
        </xdr:cNvPicPr>
      </xdr:nvPicPr>
      <xdr:blipFill>
        <a:blip xmlns:r="http://schemas.openxmlformats.org/officeDocument/2006/relationships" r:embed="rId782"/>
        <a:stretch>
          <a:fillRect/>
        </a:stretch>
      </xdr:blipFill>
      <xdr:spPr>
        <a:xfrm>
          <a:off x="123825" y="1131907820"/>
          <a:ext cx="1994535" cy="1443990"/>
        </a:xfrm>
        <a:prstGeom prst="rect">
          <a:avLst/>
        </a:prstGeom>
        <a:noFill/>
        <a:ln w="9525">
          <a:noFill/>
        </a:ln>
      </xdr:spPr>
    </xdr:pic>
    <xdr:clientData/>
  </xdr:twoCellAnchor>
  <xdr:twoCellAnchor editAs="oneCell">
    <xdr:from>
      <xdr:col>0</xdr:col>
      <xdr:colOff>161925</xdr:colOff>
      <xdr:row>739</xdr:row>
      <xdr:rowOff>76200</xdr:rowOff>
    </xdr:from>
    <xdr:to>
      <xdr:col>0</xdr:col>
      <xdr:colOff>2058670</xdr:colOff>
      <xdr:row>739</xdr:row>
      <xdr:rowOff>1520825</xdr:rowOff>
    </xdr:to>
    <xdr:pic>
      <xdr:nvPicPr>
        <xdr:cNvPr id="1493" name="图片 1492">
          <a:extLst>
            <a:ext uri="{FF2B5EF4-FFF2-40B4-BE49-F238E27FC236}">
              <a16:creationId xmlns:a16="http://schemas.microsoft.com/office/drawing/2014/main" id="{00000000-0008-0000-2500-0000D5050000}"/>
            </a:ext>
          </a:extLst>
        </xdr:cNvPr>
        <xdr:cNvPicPr>
          <a:picLocks noChangeAspect="1"/>
        </xdr:cNvPicPr>
      </xdr:nvPicPr>
      <xdr:blipFill>
        <a:blip xmlns:r="http://schemas.openxmlformats.org/officeDocument/2006/relationships" r:embed="rId783"/>
        <a:stretch>
          <a:fillRect/>
        </a:stretch>
      </xdr:blipFill>
      <xdr:spPr>
        <a:xfrm>
          <a:off x="161925" y="1130364770"/>
          <a:ext cx="1896745" cy="1444625"/>
        </a:xfrm>
        <a:prstGeom prst="rect">
          <a:avLst/>
        </a:prstGeom>
        <a:noFill/>
        <a:ln w="9525">
          <a:noFill/>
        </a:ln>
      </xdr:spPr>
    </xdr:pic>
    <xdr:clientData/>
  </xdr:twoCellAnchor>
  <xdr:twoCellAnchor editAs="oneCell">
    <xdr:from>
      <xdr:col>0</xdr:col>
      <xdr:colOff>180975</xdr:colOff>
      <xdr:row>741</xdr:row>
      <xdr:rowOff>85725</xdr:rowOff>
    </xdr:from>
    <xdr:to>
      <xdr:col>0</xdr:col>
      <xdr:colOff>2047875</xdr:colOff>
      <xdr:row>741</xdr:row>
      <xdr:rowOff>1492885</xdr:rowOff>
    </xdr:to>
    <xdr:pic>
      <xdr:nvPicPr>
        <xdr:cNvPr id="1494" name="图片 1493">
          <a:extLst>
            <a:ext uri="{FF2B5EF4-FFF2-40B4-BE49-F238E27FC236}">
              <a16:creationId xmlns:a16="http://schemas.microsoft.com/office/drawing/2014/main" id="{00000000-0008-0000-2500-0000D6050000}"/>
            </a:ext>
          </a:extLst>
        </xdr:cNvPr>
        <xdr:cNvPicPr>
          <a:picLocks noChangeAspect="1"/>
        </xdr:cNvPicPr>
      </xdr:nvPicPr>
      <xdr:blipFill>
        <a:blip xmlns:r="http://schemas.openxmlformats.org/officeDocument/2006/relationships" r:embed="rId784"/>
        <a:stretch>
          <a:fillRect/>
        </a:stretch>
      </xdr:blipFill>
      <xdr:spPr>
        <a:xfrm>
          <a:off x="180975" y="1133498495"/>
          <a:ext cx="1866900" cy="1407160"/>
        </a:xfrm>
        <a:prstGeom prst="rect">
          <a:avLst/>
        </a:prstGeom>
        <a:noFill/>
        <a:ln w="9525">
          <a:noFill/>
        </a:ln>
      </xdr:spPr>
    </xdr:pic>
    <xdr:clientData/>
  </xdr:twoCellAnchor>
  <xdr:twoCellAnchor editAs="oneCell">
    <xdr:from>
      <xdr:col>0</xdr:col>
      <xdr:colOff>123825</xdr:colOff>
      <xdr:row>742</xdr:row>
      <xdr:rowOff>66675</xdr:rowOff>
    </xdr:from>
    <xdr:to>
      <xdr:col>0</xdr:col>
      <xdr:colOff>2054225</xdr:colOff>
      <xdr:row>742</xdr:row>
      <xdr:rowOff>1509395</xdr:rowOff>
    </xdr:to>
    <xdr:pic>
      <xdr:nvPicPr>
        <xdr:cNvPr id="1495" name="图片 1494">
          <a:extLst>
            <a:ext uri="{FF2B5EF4-FFF2-40B4-BE49-F238E27FC236}">
              <a16:creationId xmlns:a16="http://schemas.microsoft.com/office/drawing/2014/main" id="{00000000-0008-0000-2500-0000D7050000}"/>
            </a:ext>
          </a:extLst>
        </xdr:cNvPr>
        <xdr:cNvPicPr>
          <a:picLocks noChangeAspect="1"/>
        </xdr:cNvPicPr>
      </xdr:nvPicPr>
      <xdr:blipFill>
        <a:blip xmlns:r="http://schemas.openxmlformats.org/officeDocument/2006/relationships" r:embed="rId785"/>
        <a:stretch>
          <a:fillRect/>
        </a:stretch>
      </xdr:blipFill>
      <xdr:spPr>
        <a:xfrm>
          <a:off x="123825" y="1135041545"/>
          <a:ext cx="1930400" cy="1442720"/>
        </a:xfrm>
        <a:prstGeom prst="rect">
          <a:avLst/>
        </a:prstGeom>
        <a:noFill/>
        <a:ln w="9525">
          <a:noFill/>
        </a:ln>
      </xdr:spPr>
    </xdr:pic>
    <xdr:clientData/>
  </xdr:twoCellAnchor>
  <xdr:twoCellAnchor editAs="oneCell">
    <xdr:from>
      <xdr:col>0</xdr:col>
      <xdr:colOff>495300</xdr:colOff>
      <xdr:row>743</xdr:row>
      <xdr:rowOff>28575</xdr:rowOff>
    </xdr:from>
    <xdr:to>
      <xdr:col>0</xdr:col>
      <xdr:colOff>1877060</xdr:colOff>
      <xdr:row>743</xdr:row>
      <xdr:rowOff>1522095</xdr:rowOff>
    </xdr:to>
    <xdr:pic>
      <xdr:nvPicPr>
        <xdr:cNvPr id="1496" name="图片 1495">
          <a:extLst>
            <a:ext uri="{FF2B5EF4-FFF2-40B4-BE49-F238E27FC236}">
              <a16:creationId xmlns:a16="http://schemas.microsoft.com/office/drawing/2014/main" id="{00000000-0008-0000-2500-0000D8050000}"/>
            </a:ext>
          </a:extLst>
        </xdr:cNvPr>
        <xdr:cNvPicPr>
          <a:picLocks noChangeAspect="1"/>
        </xdr:cNvPicPr>
      </xdr:nvPicPr>
      <xdr:blipFill>
        <a:blip xmlns:r="http://schemas.openxmlformats.org/officeDocument/2006/relationships" r:embed="rId786"/>
        <a:stretch>
          <a:fillRect/>
        </a:stretch>
      </xdr:blipFill>
      <xdr:spPr>
        <a:xfrm>
          <a:off x="495300" y="1136565545"/>
          <a:ext cx="1381760" cy="1493520"/>
        </a:xfrm>
        <a:prstGeom prst="rect">
          <a:avLst/>
        </a:prstGeom>
        <a:noFill/>
        <a:ln w="9525">
          <a:noFill/>
        </a:ln>
      </xdr:spPr>
    </xdr:pic>
    <xdr:clientData/>
  </xdr:twoCellAnchor>
  <xdr:twoCellAnchor editAs="oneCell">
    <xdr:from>
      <xdr:col>0</xdr:col>
      <xdr:colOff>381000</xdr:colOff>
      <xdr:row>744</xdr:row>
      <xdr:rowOff>28575</xdr:rowOff>
    </xdr:from>
    <xdr:to>
      <xdr:col>0</xdr:col>
      <xdr:colOff>1877060</xdr:colOff>
      <xdr:row>744</xdr:row>
      <xdr:rowOff>1529080</xdr:rowOff>
    </xdr:to>
    <xdr:pic>
      <xdr:nvPicPr>
        <xdr:cNvPr id="1497" name="图片 1496">
          <a:extLst>
            <a:ext uri="{FF2B5EF4-FFF2-40B4-BE49-F238E27FC236}">
              <a16:creationId xmlns:a16="http://schemas.microsoft.com/office/drawing/2014/main" id="{00000000-0008-0000-2500-0000D9050000}"/>
            </a:ext>
          </a:extLst>
        </xdr:cNvPr>
        <xdr:cNvPicPr>
          <a:picLocks noChangeAspect="1"/>
        </xdr:cNvPicPr>
      </xdr:nvPicPr>
      <xdr:blipFill>
        <a:blip xmlns:r="http://schemas.openxmlformats.org/officeDocument/2006/relationships" r:embed="rId787"/>
        <a:stretch>
          <a:fillRect/>
        </a:stretch>
      </xdr:blipFill>
      <xdr:spPr>
        <a:xfrm>
          <a:off x="381000" y="1138127645"/>
          <a:ext cx="1496060" cy="1500505"/>
        </a:xfrm>
        <a:prstGeom prst="rect">
          <a:avLst/>
        </a:prstGeom>
        <a:noFill/>
        <a:ln w="9525">
          <a:noFill/>
        </a:ln>
      </xdr:spPr>
    </xdr:pic>
    <xdr:clientData/>
  </xdr:twoCellAnchor>
  <xdr:twoCellAnchor editAs="oneCell">
    <xdr:from>
      <xdr:col>0</xdr:col>
      <xdr:colOff>191135</xdr:colOff>
      <xdr:row>745</xdr:row>
      <xdr:rowOff>47625</xdr:rowOff>
    </xdr:from>
    <xdr:to>
      <xdr:col>0</xdr:col>
      <xdr:colOff>2038985</xdr:colOff>
      <xdr:row>745</xdr:row>
      <xdr:rowOff>1508125</xdr:rowOff>
    </xdr:to>
    <xdr:pic>
      <xdr:nvPicPr>
        <xdr:cNvPr id="1498" name="图片 1497">
          <a:extLst>
            <a:ext uri="{FF2B5EF4-FFF2-40B4-BE49-F238E27FC236}">
              <a16:creationId xmlns:a16="http://schemas.microsoft.com/office/drawing/2014/main" id="{00000000-0008-0000-2500-0000DA050000}"/>
            </a:ext>
          </a:extLst>
        </xdr:cNvPr>
        <xdr:cNvPicPr>
          <a:picLocks noChangeAspect="1"/>
        </xdr:cNvPicPr>
      </xdr:nvPicPr>
      <xdr:blipFill>
        <a:blip xmlns:r="http://schemas.openxmlformats.org/officeDocument/2006/relationships" r:embed="rId788"/>
        <a:stretch>
          <a:fillRect/>
        </a:stretch>
      </xdr:blipFill>
      <xdr:spPr>
        <a:xfrm>
          <a:off x="191135" y="1139708795"/>
          <a:ext cx="1847850" cy="1460500"/>
        </a:xfrm>
        <a:prstGeom prst="rect">
          <a:avLst/>
        </a:prstGeom>
        <a:noFill/>
        <a:ln w="9525">
          <a:noFill/>
        </a:ln>
      </xdr:spPr>
    </xdr:pic>
    <xdr:clientData/>
  </xdr:twoCellAnchor>
  <xdr:twoCellAnchor editAs="oneCell">
    <xdr:from>
      <xdr:col>0</xdr:col>
      <xdr:colOff>76200</xdr:colOff>
      <xdr:row>746</xdr:row>
      <xdr:rowOff>95250</xdr:rowOff>
    </xdr:from>
    <xdr:to>
      <xdr:col>0</xdr:col>
      <xdr:colOff>2222500</xdr:colOff>
      <xdr:row>746</xdr:row>
      <xdr:rowOff>1496060</xdr:rowOff>
    </xdr:to>
    <xdr:pic>
      <xdr:nvPicPr>
        <xdr:cNvPr id="1499" name="图片 1498">
          <a:extLst>
            <a:ext uri="{FF2B5EF4-FFF2-40B4-BE49-F238E27FC236}">
              <a16:creationId xmlns:a16="http://schemas.microsoft.com/office/drawing/2014/main" id="{00000000-0008-0000-2500-0000DB050000}"/>
            </a:ext>
          </a:extLst>
        </xdr:cNvPr>
        <xdr:cNvPicPr>
          <a:picLocks noChangeAspect="1"/>
        </xdr:cNvPicPr>
      </xdr:nvPicPr>
      <xdr:blipFill>
        <a:blip xmlns:r="http://schemas.openxmlformats.org/officeDocument/2006/relationships" r:embed="rId789"/>
        <a:stretch>
          <a:fillRect/>
        </a:stretch>
      </xdr:blipFill>
      <xdr:spPr>
        <a:xfrm>
          <a:off x="76200" y="1141318520"/>
          <a:ext cx="2146300" cy="1400810"/>
        </a:xfrm>
        <a:prstGeom prst="rect">
          <a:avLst/>
        </a:prstGeom>
        <a:noFill/>
        <a:ln w="9525">
          <a:noFill/>
        </a:ln>
      </xdr:spPr>
    </xdr:pic>
    <xdr:clientData/>
  </xdr:twoCellAnchor>
  <xdr:twoCellAnchor editAs="oneCell">
    <xdr:from>
      <xdr:col>0</xdr:col>
      <xdr:colOff>85725</xdr:colOff>
      <xdr:row>747</xdr:row>
      <xdr:rowOff>57150</xdr:rowOff>
    </xdr:from>
    <xdr:to>
      <xdr:col>0</xdr:col>
      <xdr:colOff>2085975</xdr:colOff>
      <xdr:row>747</xdr:row>
      <xdr:rowOff>1491615</xdr:rowOff>
    </xdr:to>
    <xdr:pic>
      <xdr:nvPicPr>
        <xdr:cNvPr id="1500" name="图片 1499">
          <a:extLst>
            <a:ext uri="{FF2B5EF4-FFF2-40B4-BE49-F238E27FC236}">
              <a16:creationId xmlns:a16="http://schemas.microsoft.com/office/drawing/2014/main" id="{00000000-0008-0000-2500-0000DC050000}"/>
            </a:ext>
          </a:extLst>
        </xdr:cNvPr>
        <xdr:cNvPicPr>
          <a:picLocks noChangeAspect="1"/>
        </xdr:cNvPicPr>
      </xdr:nvPicPr>
      <xdr:blipFill>
        <a:blip xmlns:r="http://schemas.openxmlformats.org/officeDocument/2006/relationships" r:embed="rId790"/>
        <a:stretch>
          <a:fillRect/>
        </a:stretch>
      </xdr:blipFill>
      <xdr:spPr>
        <a:xfrm>
          <a:off x="85725" y="1142842520"/>
          <a:ext cx="2000250" cy="1434465"/>
        </a:xfrm>
        <a:prstGeom prst="rect">
          <a:avLst/>
        </a:prstGeom>
        <a:noFill/>
        <a:ln w="9525">
          <a:noFill/>
        </a:ln>
      </xdr:spPr>
    </xdr:pic>
    <xdr:clientData/>
  </xdr:twoCellAnchor>
  <xdr:twoCellAnchor editAs="oneCell">
    <xdr:from>
      <xdr:col>0</xdr:col>
      <xdr:colOff>180975</xdr:colOff>
      <xdr:row>748</xdr:row>
      <xdr:rowOff>57150</xdr:rowOff>
    </xdr:from>
    <xdr:to>
      <xdr:col>0</xdr:col>
      <xdr:colOff>2128520</xdr:colOff>
      <xdr:row>748</xdr:row>
      <xdr:rowOff>1475740</xdr:rowOff>
    </xdr:to>
    <xdr:pic>
      <xdr:nvPicPr>
        <xdr:cNvPr id="1501" name="图片 1500">
          <a:extLst>
            <a:ext uri="{FF2B5EF4-FFF2-40B4-BE49-F238E27FC236}">
              <a16:creationId xmlns:a16="http://schemas.microsoft.com/office/drawing/2014/main" id="{00000000-0008-0000-2500-0000DD050000}"/>
            </a:ext>
          </a:extLst>
        </xdr:cNvPr>
        <xdr:cNvPicPr>
          <a:picLocks noChangeAspect="1"/>
        </xdr:cNvPicPr>
      </xdr:nvPicPr>
      <xdr:blipFill>
        <a:blip xmlns:r="http://schemas.openxmlformats.org/officeDocument/2006/relationships" r:embed="rId791"/>
        <a:stretch>
          <a:fillRect/>
        </a:stretch>
      </xdr:blipFill>
      <xdr:spPr>
        <a:xfrm>
          <a:off x="180975" y="1144404620"/>
          <a:ext cx="1947545" cy="1418590"/>
        </a:xfrm>
        <a:prstGeom prst="rect">
          <a:avLst/>
        </a:prstGeom>
        <a:noFill/>
        <a:ln w="9525">
          <a:noFill/>
        </a:ln>
      </xdr:spPr>
    </xdr:pic>
    <xdr:clientData/>
  </xdr:twoCellAnchor>
  <xdr:twoCellAnchor editAs="oneCell">
    <xdr:from>
      <xdr:col>0</xdr:col>
      <xdr:colOff>114300</xdr:colOff>
      <xdr:row>750</xdr:row>
      <xdr:rowOff>57150</xdr:rowOff>
    </xdr:from>
    <xdr:to>
      <xdr:col>0</xdr:col>
      <xdr:colOff>2086610</xdr:colOff>
      <xdr:row>750</xdr:row>
      <xdr:rowOff>1496695</xdr:rowOff>
    </xdr:to>
    <xdr:pic>
      <xdr:nvPicPr>
        <xdr:cNvPr id="1502" name="图片 1501">
          <a:extLst>
            <a:ext uri="{FF2B5EF4-FFF2-40B4-BE49-F238E27FC236}">
              <a16:creationId xmlns:a16="http://schemas.microsoft.com/office/drawing/2014/main" id="{00000000-0008-0000-2500-0000DE050000}"/>
            </a:ext>
          </a:extLst>
        </xdr:cNvPr>
        <xdr:cNvPicPr>
          <a:picLocks noChangeAspect="1"/>
        </xdr:cNvPicPr>
      </xdr:nvPicPr>
      <xdr:blipFill>
        <a:blip xmlns:r="http://schemas.openxmlformats.org/officeDocument/2006/relationships" r:embed="rId792"/>
        <a:stretch>
          <a:fillRect/>
        </a:stretch>
      </xdr:blipFill>
      <xdr:spPr>
        <a:xfrm>
          <a:off x="114300" y="1147528820"/>
          <a:ext cx="1972310" cy="1439545"/>
        </a:xfrm>
        <a:prstGeom prst="rect">
          <a:avLst/>
        </a:prstGeom>
        <a:noFill/>
        <a:ln w="9525">
          <a:noFill/>
        </a:ln>
      </xdr:spPr>
    </xdr:pic>
    <xdr:clientData/>
  </xdr:twoCellAnchor>
  <xdr:twoCellAnchor editAs="oneCell">
    <xdr:from>
      <xdr:col>0</xdr:col>
      <xdr:colOff>381000</xdr:colOff>
      <xdr:row>749</xdr:row>
      <xdr:rowOff>28575</xdr:rowOff>
    </xdr:from>
    <xdr:to>
      <xdr:col>0</xdr:col>
      <xdr:colOff>1991360</xdr:colOff>
      <xdr:row>749</xdr:row>
      <xdr:rowOff>1505585</xdr:rowOff>
    </xdr:to>
    <xdr:pic>
      <xdr:nvPicPr>
        <xdr:cNvPr id="1503" name="图片 1502">
          <a:extLst>
            <a:ext uri="{FF2B5EF4-FFF2-40B4-BE49-F238E27FC236}">
              <a16:creationId xmlns:a16="http://schemas.microsoft.com/office/drawing/2014/main" id="{00000000-0008-0000-2500-0000DF050000}"/>
            </a:ext>
          </a:extLst>
        </xdr:cNvPr>
        <xdr:cNvPicPr>
          <a:picLocks noChangeAspect="1"/>
        </xdr:cNvPicPr>
      </xdr:nvPicPr>
      <xdr:blipFill>
        <a:blip xmlns:r="http://schemas.openxmlformats.org/officeDocument/2006/relationships" r:embed="rId793"/>
        <a:stretch>
          <a:fillRect/>
        </a:stretch>
      </xdr:blipFill>
      <xdr:spPr>
        <a:xfrm>
          <a:off x="381000" y="1145938145"/>
          <a:ext cx="1610360" cy="1477010"/>
        </a:xfrm>
        <a:prstGeom prst="rect">
          <a:avLst/>
        </a:prstGeom>
        <a:noFill/>
        <a:ln w="9525">
          <a:noFill/>
        </a:ln>
      </xdr:spPr>
    </xdr:pic>
    <xdr:clientData/>
  </xdr:twoCellAnchor>
  <xdr:twoCellAnchor editAs="oneCell">
    <xdr:from>
      <xdr:col>0</xdr:col>
      <xdr:colOff>285750</xdr:colOff>
      <xdr:row>177</xdr:row>
      <xdr:rowOff>104775</xdr:rowOff>
    </xdr:from>
    <xdr:to>
      <xdr:col>0</xdr:col>
      <xdr:colOff>1937385</xdr:colOff>
      <xdr:row>177</xdr:row>
      <xdr:rowOff>1543685</xdr:rowOff>
    </xdr:to>
    <xdr:pic>
      <xdr:nvPicPr>
        <xdr:cNvPr id="1504" name="图片 1503">
          <a:extLst>
            <a:ext uri="{FF2B5EF4-FFF2-40B4-BE49-F238E27FC236}">
              <a16:creationId xmlns:a16="http://schemas.microsoft.com/office/drawing/2014/main" id="{00000000-0008-0000-2500-0000E0050000}"/>
            </a:ext>
          </a:extLst>
        </xdr:cNvPr>
        <xdr:cNvPicPr>
          <a:picLocks noChangeAspect="1"/>
        </xdr:cNvPicPr>
      </xdr:nvPicPr>
      <xdr:blipFill>
        <a:blip xmlns:r="http://schemas.openxmlformats.org/officeDocument/2006/relationships" r:embed="rId794"/>
        <a:stretch>
          <a:fillRect/>
        </a:stretch>
      </xdr:blipFill>
      <xdr:spPr>
        <a:xfrm>
          <a:off x="285750" y="272597245"/>
          <a:ext cx="1651635" cy="1438910"/>
        </a:xfrm>
        <a:prstGeom prst="rect">
          <a:avLst/>
        </a:prstGeom>
        <a:noFill/>
        <a:ln w="9525">
          <a:noFill/>
        </a:ln>
      </xdr:spPr>
    </xdr:pic>
    <xdr:clientData/>
  </xdr:twoCellAnchor>
  <xdr:twoCellAnchor editAs="oneCell">
    <xdr:from>
      <xdr:col>0</xdr:col>
      <xdr:colOff>171450</xdr:colOff>
      <xdr:row>178</xdr:row>
      <xdr:rowOff>57150</xdr:rowOff>
    </xdr:from>
    <xdr:to>
      <xdr:col>0</xdr:col>
      <xdr:colOff>2066290</xdr:colOff>
      <xdr:row>178</xdr:row>
      <xdr:rowOff>1532890</xdr:rowOff>
    </xdr:to>
    <xdr:pic>
      <xdr:nvPicPr>
        <xdr:cNvPr id="1505" name="图片 1504">
          <a:extLst>
            <a:ext uri="{FF2B5EF4-FFF2-40B4-BE49-F238E27FC236}">
              <a16:creationId xmlns:a16="http://schemas.microsoft.com/office/drawing/2014/main" id="{00000000-0008-0000-2500-0000E1050000}"/>
            </a:ext>
          </a:extLst>
        </xdr:cNvPr>
        <xdr:cNvPicPr>
          <a:picLocks noChangeAspect="1"/>
        </xdr:cNvPicPr>
      </xdr:nvPicPr>
      <xdr:blipFill>
        <a:blip xmlns:r="http://schemas.openxmlformats.org/officeDocument/2006/relationships" r:embed="rId795"/>
        <a:stretch>
          <a:fillRect/>
        </a:stretch>
      </xdr:blipFill>
      <xdr:spPr>
        <a:xfrm>
          <a:off x="171450" y="274111720"/>
          <a:ext cx="1894840" cy="1475740"/>
        </a:xfrm>
        <a:prstGeom prst="rect">
          <a:avLst/>
        </a:prstGeom>
        <a:noFill/>
        <a:ln w="9525">
          <a:noFill/>
        </a:ln>
      </xdr:spPr>
    </xdr:pic>
    <xdr:clientData/>
  </xdr:twoCellAnchor>
  <xdr:twoCellAnchor editAs="oneCell">
    <xdr:from>
      <xdr:col>0</xdr:col>
      <xdr:colOff>276225</xdr:colOff>
      <xdr:row>179</xdr:row>
      <xdr:rowOff>38100</xdr:rowOff>
    </xdr:from>
    <xdr:to>
      <xdr:col>0</xdr:col>
      <xdr:colOff>1943735</xdr:colOff>
      <xdr:row>179</xdr:row>
      <xdr:rowOff>1527810</xdr:rowOff>
    </xdr:to>
    <xdr:pic>
      <xdr:nvPicPr>
        <xdr:cNvPr id="1506" name="图片 1505">
          <a:extLst>
            <a:ext uri="{FF2B5EF4-FFF2-40B4-BE49-F238E27FC236}">
              <a16:creationId xmlns:a16="http://schemas.microsoft.com/office/drawing/2014/main" id="{00000000-0008-0000-2500-0000E2050000}"/>
            </a:ext>
          </a:extLst>
        </xdr:cNvPr>
        <xdr:cNvPicPr>
          <a:picLocks noChangeAspect="1"/>
        </xdr:cNvPicPr>
      </xdr:nvPicPr>
      <xdr:blipFill>
        <a:blip xmlns:r="http://schemas.openxmlformats.org/officeDocument/2006/relationships" r:embed="rId796"/>
        <a:stretch>
          <a:fillRect/>
        </a:stretch>
      </xdr:blipFill>
      <xdr:spPr>
        <a:xfrm>
          <a:off x="276225" y="275654770"/>
          <a:ext cx="1667510" cy="1489710"/>
        </a:xfrm>
        <a:prstGeom prst="rect">
          <a:avLst/>
        </a:prstGeom>
        <a:noFill/>
        <a:ln w="9525">
          <a:noFill/>
        </a:ln>
      </xdr:spPr>
    </xdr:pic>
    <xdr:clientData/>
  </xdr:twoCellAnchor>
  <xdr:twoCellAnchor editAs="oneCell">
    <xdr:from>
      <xdr:col>0</xdr:col>
      <xdr:colOff>457200</xdr:colOff>
      <xdr:row>180</xdr:row>
      <xdr:rowOff>26670</xdr:rowOff>
    </xdr:from>
    <xdr:to>
      <xdr:col>0</xdr:col>
      <xdr:colOff>1871980</xdr:colOff>
      <xdr:row>180</xdr:row>
      <xdr:rowOff>1505585</xdr:rowOff>
    </xdr:to>
    <xdr:pic>
      <xdr:nvPicPr>
        <xdr:cNvPr id="1507" name="图片 1506">
          <a:extLst>
            <a:ext uri="{FF2B5EF4-FFF2-40B4-BE49-F238E27FC236}">
              <a16:creationId xmlns:a16="http://schemas.microsoft.com/office/drawing/2014/main" id="{00000000-0008-0000-2500-0000E3050000}"/>
            </a:ext>
          </a:extLst>
        </xdr:cNvPr>
        <xdr:cNvPicPr>
          <a:picLocks noChangeAspect="1"/>
        </xdr:cNvPicPr>
      </xdr:nvPicPr>
      <xdr:blipFill>
        <a:blip xmlns:r="http://schemas.openxmlformats.org/officeDocument/2006/relationships" r:embed="rId797"/>
        <a:stretch>
          <a:fillRect/>
        </a:stretch>
      </xdr:blipFill>
      <xdr:spPr>
        <a:xfrm>
          <a:off x="457200" y="277205440"/>
          <a:ext cx="1414780" cy="1478915"/>
        </a:xfrm>
        <a:prstGeom prst="rect">
          <a:avLst/>
        </a:prstGeom>
        <a:noFill/>
        <a:ln w="9525">
          <a:noFill/>
        </a:ln>
      </xdr:spPr>
    </xdr:pic>
    <xdr:clientData/>
  </xdr:twoCellAnchor>
  <xdr:twoCellAnchor editAs="oneCell">
    <xdr:from>
      <xdr:col>0</xdr:col>
      <xdr:colOff>438150</xdr:colOff>
      <xdr:row>181</xdr:row>
      <xdr:rowOff>57150</xdr:rowOff>
    </xdr:from>
    <xdr:to>
      <xdr:col>0</xdr:col>
      <xdr:colOff>1839595</xdr:colOff>
      <xdr:row>181</xdr:row>
      <xdr:rowOff>1512570</xdr:rowOff>
    </xdr:to>
    <xdr:pic>
      <xdr:nvPicPr>
        <xdr:cNvPr id="1508" name="图片 1507">
          <a:extLst>
            <a:ext uri="{FF2B5EF4-FFF2-40B4-BE49-F238E27FC236}">
              <a16:creationId xmlns:a16="http://schemas.microsoft.com/office/drawing/2014/main" id="{00000000-0008-0000-2500-0000E4050000}"/>
            </a:ext>
          </a:extLst>
        </xdr:cNvPr>
        <xdr:cNvPicPr>
          <a:picLocks noChangeAspect="1"/>
        </xdr:cNvPicPr>
      </xdr:nvPicPr>
      <xdr:blipFill>
        <a:blip xmlns:r="http://schemas.openxmlformats.org/officeDocument/2006/relationships" r:embed="rId798"/>
        <a:stretch>
          <a:fillRect/>
        </a:stretch>
      </xdr:blipFill>
      <xdr:spPr>
        <a:xfrm>
          <a:off x="438150" y="278798020"/>
          <a:ext cx="1401445" cy="1455420"/>
        </a:xfrm>
        <a:prstGeom prst="rect">
          <a:avLst/>
        </a:prstGeom>
        <a:noFill/>
        <a:ln w="9525">
          <a:noFill/>
        </a:ln>
      </xdr:spPr>
    </xdr:pic>
    <xdr:clientData/>
  </xdr:twoCellAnchor>
  <xdr:twoCellAnchor editAs="oneCell">
    <xdr:from>
      <xdr:col>0</xdr:col>
      <xdr:colOff>210185</xdr:colOff>
      <xdr:row>226</xdr:row>
      <xdr:rowOff>57150</xdr:rowOff>
    </xdr:from>
    <xdr:to>
      <xdr:col>0</xdr:col>
      <xdr:colOff>1877060</xdr:colOff>
      <xdr:row>226</xdr:row>
      <xdr:rowOff>1457325</xdr:rowOff>
    </xdr:to>
    <xdr:pic>
      <xdr:nvPicPr>
        <xdr:cNvPr id="9" name="图片 8">
          <a:extLst>
            <a:ext uri="{FF2B5EF4-FFF2-40B4-BE49-F238E27FC236}">
              <a16:creationId xmlns:a16="http://schemas.microsoft.com/office/drawing/2014/main" id="{00000000-0008-0000-2500-000009000000}"/>
            </a:ext>
          </a:extLst>
        </xdr:cNvPr>
        <xdr:cNvPicPr>
          <a:picLocks noChangeAspect="1"/>
        </xdr:cNvPicPr>
      </xdr:nvPicPr>
      <xdr:blipFill>
        <a:blip xmlns:r="http://schemas.openxmlformats.org/officeDocument/2006/relationships" r:embed="rId799"/>
        <a:stretch>
          <a:fillRect/>
        </a:stretch>
      </xdr:blipFill>
      <xdr:spPr>
        <a:xfrm>
          <a:off x="210185" y="348038420"/>
          <a:ext cx="1666875" cy="1400175"/>
        </a:xfrm>
        <a:prstGeom prst="rect">
          <a:avLst/>
        </a:prstGeom>
        <a:noFill/>
        <a:ln w="9525">
          <a:noFill/>
        </a:ln>
      </xdr:spPr>
    </xdr:pic>
    <xdr:clientData/>
  </xdr:twoCellAnchor>
  <xdr:twoCellAnchor editAs="oneCell">
    <xdr:from>
      <xdr:col>0</xdr:col>
      <xdr:colOff>124460</xdr:colOff>
      <xdr:row>225</xdr:row>
      <xdr:rowOff>31750</xdr:rowOff>
    </xdr:from>
    <xdr:to>
      <xdr:col>0</xdr:col>
      <xdr:colOff>1986915</xdr:colOff>
      <xdr:row>225</xdr:row>
      <xdr:rowOff>1508125</xdr:rowOff>
    </xdr:to>
    <xdr:pic>
      <xdr:nvPicPr>
        <xdr:cNvPr id="10" name="图片 9">
          <a:extLst>
            <a:ext uri="{FF2B5EF4-FFF2-40B4-BE49-F238E27FC236}">
              <a16:creationId xmlns:a16="http://schemas.microsoft.com/office/drawing/2014/main" id="{00000000-0008-0000-2500-00000A000000}"/>
            </a:ext>
          </a:extLst>
        </xdr:cNvPr>
        <xdr:cNvPicPr>
          <a:picLocks noChangeAspect="1"/>
        </xdr:cNvPicPr>
      </xdr:nvPicPr>
      <xdr:blipFill>
        <a:blip xmlns:r="http://schemas.openxmlformats.org/officeDocument/2006/relationships" r:embed="rId800"/>
        <a:stretch>
          <a:fillRect/>
        </a:stretch>
      </xdr:blipFill>
      <xdr:spPr>
        <a:xfrm>
          <a:off x="124460" y="346489020"/>
          <a:ext cx="1862455" cy="1476375"/>
        </a:xfrm>
        <a:prstGeom prst="rect">
          <a:avLst/>
        </a:prstGeom>
        <a:noFill/>
        <a:ln w="9525">
          <a:noFill/>
        </a:ln>
      </xdr:spPr>
    </xdr:pic>
    <xdr:clientData/>
  </xdr:twoCellAnchor>
  <xdr:twoCellAnchor editAs="oneCell">
    <xdr:from>
      <xdr:col>0</xdr:col>
      <xdr:colOff>118745</xdr:colOff>
      <xdr:row>41</xdr:row>
      <xdr:rowOff>57150</xdr:rowOff>
    </xdr:from>
    <xdr:to>
      <xdr:col>0</xdr:col>
      <xdr:colOff>2124710</xdr:colOff>
      <xdr:row>41</xdr:row>
      <xdr:rowOff>1525270</xdr:rowOff>
    </xdr:to>
    <xdr:pic>
      <xdr:nvPicPr>
        <xdr:cNvPr id="11" name="图片 10">
          <a:extLst>
            <a:ext uri="{FF2B5EF4-FFF2-40B4-BE49-F238E27FC236}">
              <a16:creationId xmlns:a16="http://schemas.microsoft.com/office/drawing/2014/main" id="{00000000-0008-0000-2500-00000B000000}"/>
            </a:ext>
          </a:extLst>
        </xdr:cNvPr>
        <xdr:cNvPicPr>
          <a:picLocks noChangeAspect="1"/>
        </xdr:cNvPicPr>
      </xdr:nvPicPr>
      <xdr:blipFill>
        <a:blip xmlns:r="http://schemas.openxmlformats.org/officeDocument/2006/relationships" r:embed="rId801"/>
        <a:stretch>
          <a:fillRect/>
        </a:stretch>
      </xdr:blipFill>
      <xdr:spPr>
        <a:xfrm>
          <a:off x="118745" y="63367920"/>
          <a:ext cx="2005965" cy="1468120"/>
        </a:xfrm>
        <a:prstGeom prst="rect">
          <a:avLst/>
        </a:prstGeom>
        <a:noFill/>
        <a:ln w="9525">
          <a:noFill/>
        </a:ln>
      </xdr:spPr>
    </xdr:pic>
    <xdr:clientData/>
  </xdr:twoCellAnchor>
  <xdr:twoCellAnchor editAs="oneCell">
    <xdr:from>
      <xdr:col>0</xdr:col>
      <xdr:colOff>110490</xdr:colOff>
      <xdr:row>43</xdr:row>
      <xdr:rowOff>38100</xdr:rowOff>
    </xdr:from>
    <xdr:to>
      <xdr:col>0</xdr:col>
      <xdr:colOff>2136775</xdr:colOff>
      <xdr:row>43</xdr:row>
      <xdr:rowOff>1508760</xdr:rowOff>
    </xdr:to>
    <xdr:pic>
      <xdr:nvPicPr>
        <xdr:cNvPr id="12" name="图片 11">
          <a:extLst>
            <a:ext uri="{FF2B5EF4-FFF2-40B4-BE49-F238E27FC236}">
              <a16:creationId xmlns:a16="http://schemas.microsoft.com/office/drawing/2014/main" id="{00000000-0008-0000-2500-00000C000000}"/>
            </a:ext>
          </a:extLst>
        </xdr:cNvPr>
        <xdr:cNvPicPr>
          <a:picLocks noChangeAspect="1"/>
        </xdr:cNvPicPr>
      </xdr:nvPicPr>
      <xdr:blipFill>
        <a:blip xmlns:r="http://schemas.openxmlformats.org/officeDocument/2006/relationships" r:embed="rId802"/>
        <a:stretch>
          <a:fillRect/>
        </a:stretch>
      </xdr:blipFill>
      <xdr:spPr>
        <a:xfrm>
          <a:off x="110490" y="66473070"/>
          <a:ext cx="2026285" cy="1470660"/>
        </a:xfrm>
        <a:prstGeom prst="rect">
          <a:avLst/>
        </a:prstGeom>
        <a:noFill/>
        <a:ln w="9525">
          <a:noFill/>
        </a:ln>
      </xdr:spPr>
    </xdr:pic>
    <xdr:clientData/>
  </xdr:twoCellAnchor>
  <xdr:twoCellAnchor editAs="oneCell">
    <xdr:from>
      <xdr:col>0</xdr:col>
      <xdr:colOff>92075</xdr:colOff>
      <xdr:row>44</xdr:row>
      <xdr:rowOff>47625</xdr:rowOff>
    </xdr:from>
    <xdr:to>
      <xdr:col>0</xdr:col>
      <xdr:colOff>2112645</xdr:colOff>
      <xdr:row>44</xdr:row>
      <xdr:rowOff>1533525</xdr:rowOff>
    </xdr:to>
    <xdr:pic>
      <xdr:nvPicPr>
        <xdr:cNvPr id="13" name="图片 12">
          <a:extLst>
            <a:ext uri="{FF2B5EF4-FFF2-40B4-BE49-F238E27FC236}">
              <a16:creationId xmlns:a16="http://schemas.microsoft.com/office/drawing/2014/main" id="{00000000-0008-0000-2500-00000D000000}"/>
            </a:ext>
          </a:extLst>
        </xdr:cNvPr>
        <xdr:cNvPicPr>
          <a:picLocks noChangeAspect="1"/>
        </xdr:cNvPicPr>
      </xdr:nvPicPr>
      <xdr:blipFill>
        <a:blip xmlns:r="http://schemas.openxmlformats.org/officeDocument/2006/relationships" r:embed="rId803"/>
        <a:stretch>
          <a:fillRect/>
        </a:stretch>
      </xdr:blipFill>
      <xdr:spPr>
        <a:xfrm>
          <a:off x="92075" y="68044695"/>
          <a:ext cx="2020570" cy="1485900"/>
        </a:xfrm>
        <a:prstGeom prst="rect">
          <a:avLst/>
        </a:prstGeom>
        <a:noFill/>
        <a:ln w="9525">
          <a:noFill/>
        </a:ln>
      </xdr:spPr>
    </xdr:pic>
    <xdr:clientData/>
  </xdr:twoCellAnchor>
  <xdr:twoCellAnchor editAs="oneCell">
    <xdr:from>
      <xdr:col>0</xdr:col>
      <xdr:colOff>171450</xdr:colOff>
      <xdr:row>42</xdr:row>
      <xdr:rowOff>57150</xdr:rowOff>
    </xdr:from>
    <xdr:to>
      <xdr:col>0</xdr:col>
      <xdr:colOff>1926590</xdr:colOff>
      <xdr:row>42</xdr:row>
      <xdr:rowOff>1504315</xdr:rowOff>
    </xdr:to>
    <xdr:pic>
      <xdr:nvPicPr>
        <xdr:cNvPr id="14" name="图片 13">
          <a:extLst>
            <a:ext uri="{FF2B5EF4-FFF2-40B4-BE49-F238E27FC236}">
              <a16:creationId xmlns:a16="http://schemas.microsoft.com/office/drawing/2014/main" id="{00000000-0008-0000-2500-00000E000000}"/>
            </a:ext>
          </a:extLst>
        </xdr:cNvPr>
        <xdr:cNvPicPr>
          <a:picLocks noChangeAspect="1"/>
        </xdr:cNvPicPr>
      </xdr:nvPicPr>
      <xdr:blipFill>
        <a:blip xmlns:r="http://schemas.openxmlformats.org/officeDocument/2006/relationships" r:embed="rId804"/>
        <a:stretch>
          <a:fillRect/>
        </a:stretch>
      </xdr:blipFill>
      <xdr:spPr>
        <a:xfrm>
          <a:off x="171450" y="64930020"/>
          <a:ext cx="1755140" cy="1447165"/>
        </a:xfrm>
        <a:prstGeom prst="rect">
          <a:avLst/>
        </a:prstGeom>
        <a:noFill/>
        <a:ln w="9525">
          <a:noFill/>
        </a:ln>
      </xdr:spPr>
    </xdr:pic>
    <xdr:clientData/>
  </xdr:twoCellAnchor>
  <xdr:twoCellAnchor editAs="oneCell">
    <xdr:from>
      <xdr:col>0</xdr:col>
      <xdr:colOff>190500</xdr:colOff>
      <xdr:row>45</xdr:row>
      <xdr:rowOff>48260</xdr:rowOff>
    </xdr:from>
    <xdr:to>
      <xdr:col>0</xdr:col>
      <xdr:colOff>2108200</xdr:colOff>
      <xdr:row>45</xdr:row>
      <xdr:rowOff>1476375</xdr:rowOff>
    </xdr:to>
    <xdr:pic>
      <xdr:nvPicPr>
        <xdr:cNvPr id="15" name="图片 14">
          <a:extLst>
            <a:ext uri="{FF2B5EF4-FFF2-40B4-BE49-F238E27FC236}">
              <a16:creationId xmlns:a16="http://schemas.microsoft.com/office/drawing/2014/main" id="{00000000-0008-0000-2500-00000F000000}"/>
            </a:ext>
          </a:extLst>
        </xdr:cNvPr>
        <xdr:cNvPicPr>
          <a:picLocks noChangeAspect="1"/>
        </xdr:cNvPicPr>
      </xdr:nvPicPr>
      <xdr:blipFill>
        <a:blip xmlns:r="http://schemas.openxmlformats.org/officeDocument/2006/relationships" r:embed="rId805"/>
        <a:stretch>
          <a:fillRect/>
        </a:stretch>
      </xdr:blipFill>
      <xdr:spPr>
        <a:xfrm>
          <a:off x="190500" y="69607430"/>
          <a:ext cx="1917700" cy="1428115"/>
        </a:xfrm>
        <a:prstGeom prst="rect">
          <a:avLst/>
        </a:prstGeom>
        <a:noFill/>
        <a:ln w="9525">
          <a:noFill/>
        </a:ln>
      </xdr:spPr>
    </xdr:pic>
    <xdr:clientData/>
  </xdr:twoCellAnchor>
  <xdr:twoCellAnchor editAs="oneCell">
    <xdr:from>
      <xdr:col>0</xdr:col>
      <xdr:colOff>134620</xdr:colOff>
      <xdr:row>47</xdr:row>
      <xdr:rowOff>66675</xdr:rowOff>
    </xdr:from>
    <xdr:to>
      <xdr:col>0</xdr:col>
      <xdr:colOff>2208530</xdr:colOff>
      <xdr:row>47</xdr:row>
      <xdr:rowOff>1536700</xdr:rowOff>
    </xdr:to>
    <xdr:pic>
      <xdr:nvPicPr>
        <xdr:cNvPr id="16" name="图片 15">
          <a:extLst>
            <a:ext uri="{FF2B5EF4-FFF2-40B4-BE49-F238E27FC236}">
              <a16:creationId xmlns:a16="http://schemas.microsoft.com/office/drawing/2014/main" id="{00000000-0008-0000-2500-000010000000}"/>
            </a:ext>
          </a:extLst>
        </xdr:cNvPr>
        <xdr:cNvPicPr>
          <a:picLocks noChangeAspect="1"/>
        </xdr:cNvPicPr>
      </xdr:nvPicPr>
      <xdr:blipFill>
        <a:blip xmlns:r="http://schemas.openxmlformats.org/officeDocument/2006/relationships" r:embed="rId806"/>
        <a:stretch>
          <a:fillRect/>
        </a:stretch>
      </xdr:blipFill>
      <xdr:spPr>
        <a:xfrm>
          <a:off x="134620" y="72750045"/>
          <a:ext cx="2073910" cy="1470025"/>
        </a:xfrm>
        <a:prstGeom prst="rect">
          <a:avLst/>
        </a:prstGeom>
        <a:noFill/>
        <a:ln w="9525">
          <a:noFill/>
        </a:ln>
      </xdr:spPr>
    </xdr:pic>
    <xdr:clientData/>
  </xdr:twoCellAnchor>
  <xdr:twoCellAnchor editAs="oneCell">
    <xdr:from>
      <xdr:col>0</xdr:col>
      <xdr:colOff>94615</xdr:colOff>
      <xdr:row>46</xdr:row>
      <xdr:rowOff>127635</xdr:rowOff>
    </xdr:from>
    <xdr:to>
      <xdr:col>0</xdr:col>
      <xdr:colOff>2048510</xdr:colOff>
      <xdr:row>46</xdr:row>
      <xdr:rowOff>1544320</xdr:rowOff>
    </xdr:to>
    <xdr:pic>
      <xdr:nvPicPr>
        <xdr:cNvPr id="17" name="图片 16">
          <a:extLst>
            <a:ext uri="{FF2B5EF4-FFF2-40B4-BE49-F238E27FC236}">
              <a16:creationId xmlns:a16="http://schemas.microsoft.com/office/drawing/2014/main" id="{00000000-0008-0000-2500-000011000000}"/>
            </a:ext>
          </a:extLst>
        </xdr:cNvPr>
        <xdr:cNvPicPr>
          <a:picLocks noChangeAspect="1"/>
        </xdr:cNvPicPr>
      </xdr:nvPicPr>
      <xdr:blipFill>
        <a:blip xmlns:r="http://schemas.openxmlformats.org/officeDocument/2006/relationships" r:embed="rId807"/>
        <a:stretch>
          <a:fillRect/>
        </a:stretch>
      </xdr:blipFill>
      <xdr:spPr>
        <a:xfrm>
          <a:off x="94615" y="71248905"/>
          <a:ext cx="1953895" cy="1416685"/>
        </a:xfrm>
        <a:prstGeom prst="rect">
          <a:avLst/>
        </a:prstGeom>
        <a:noFill/>
        <a:ln w="9525">
          <a:noFill/>
        </a:ln>
      </xdr:spPr>
    </xdr:pic>
    <xdr:clientData/>
  </xdr:twoCellAnchor>
  <xdr:twoCellAnchor editAs="oneCell">
    <xdr:from>
      <xdr:col>0</xdr:col>
      <xdr:colOff>190500</xdr:colOff>
      <xdr:row>48</xdr:row>
      <xdr:rowOff>57150</xdr:rowOff>
    </xdr:from>
    <xdr:to>
      <xdr:col>0</xdr:col>
      <xdr:colOff>2095500</xdr:colOff>
      <xdr:row>48</xdr:row>
      <xdr:rowOff>1497330</xdr:rowOff>
    </xdr:to>
    <xdr:pic>
      <xdr:nvPicPr>
        <xdr:cNvPr id="18" name="图片 17">
          <a:extLst>
            <a:ext uri="{FF2B5EF4-FFF2-40B4-BE49-F238E27FC236}">
              <a16:creationId xmlns:a16="http://schemas.microsoft.com/office/drawing/2014/main" id="{00000000-0008-0000-2500-000012000000}"/>
            </a:ext>
          </a:extLst>
        </xdr:cNvPr>
        <xdr:cNvPicPr>
          <a:picLocks noChangeAspect="1"/>
        </xdr:cNvPicPr>
      </xdr:nvPicPr>
      <xdr:blipFill>
        <a:blip xmlns:r="http://schemas.openxmlformats.org/officeDocument/2006/relationships" r:embed="rId808"/>
        <a:stretch>
          <a:fillRect/>
        </a:stretch>
      </xdr:blipFill>
      <xdr:spPr>
        <a:xfrm>
          <a:off x="190500" y="74302620"/>
          <a:ext cx="1905000" cy="1440180"/>
        </a:xfrm>
        <a:prstGeom prst="rect">
          <a:avLst/>
        </a:prstGeom>
        <a:noFill/>
        <a:ln w="9525">
          <a:noFill/>
        </a:ln>
      </xdr:spPr>
    </xdr:pic>
    <xdr:clientData/>
  </xdr:twoCellAnchor>
  <xdr:twoCellAnchor editAs="oneCell">
    <xdr:from>
      <xdr:col>0</xdr:col>
      <xdr:colOff>76200</xdr:colOff>
      <xdr:row>49</xdr:row>
      <xdr:rowOff>66675</xdr:rowOff>
    </xdr:from>
    <xdr:to>
      <xdr:col>0</xdr:col>
      <xdr:colOff>2113280</xdr:colOff>
      <xdr:row>49</xdr:row>
      <xdr:rowOff>1457960</xdr:rowOff>
    </xdr:to>
    <xdr:pic>
      <xdr:nvPicPr>
        <xdr:cNvPr id="19" name="图片 18">
          <a:extLst>
            <a:ext uri="{FF2B5EF4-FFF2-40B4-BE49-F238E27FC236}">
              <a16:creationId xmlns:a16="http://schemas.microsoft.com/office/drawing/2014/main" id="{00000000-0008-0000-2500-000013000000}"/>
            </a:ext>
          </a:extLst>
        </xdr:cNvPr>
        <xdr:cNvPicPr>
          <a:picLocks noChangeAspect="1"/>
        </xdr:cNvPicPr>
      </xdr:nvPicPr>
      <xdr:blipFill>
        <a:blip xmlns:r="http://schemas.openxmlformats.org/officeDocument/2006/relationships" r:embed="rId809"/>
        <a:stretch>
          <a:fillRect/>
        </a:stretch>
      </xdr:blipFill>
      <xdr:spPr>
        <a:xfrm>
          <a:off x="76200" y="75874245"/>
          <a:ext cx="2037080" cy="1391285"/>
        </a:xfrm>
        <a:prstGeom prst="rect">
          <a:avLst/>
        </a:prstGeom>
        <a:noFill/>
        <a:ln w="9525">
          <a:noFill/>
        </a:ln>
      </xdr:spPr>
    </xdr:pic>
    <xdr:clientData/>
  </xdr:twoCellAnchor>
  <xdr:twoCellAnchor editAs="oneCell">
    <xdr:from>
      <xdr:col>0</xdr:col>
      <xdr:colOff>390525</xdr:colOff>
      <xdr:row>61</xdr:row>
      <xdr:rowOff>47625</xdr:rowOff>
    </xdr:from>
    <xdr:to>
      <xdr:col>0</xdr:col>
      <xdr:colOff>1979295</xdr:colOff>
      <xdr:row>61</xdr:row>
      <xdr:rowOff>1513840</xdr:rowOff>
    </xdr:to>
    <xdr:pic>
      <xdr:nvPicPr>
        <xdr:cNvPr id="20" name="图片 19">
          <a:extLst>
            <a:ext uri="{FF2B5EF4-FFF2-40B4-BE49-F238E27FC236}">
              <a16:creationId xmlns:a16="http://schemas.microsoft.com/office/drawing/2014/main" id="{00000000-0008-0000-2500-000014000000}"/>
            </a:ext>
          </a:extLst>
        </xdr:cNvPr>
        <xdr:cNvPicPr>
          <a:picLocks noChangeAspect="1"/>
        </xdr:cNvPicPr>
      </xdr:nvPicPr>
      <xdr:blipFill>
        <a:blip xmlns:r="http://schemas.openxmlformats.org/officeDocument/2006/relationships" r:embed="rId810"/>
        <a:stretch>
          <a:fillRect/>
        </a:stretch>
      </xdr:blipFill>
      <xdr:spPr>
        <a:xfrm>
          <a:off x="390525" y="94486095"/>
          <a:ext cx="1588770" cy="1466215"/>
        </a:xfrm>
        <a:prstGeom prst="rect">
          <a:avLst/>
        </a:prstGeom>
        <a:noFill/>
        <a:ln w="9525">
          <a:noFill/>
        </a:ln>
      </xdr:spPr>
    </xdr:pic>
    <xdr:clientData/>
  </xdr:twoCellAnchor>
  <xdr:twoCellAnchor editAs="oneCell">
    <xdr:from>
      <xdr:col>0</xdr:col>
      <xdr:colOff>390525</xdr:colOff>
      <xdr:row>62</xdr:row>
      <xdr:rowOff>47625</xdr:rowOff>
    </xdr:from>
    <xdr:to>
      <xdr:col>0</xdr:col>
      <xdr:colOff>1934210</xdr:colOff>
      <xdr:row>62</xdr:row>
      <xdr:rowOff>1478280</xdr:rowOff>
    </xdr:to>
    <xdr:pic>
      <xdr:nvPicPr>
        <xdr:cNvPr id="21" name="图片 20">
          <a:extLst>
            <a:ext uri="{FF2B5EF4-FFF2-40B4-BE49-F238E27FC236}">
              <a16:creationId xmlns:a16="http://schemas.microsoft.com/office/drawing/2014/main" id="{00000000-0008-0000-2500-000015000000}"/>
            </a:ext>
          </a:extLst>
        </xdr:cNvPr>
        <xdr:cNvPicPr>
          <a:picLocks noChangeAspect="1"/>
        </xdr:cNvPicPr>
      </xdr:nvPicPr>
      <xdr:blipFill>
        <a:blip xmlns:r="http://schemas.openxmlformats.org/officeDocument/2006/relationships" r:embed="rId811"/>
        <a:stretch>
          <a:fillRect/>
        </a:stretch>
      </xdr:blipFill>
      <xdr:spPr>
        <a:xfrm>
          <a:off x="390525" y="96048195"/>
          <a:ext cx="1543685" cy="1430655"/>
        </a:xfrm>
        <a:prstGeom prst="rect">
          <a:avLst/>
        </a:prstGeom>
        <a:noFill/>
        <a:ln w="9525">
          <a:noFill/>
        </a:ln>
      </xdr:spPr>
    </xdr:pic>
    <xdr:clientData/>
  </xdr:twoCellAnchor>
  <xdr:twoCellAnchor editAs="oneCell">
    <xdr:from>
      <xdr:col>0</xdr:col>
      <xdr:colOff>247650</xdr:colOff>
      <xdr:row>59</xdr:row>
      <xdr:rowOff>59055</xdr:rowOff>
    </xdr:from>
    <xdr:to>
      <xdr:col>0</xdr:col>
      <xdr:colOff>2022475</xdr:colOff>
      <xdr:row>59</xdr:row>
      <xdr:rowOff>1506220</xdr:rowOff>
    </xdr:to>
    <xdr:pic>
      <xdr:nvPicPr>
        <xdr:cNvPr id="22" name="图片 21">
          <a:extLst>
            <a:ext uri="{FF2B5EF4-FFF2-40B4-BE49-F238E27FC236}">
              <a16:creationId xmlns:a16="http://schemas.microsoft.com/office/drawing/2014/main" id="{00000000-0008-0000-2500-000016000000}"/>
            </a:ext>
          </a:extLst>
        </xdr:cNvPr>
        <xdr:cNvPicPr>
          <a:picLocks noChangeAspect="1"/>
        </xdr:cNvPicPr>
      </xdr:nvPicPr>
      <xdr:blipFill>
        <a:blip xmlns:r="http://schemas.openxmlformats.org/officeDocument/2006/relationships" r:embed="rId812"/>
        <a:stretch>
          <a:fillRect/>
        </a:stretch>
      </xdr:blipFill>
      <xdr:spPr>
        <a:xfrm>
          <a:off x="247650" y="91373325"/>
          <a:ext cx="1774825" cy="1447165"/>
        </a:xfrm>
        <a:prstGeom prst="rect">
          <a:avLst/>
        </a:prstGeom>
        <a:noFill/>
        <a:ln w="9525">
          <a:noFill/>
        </a:ln>
      </xdr:spPr>
    </xdr:pic>
    <xdr:clientData/>
  </xdr:twoCellAnchor>
  <xdr:twoCellAnchor editAs="oneCell">
    <xdr:from>
      <xdr:col>0</xdr:col>
      <xdr:colOff>200025</xdr:colOff>
      <xdr:row>60</xdr:row>
      <xdr:rowOff>76200</xdr:rowOff>
    </xdr:from>
    <xdr:to>
      <xdr:col>0</xdr:col>
      <xdr:colOff>2058670</xdr:colOff>
      <xdr:row>60</xdr:row>
      <xdr:rowOff>1524635</xdr:rowOff>
    </xdr:to>
    <xdr:pic>
      <xdr:nvPicPr>
        <xdr:cNvPr id="23" name="图片 22">
          <a:extLst>
            <a:ext uri="{FF2B5EF4-FFF2-40B4-BE49-F238E27FC236}">
              <a16:creationId xmlns:a16="http://schemas.microsoft.com/office/drawing/2014/main" id="{00000000-0008-0000-2500-000017000000}"/>
            </a:ext>
          </a:extLst>
        </xdr:cNvPr>
        <xdr:cNvPicPr>
          <a:picLocks noChangeAspect="1"/>
        </xdr:cNvPicPr>
      </xdr:nvPicPr>
      <xdr:blipFill>
        <a:blip xmlns:r="http://schemas.openxmlformats.org/officeDocument/2006/relationships" r:embed="rId813"/>
        <a:stretch>
          <a:fillRect/>
        </a:stretch>
      </xdr:blipFill>
      <xdr:spPr>
        <a:xfrm>
          <a:off x="200025" y="92952570"/>
          <a:ext cx="1858645" cy="1448435"/>
        </a:xfrm>
        <a:prstGeom prst="rect">
          <a:avLst/>
        </a:prstGeom>
        <a:noFill/>
        <a:ln w="9525">
          <a:noFill/>
        </a:ln>
      </xdr:spPr>
    </xdr:pic>
    <xdr:clientData/>
  </xdr:twoCellAnchor>
  <xdr:twoCellAnchor editAs="oneCell">
    <xdr:from>
      <xdr:col>0</xdr:col>
      <xdr:colOff>257175</xdr:colOff>
      <xdr:row>63</xdr:row>
      <xdr:rowOff>61595</xdr:rowOff>
    </xdr:from>
    <xdr:to>
      <xdr:col>0</xdr:col>
      <xdr:colOff>1924050</xdr:colOff>
      <xdr:row>63</xdr:row>
      <xdr:rowOff>1486535</xdr:rowOff>
    </xdr:to>
    <xdr:pic>
      <xdr:nvPicPr>
        <xdr:cNvPr id="24" name="图片 23">
          <a:extLst>
            <a:ext uri="{FF2B5EF4-FFF2-40B4-BE49-F238E27FC236}">
              <a16:creationId xmlns:a16="http://schemas.microsoft.com/office/drawing/2014/main" id="{00000000-0008-0000-2500-000018000000}"/>
            </a:ext>
          </a:extLst>
        </xdr:cNvPr>
        <xdr:cNvPicPr>
          <a:picLocks noChangeAspect="1"/>
        </xdr:cNvPicPr>
      </xdr:nvPicPr>
      <xdr:blipFill>
        <a:blip xmlns:r="http://schemas.openxmlformats.org/officeDocument/2006/relationships" r:embed="rId814"/>
        <a:stretch>
          <a:fillRect/>
        </a:stretch>
      </xdr:blipFill>
      <xdr:spPr>
        <a:xfrm>
          <a:off x="257175" y="97624265"/>
          <a:ext cx="1666875" cy="1424940"/>
        </a:xfrm>
        <a:prstGeom prst="rect">
          <a:avLst/>
        </a:prstGeom>
        <a:noFill/>
        <a:ln w="9525">
          <a:noFill/>
        </a:ln>
      </xdr:spPr>
    </xdr:pic>
    <xdr:clientData/>
  </xdr:twoCellAnchor>
  <xdr:twoCellAnchor editAs="oneCell">
    <xdr:from>
      <xdr:col>0</xdr:col>
      <xdr:colOff>228600</xdr:colOff>
      <xdr:row>65</xdr:row>
      <xdr:rowOff>38100</xdr:rowOff>
    </xdr:from>
    <xdr:to>
      <xdr:col>0</xdr:col>
      <xdr:colOff>2038350</xdr:colOff>
      <xdr:row>65</xdr:row>
      <xdr:rowOff>1495425</xdr:rowOff>
    </xdr:to>
    <xdr:pic>
      <xdr:nvPicPr>
        <xdr:cNvPr id="25" name="图片 24">
          <a:extLst>
            <a:ext uri="{FF2B5EF4-FFF2-40B4-BE49-F238E27FC236}">
              <a16:creationId xmlns:a16="http://schemas.microsoft.com/office/drawing/2014/main" id="{00000000-0008-0000-2500-000019000000}"/>
            </a:ext>
          </a:extLst>
        </xdr:cNvPr>
        <xdr:cNvPicPr>
          <a:picLocks noChangeAspect="1"/>
        </xdr:cNvPicPr>
      </xdr:nvPicPr>
      <xdr:blipFill>
        <a:blip xmlns:r="http://schemas.openxmlformats.org/officeDocument/2006/relationships" r:embed="rId815"/>
        <a:stretch>
          <a:fillRect/>
        </a:stretch>
      </xdr:blipFill>
      <xdr:spPr>
        <a:xfrm>
          <a:off x="228600" y="100724970"/>
          <a:ext cx="1809750" cy="1457325"/>
        </a:xfrm>
        <a:prstGeom prst="rect">
          <a:avLst/>
        </a:prstGeom>
        <a:noFill/>
        <a:ln w="9525">
          <a:noFill/>
        </a:ln>
      </xdr:spPr>
    </xdr:pic>
    <xdr:clientData/>
  </xdr:twoCellAnchor>
  <xdr:twoCellAnchor editAs="oneCell">
    <xdr:from>
      <xdr:col>0</xdr:col>
      <xdr:colOff>342900</xdr:colOff>
      <xdr:row>66</xdr:row>
      <xdr:rowOff>47625</xdr:rowOff>
    </xdr:from>
    <xdr:to>
      <xdr:col>0</xdr:col>
      <xdr:colOff>2020570</xdr:colOff>
      <xdr:row>66</xdr:row>
      <xdr:rowOff>1486535</xdr:rowOff>
    </xdr:to>
    <xdr:pic>
      <xdr:nvPicPr>
        <xdr:cNvPr id="26" name="图片 25">
          <a:extLst>
            <a:ext uri="{FF2B5EF4-FFF2-40B4-BE49-F238E27FC236}">
              <a16:creationId xmlns:a16="http://schemas.microsoft.com/office/drawing/2014/main" id="{00000000-0008-0000-2500-00001A000000}"/>
            </a:ext>
          </a:extLst>
        </xdr:cNvPr>
        <xdr:cNvPicPr>
          <a:picLocks noChangeAspect="1"/>
        </xdr:cNvPicPr>
      </xdr:nvPicPr>
      <xdr:blipFill>
        <a:blip xmlns:r="http://schemas.openxmlformats.org/officeDocument/2006/relationships" r:embed="rId816"/>
        <a:stretch>
          <a:fillRect/>
        </a:stretch>
      </xdr:blipFill>
      <xdr:spPr>
        <a:xfrm>
          <a:off x="342900" y="102296595"/>
          <a:ext cx="1677670" cy="1438910"/>
        </a:xfrm>
        <a:prstGeom prst="rect">
          <a:avLst/>
        </a:prstGeom>
        <a:noFill/>
        <a:ln w="9525">
          <a:noFill/>
        </a:ln>
      </xdr:spPr>
    </xdr:pic>
    <xdr:clientData/>
  </xdr:twoCellAnchor>
  <xdr:twoCellAnchor editAs="oneCell">
    <xdr:from>
      <xdr:col>0</xdr:col>
      <xdr:colOff>104775</xdr:colOff>
      <xdr:row>64</xdr:row>
      <xdr:rowOff>28575</xdr:rowOff>
    </xdr:from>
    <xdr:to>
      <xdr:col>0</xdr:col>
      <xdr:colOff>2159635</xdr:colOff>
      <xdr:row>64</xdr:row>
      <xdr:rowOff>1485900</xdr:rowOff>
    </xdr:to>
    <xdr:pic>
      <xdr:nvPicPr>
        <xdr:cNvPr id="27" name="图片 26">
          <a:extLst>
            <a:ext uri="{FF2B5EF4-FFF2-40B4-BE49-F238E27FC236}">
              <a16:creationId xmlns:a16="http://schemas.microsoft.com/office/drawing/2014/main" id="{00000000-0008-0000-2500-00001B000000}"/>
            </a:ext>
          </a:extLst>
        </xdr:cNvPr>
        <xdr:cNvPicPr>
          <a:picLocks noChangeAspect="1"/>
        </xdr:cNvPicPr>
      </xdr:nvPicPr>
      <xdr:blipFill>
        <a:blip xmlns:r="http://schemas.openxmlformats.org/officeDocument/2006/relationships" r:embed="rId817"/>
        <a:stretch>
          <a:fillRect/>
        </a:stretch>
      </xdr:blipFill>
      <xdr:spPr>
        <a:xfrm>
          <a:off x="104775" y="99153345"/>
          <a:ext cx="2054860" cy="1457325"/>
        </a:xfrm>
        <a:prstGeom prst="rect">
          <a:avLst/>
        </a:prstGeom>
        <a:noFill/>
        <a:ln w="9525">
          <a:noFill/>
        </a:ln>
      </xdr:spPr>
    </xdr:pic>
    <xdr:clientData/>
  </xdr:twoCellAnchor>
  <xdr:twoCellAnchor editAs="oneCell">
    <xdr:from>
      <xdr:col>0</xdr:col>
      <xdr:colOff>200025</xdr:colOff>
      <xdr:row>68</xdr:row>
      <xdr:rowOff>47625</xdr:rowOff>
    </xdr:from>
    <xdr:to>
      <xdr:col>0</xdr:col>
      <xdr:colOff>2018030</xdr:colOff>
      <xdr:row>68</xdr:row>
      <xdr:rowOff>1525270</xdr:rowOff>
    </xdr:to>
    <xdr:pic>
      <xdr:nvPicPr>
        <xdr:cNvPr id="28" name="图片 27">
          <a:extLst>
            <a:ext uri="{FF2B5EF4-FFF2-40B4-BE49-F238E27FC236}">
              <a16:creationId xmlns:a16="http://schemas.microsoft.com/office/drawing/2014/main" id="{00000000-0008-0000-2500-00001C000000}"/>
            </a:ext>
          </a:extLst>
        </xdr:cNvPr>
        <xdr:cNvPicPr>
          <a:picLocks noChangeAspect="1"/>
        </xdr:cNvPicPr>
      </xdr:nvPicPr>
      <xdr:blipFill>
        <a:blip xmlns:r="http://schemas.openxmlformats.org/officeDocument/2006/relationships" r:embed="rId818"/>
        <a:stretch>
          <a:fillRect/>
        </a:stretch>
      </xdr:blipFill>
      <xdr:spPr>
        <a:xfrm>
          <a:off x="200025" y="105420795"/>
          <a:ext cx="1818005" cy="1477645"/>
        </a:xfrm>
        <a:prstGeom prst="rect">
          <a:avLst/>
        </a:prstGeom>
        <a:noFill/>
        <a:ln w="9525">
          <a:noFill/>
        </a:ln>
      </xdr:spPr>
    </xdr:pic>
    <xdr:clientData/>
  </xdr:twoCellAnchor>
  <xdr:twoCellAnchor editAs="oneCell">
    <xdr:from>
      <xdr:col>0</xdr:col>
      <xdr:colOff>257175</xdr:colOff>
      <xdr:row>67</xdr:row>
      <xdr:rowOff>57150</xdr:rowOff>
    </xdr:from>
    <xdr:to>
      <xdr:col>0</xdr:col>
      <xdr:colOff>2000885</xdr:colOff>
      <xdr:row>67</xdr:row>
      <xdr:rowOff>1454785</xdr:rowOff>
    </xdr:to>
    <xdr:pic>
      <xdr:nvPicPr>
        <xdr:cNvPr id="29" name="图片 28">
          <a:extLst>
            <a:ext uri="{FF2B5EF4-FFF2-40B4-BE49-F238E27FC236}">
              <a16:creationId xmlns:a16="http://schemas.microsoft.com/office/drawing/2014/main" id="{00000000-0008-0000-2500-00001D000000}"/>
            </a:ext>
          </a:extLst>
        </xdr:cNvPr>
        <xdr:cNvPicPr>
          <a:picLocks noChangeAspect="1"/>
        </xdr:cNvPicPr>
      </xdr:nvPicPr>
      <xdr:blipFill>
        <a:blip xmlns:r="http://schemas.openxmlformats.org/officeDocument/2006/relationships" r:embed="rId819"/>
        <a:stretch>
          <a:fillRect/>
        </a:stretch>
      </xdr:blipFill>
      <xdr:spPr>
        <a:xfrm>
          <a:off x="257175" y="103868220"/>
          <a:ext cx="1743710" cy="1397635"/>
        </a:xfrm>
        <a:prstGeom prst="rect">
          <a:avLst/>
        </a:prstGeom>
        <a:noFill/>
        <a:ln w="9525">
          <a:noFill/>
        </a:ln>
      </xdr:spPr>
    </xdr:pic>
    <xdr:clientData/>
  </xdr:twoCellAnchor>
  <xdr:twoCellAnchor editAs="oneCell">
    <xdr:from>
      <xdr:col>0</xdr:col>
      <xdr:colOff>276225</xdr:colOff>
      <xdr:row>72</xdr:row>
      <xdr:rowOff>66675</xdr:rowOff>
    </xdr:from>
    <xdr:to>
      <xdr:col>0</xdr:col>
      <xdr:colOff>2016760</xdr:colOff>
      <xdr:row>72</xdr:row>
      <xdr:rowOff>1485900</xdr:rowOff>
    </xdr:to>
    <xdr:pic>
      <xdr:nvPicPr>
        <xdr:cNvPr id="30" name="图片 29">
          <a:extLst>
            <a:ext uri="{FF2B5EF4-FFF2-40B4-BE49-F238E27FC236}">
              <a16:creationId xmlns:a16="http://schemas.microsoft.com/office/drawing/2014/main" id="{00000000-0008-0000-2500-00001E000000}"/>
            </a:ext>
          </a:extLst>
        </xdr:cNvPr>
        <xdr:cNvPicPr>
          <a:picLocks noChangeAspect="1"/>
        </xdr:cNvPicPr>
      </xdr:nvPicPr>
      <xdr:blipFill>
        <a:blip xmlns:r="http://schemas.openxmlformats.org/officeDocument/2006/relationships" r:embed="rId820"/>
        <a:stretch>
          <a:fillRect/>
        </a:stretch>
      </xdr:blipFill>
      <xdr:spPr>
        <a:xfrm>
          <a:off x="276225" y="111688245"/>
          <a:ext cx="1740535" cy="1419225"/>
        </a:xfrm>
        <a:prstGeom prst="rect">
          <a:avLst/>
        </a:prstGeom>
        <a:noFill/>
        <a:ln w="9525">
          <a:noFill/>
        </a:ln>
      </xdr:spPr>
    </xdr:pic>
    <xdr:clientData/>
  </xdr:twoCellAnchor>
  <xdr:twoCellAnchor editAs="oneCell">
    <xdr:from>
      <xdr:col>0</xdr:col>
      <xdr:colOff>238125</xdr:colOff>
      <xdr:row>70</xdr:row>
      <xdr:rowOff>66675</xdr:rowOff>
    </xdr:from>
    <xdr:to>
      <xdr:col>0</xdr:col>
      <xdr:colOff>2029460</xdr:colOff>
      <xdr:row>70</xdr:row>
      <xdr:rowOff>1466850</xdr:rowOff>
    </xdr:to>
    <xdr:pic>
      <xdr:nvPicPr>
        <xdr:cNvPr id="31" name="图片 30">
          <a:extLst>
            <a:ext uri="{FF2B5EF4-FFF2-40B4-BE49-F238E27FC236}">
              <a16:creationId xmlns:a16="http://schemas.microsoft.com/office/drawing/2014/main" id="{00000000-0008-0000-2500-00001F000000}"/>
            </a:ext>
          </a:extLst>
        </xdr:cNvPr>
        <xdr:cNvPicPr>
          <a:picLocks noChangeAspect="1"/>
        </xdr:cNvPicPr>
      </xdr:nvPicPr>
      <xdr:blipFill>
        <a:blip xmlns:r="http://schemas.openxmlformats.org/officeDocument/2006/relationships" r:embed="rId821"/>
        <a:stretch>
          <a:fillRect/>
        </a:stretch>
      </xdr:blipFill>
      <xdr:spPr>
        <a:xfrm>
          <a:off x="238125" y="108564045"/>
          <a:ext cx="1791335" cy="1400175"/>
        </a:xfrm>
        <a:prstGeom prst="rect">
          <a:avLst/>
        </a:prstGeom>
        <a:noFill/>
        <a:ln w="9525">
          <a:noFill/>
        </a:ln>
      </xdr:spPr>
    </xdr:pic>
    <xdr:clientData/>
  </xdr:twoCellAnchor>
  <xdr:twoCellAnchor editAs="oneCell">
    <xdr:from>
      <xdr:col>0</xdr:col>
      <xdr:colOff>209550</xdr:colOff>
      <xdr:row>71</xdr:row>
      <xdr:rowOff>85725</xdr:rowOff>
    </xdr:from>
    <xdr:to>
      <xdr:col>0</xdr:col>
      <xdr:colOff>2031365</xdr:colOff>
      <xdr:row>71</xdr:row>
      <xdr:rowOff>1496060</xdr:rowOff>
    </xdr:to>
    <xdr:pic>
      <xdr:nvPicPr>
        <xdr:cNvPr id="32" name="图片 31">
          <a:extLst>
            <a:ext uri="{FF2B5EF4-FFF2-40B4-BE49-F238E27FC236}">
              <a16:creationId xmlns:a16="http://schemas.microsoft.com/office/drawing/2014/main" id="{00000000-0008-0000-2500-000020000000}"/>
            </a:ext>
          </a:extLst>
        </xdr:cNvPr>
        <xdr:cNvPicPr>
          <a:picLocks noChangeAspect="1"/>
        </xdr:cNvPicPr>
      </xdr:nvPicPr>
      <xdr:blipFill>
        <a:blip xmlns:r="http://schemas.openxmlformats.org/officeDocument/2006/relationships" r:embed="rId822"/>
        <a:stretch>
          <a:fillRect/>
        </a:stretch>
      </xdr:blipFill>
      <xdr:spPr>
        <a:xfrm>
          <a:off x="209550" y="110145195"/>
          <a:ext cx="1821815" cy="1410335"/>
        </a:xfrm>
        <a:prstGeom prst="rect">
          <a:avLst/>
        </a:prstGeom>
        <a:noFill/>
        <a:ln w="9525">
          <a:noFill/>
        </a:ln>
      </xdr:spPr>
    </xdr:pic>
    <xdr:clientData/>
  </xdr:twoCellAnchor>
  <xdr:twoCellAnchor editAs="oneCell">
    <xdr:from>
      <xdr:col>0</xdr:col>
      <xdr:colOff>160020</xdr:colOff>
      <xdr:row>73</xdr:row>
      <xdr:rowOff>76835</xdr:rowOff>
    </xdr:from>
    <xdr:to>
      <xdr:col>0</xdr:col>
      <xdr:colOff>2028190</xdr:colOff>
      <xdr:row>73</xdr:row>
      <xdr:rowOff>1484630</xdr:rowOff>
    </xdr:to>
    <xdr:pic>
      <xdr:nvPicPr>
        <xdr:cNvPr id="33" name="图片 32">
          <a:extLst>
            <a:ext uri="{FF2B5EF4-FFF2-40B4-BE49-F238E27FC236}">
              <a16:creationId xmlns:a16="http://schemas.microsoft.com/office/drawing/2014/main" id="{00000000-0008-0000-2500-000021000000}"/>
            </a:ext>
          </a:extLst>
        </xdr:cNvPr>
        <xdr:cNvPicPr>
          <a:picLocks noChangeAspect="1"/>
        </xdr:cNvPicPr>
      </xdr:nvPicPr>
      <xdr:blipFill>
        <a:blip xmlns:r="http://schemas.openxmlformats.org/officeDocument/2006/relationships" r:embed="rId823"/>
        <a:stretch>
          <a:fillRect/>
        </a:stretch>
      </xdr:blipFill>
      <xdr:spPr>
        <a:xfrm>
          <a:off x="160020" y="113260505"/>
          <a:ext cx="1868170" cy="1407795"/>
        </a:xfrm>
        <a:prstGeom prst="rect">
          <a:avLst/>
        </a:prstGeom>
        <a:noFill/>
        <a:ln w="9525">
          <a:noFill/>
        </a:ln>
      </xdr:spPr>
    </xdr:pic>
    <xdr:clientData/>
  </xdr:twoCellAnchor>
  <xdr:twoCellAnchor editAs="oneCell">
    <xdr:from>
      <xdr:col>0</xdr:col>
      <xdr:colOff>161925</xdr:colOff>
      <xdr:row>74</xdr:row>
      <xdr:rowOff>47625</xdr:rowOff>
    </xdr:from>
    <xdr:to>
      <xdr:col>0</xdr:col>
      <xdr:colOff>2021205</xdr:colOff>
      <xdr:row>74</xdr:row>
      <xdr:rowOff>1477010</xdr:rowOff>
    </xdr:to>
    <xdr:pic>
      <xdr:nvPicPr>
        <xdr:cNvPr id="34" name="图片 33">
          <a:extLst>
            <a:ext uri="{FF2B5EF4-FFF2-40B4-BE49-F238E27FC236}">
              <a16:creationId xmlns:a16="http://schemas.microsoft.com/office/drawing/2014/main" id="{00000000-0008-0000-2500-000022000000}"/>
            </a:ext>
          </a:extLst>
        </xdr:cNvPr>
        <xdr:cNvPicPr>
          <a:picLocks noChangeAspect="1"/>
        </xdr:cNvPicPr>
      </xdr:nvPicPr>
      <xdr:blipFill>
        <a:blip xmlns:r="http://schemas.openxmlformats.org/officeDocument/2006/relationships" r:embed="rId824"/>
        <a:stretch>
          <a:fillRect/>
        </a:stretch>
      </xdr:blipFill>
      <xdr:spPr>
        <a:xfrm>
          <a:off x="161925" y="114793395"/>
          <a:ext cx="1859280" cy="1429385"/>
        </a:xfrm>
        <a:prstGeom prst="rect">
          <a:avLst/>
        </a:prstGeom>
        <a:noFill/>
        <a:ln w="9525">
          <a:noFill/>
        </a:ln>
      </xdr:spPr>
    </xdr:pic>
    <xdr:clientData/>
  </xdr:twoCellAnchor>
  <xdr:twoCellAnchor editAs="oneCell">
    <xdr:from>
      <xdr:col>0</xdr:col>
      <xdr:colOff>59055</xdr:colOff>
      <xdr:row>862</xdr:row>
      <xdr:rowOff>75565</xdr:rowOff>
    </xdr:from>
    <xdr:to>
      <xdr:col>0</xdr:col>
      <xdr:colOff>2152650</xdr:colOff>
      <xdr:row>862</xdr:row>
      <xdr:rowOff>1483360</xdr:rowOff>
    </xdr:to>
    <xdr:pic>
      <xdr:nvPicPr>
        <xdr:cNvPr id="35" name="图片 34">
          <a:extLst>
            <a:ext uri="{FF2B5EF4-FFF2-40B4-BE49-F238E27FC236}">
              <a16:creationId xmlns:a16="http://schemas.microsoft.com/office/drawing/2014/main" id="{00000000-0008-0000-2500-000023000000}"/>
            </a:ext>
          </a:extLst>
        </xdr:cNvPr>
        <xdr:cNvPicPr>
          <a:picLocks noChangeAspect="1"/>
        </xdr:cNvPicPr>
      </xdr:nvPicPr>
      <xdr:blipFill>
        <a:blip xmlns:r="http://schemas.openxmlformats.org/officeDocument/2006/relationships" r:embed="rId825"/>
        <a:stretch>
          <a:fillRect/>
        </a:stretch>
      </xdr:blipFill>
      <xdr:spPr>
        <a:xfrm>
          <a:off x="59055" y="1318768635"/>
          <a:ext cx="2093595" cy="1407795"/>
        </a:xfrm>
        <a:prstGeom prst="rect">
          <a:avLst/>
        </a:prstGeom>
        <a:noFill/>
        <a:ln w="9525">
          <a:noFill/>
        </a:ln>
      </xdr:spPr>
    </xdr:pic>
    <xdr:clientData/>
  </xdr:twoCellAnchor>
  <xdr:twoCellAnchor editAs="oneCell">
    <xdr:from>
      <xdr:col>0</xdr:col>
      <xdr:colOff>20320</xdr:colOff>
      <xdr:row>863</xdr:row>
      <xdr:rowOff>123825</xdr:rowOff>
    </xdr:from>
    <xdr:to>
      <xdr:col>0</xdr:col>
      <xdr:colOff>2192655</xdr:colOff>
      <xdr:row>863</xdr:row>
      <xdr:rowOff>1487805</xdr:rowOff>
    </xdr:to>
    <xdr:pic>
      <xdr:nvPicPr>
        <xdr:cNvPr id="36" name="图片 35">
          <a:extLst>
            <a:ext uri="{FF2B5EF4-FFF2-40B4-BE49-F238E27FC236}">
              <a16:creationId xmlns:a16="http://schemas.microsoft.com/office/drawing/2014/main" id="{00000000-0008-0000-2500-000024000000}"/>
            </a:ext>
          </a:extLst>
        </xdr:cNvPr>
        <xdr:cNvPicPr>
          <a:picLocks noChangeAspect="1"/>
        </xdr:cNvPicPr>
      </xdr:nvPicPr>
      <xdr:blipFill>
        <a:blip xmlns:r="http://schemas.openxmlformats.org/officeDocument/2006/relationships" r:embed="rId826"/>
        <a:stretch>
          <a:fillRect/>
        </a:stretch>
      </xdr:blipFill>
      <xdr:spPr>
        <a:xfrm>
          <a:off x="20320" y="1320378995"/>
          <a:ext cx="2172335" cy="1363980"/>
        </a:xfrm>
        <a:prstGeom prst="rect">
          <a:avLst/>
        </a:prstGeom>
        <a:noFill/>
        <a:ln w="9525">
          <a:noFill/>
        </a:ln>
      </xdr:spPr>
    </xdr:pic>
    <xdr:clientData/>
  </xdr:twoCellAnchor>
  <xdr:twoCellAnchor editAs="oneCell">
    <xdr:from>
      <xdr:col>0</xdr:col>
      <xdr:colOff>161925</xdr:colOff>
      <xdr:row>864</xdr:row>
      <xdr:rowOff>66675</xdr:rowOff>
    </xdr:from>
    <xdr:to>
      <xdr:col>0</xdr:col>
      <xdr:colOff>2067560</xdr:colOff>
      <xdr:row>864</xdr:row>
      <xdr:rowOff>1525905</xdr:rowOff>
    </xdr:to>
    <xdr:pic>
      <xdr:nvPicPr>
        <xdr:cNvPr id="37" name="图片 36">
          <a:extLst>
            <a:ext uri="{FF2B5EF4-FFF2-40B4-BE49-F238E27FC236}">
              <a16:creationId xmlns:a16="http://schemas.microsoft.com/office/drawing/2014/main" id="{00000000-0008-0000-2500-000025000000}"/>
            </a:ext>
          </a:extLst>
        </xdr:cNvPr>
        <xdr:cNvPicPr>
          <a:picLocks noChangeAspect="1"/>
        </xdr:cNvPicPr>
      </xdr:nvPicPr>
      <xdr:blipFill>
        <a:blip xmlns:r="http://schemas.openxmlformats.org/officeDocument/2006/relationships" r:embed="rId827"/>
        <a:stretch>
          <a:fillRect/>
        </a:stretch>
      </xdr:blipFill>
      <xdr:spPr>
        <a:xfrm>
          <a:off x="161925" y="1321883945"/>
          <a:ext cx="1905635" cy="1459230"/>
        </a:xfrm>
        <a:prstGeom prst="rect">
          <a:avLst/>
        </a:prstGeom>
        <a:noFill/>
        <a:ln w="9525">
          <a:noFill/>
        </a:ln>
      </xdr:spPr>
    </xdr:pic>
    <xdr:clientData/>
  </xdr:twoCellAnchor>
  <xdr:twoCellAnchor editAs="oneCell">
    <xdr:from>
      <xdr:col>0</xdr:col>
      <xdr:colOff>152400</xdr:colOff>
      <xdr:row>865</xdr:row>
      <xdr:rowOff>28575</xdr:rowOff>
    </xdr:from>
    <xdr:to>
      <xdr:col>0</xdr:col>
      <xdr:colOff>2112010</xdr:colOff>
      <xdr:row>865</xdr:row>
      <xdr:rowOff>1505585</xdr:rowOff>
    </xdr:to>
    <xdr:pic>
      <xdr:nvPicPr>
        <xdr:cNvPr id="38" name="图片 37">
          <a:extLst>
            <a:ext uri="{FF2B5EF4-FFF2-40B4-BE49-F238E27FC236}">
              <a16:creationId xmlns:a16="http://schemas.microsoft.com/office/drawing/2014/main" id="{00000000-0008-0000-2500-000026000000}"/>
            </a:ext>
          </a:extLst>
        </xdr:cNvPr>
        <xdr:cNvPicPr>
          <a:picLocks noChangeAspect="1"/>
        </xdr:cNvPicPr>
      </xdr:nvPicPr>
      <xdr:blipFill>
        <a:blip xmlns:r="http://schemas.openxmlformats.org/officeDocument/2006/relationships" r:embed="rId828"/>
        <a:stretch>
          <a:fillRect/>
        </a:stretch>
      </xdr:blipFill>
      <xdr:spPr>
        <a:xfrm>
          <a:off x="152400" y="1323407945"/>
          <a:ext cx="1959610" cy="1477010"/>
        </a:xfrm>
        <a:prstGeom prst="rect">
          <a:avLst/>
        </a:prstGeom>
        <a:noFill/>
        <a:ln w="9525">
          <a:noFill/>
        </a:ln>
      </xdr:spPr>
    </xdr:pic>
    <xdr:clientData/>
  </xdr:twoCellAnchor>
  <xdr:twoCellAnchor editAs="oneCell">
    <xdr:from>
      <xdr:col>0</xdr:col>
      <xdr:colOff>266700</xdr:colOff>
      <xdr:row>866</xdr:row>
      <xdr:rowOff>57785</xdr:rowOff>
    </xdr:from>
    <xdr:to>
      <xdr:col>0</xdr:col>
      <xdr:colOff>2057400</xdr:colOff>
      <xdr:row>866</xdr:row>
      <xdr:rowOff>1495425</xdr:rowOff>
    </xdr:to>
    <xdr:pic>
      <xdr:nvPicPr>
        <xdr:cNvPr id="39" name="图片 38">
          <a:extLst>
            <a:ext uri="{FF2B5EF4-FFF2-40B4-BE49-F238E27FC236}">
              <a16:creationId xmlns:a16="http://schemas.microsoft.com/office/drawing/2014/main" id="{00000000-0008-0000-2500-000027000000}"/>
            </a:ext>
          </a:extLst>
        </xdr:cNvPr>
        <xdr:cNvPicPr>
          <a:picLocks noChangeAspect="1"/>
        </xdr:cNvPicPr>
      </xdr:nvPicPr>
      <xdr:blipFill>
        <a:blip xmlns:r="http://schemas.openxmlformats.org/officeDocument/2006/relationships" r:embed="rId829"/>
        <a:stretch>
          <a:fillRect/>
        </a:stretch>
      </xdr:blipFill>
      <xdr:spPr>
        <a:xfrm>
          <a:off x="266700" y="1324999255"/>
          <a:ext cx="1790700" cy="1437640"/>
        </a:xfrm>
        <a:prstGeom prst="rect">
          <a:avLst/>
        </a:prstGeom>
        <a:noFill/>
        <a:ln w="9525">
          <a:noFill/>
        </a:ln>
      </xdr:spPr>
    </xdr:pic>
    <xdr:clientData/>
  </xdr:twoCellAnchor>
  <xdr:twoCellAnchor editAs="oneCell">
    <xdr:from>
      <xdr:col>0</xdr:col>
      <xdr:colOff>257175</xdr:colOff>
      <xdr:row>867</xdr:row>
      <xdr:rowOff>66675</xdr:rowOff>
    </xdr:from>
    <xdr:to>
      <xdr:col>0</xdr:col>
      <xdr:colOff>1962150</xdr:colOff>
      <xdr:row>867</xdr:row>
      <xdr:rowOff>1492250</xdr:rowOff>
    </xdr:to>
    <xdr:pic>
      <xdr:nvPicPr>
        <xdr:cNvPr id="40" name="图片 39">
          <a:extLst>
            <a:ext uri="{FF2B5EF4-FFF2-40B4-BE49-F238E27FC236}">
              <a16:creationId xmlns:a16="http://schemas.microsoft.com/office/drawing/2014/main" id="{00000000-0008-0000-2500-000028000000}"/>
            </a:ext>
          </a:extLst>
        </xdr:cNvPr>
        <xdr:cNvPicPr>
          <a:picLocks noChangeAspect="1"/>
        </xdr:cNvPicPr>
      </xdr:nvPicPr>
      <xdr:blipFill>
        <a:blip xmlns:r="http://schemas.openxmlformats.org/officeDocument/2006/relationships" r:embed="rId830"/>
        <a:stretch>
          <a:fillRect/>
        </a:stretch>
      </xdr:blipFill>
      <xdr:spPr>
        <a:xfrm>
          <a:off x="257175" y="1326570245"/>
          <a:ext cx="1704975" cy="1425575"/>
        </a:xfrm>
        <a:prstGeom prst="rect">
          <a:avLst/>
        </a:prstGeom>
        <a:noFill/>
        <a:ln w="9525">
          <a:noFill/>
        </a:ln>
      </xdr:spPr>
    </xdr:pic>
    <xdr:clientData/>
  </xdr:twoCellAnchor>
  <xdr:twoCellAnchor editAs="oneCell">
    <xdr:from>
      <xdr:col>0</xdr:col>
      <xdr:colOff>257175</xdr:colOff>
      <xdr:row>868</xdr:row>
      <xdr:rowOff>28575</xdr:rowOff>
    </xdr:from>
    <xdr:to>
      <xdr:col>0</xdr:col>
      <xdr:colOff>1905000</xdr:colOff>
      <xdr:row>868</xdr:row>
      <xdr:rowOff>1506220</xdr:rowOff>
    </xdr:to>
    <xdr:pic>
      <xdr:nvPicPr>
        <xdr:cNvPr id="41" name="图片 40">
          <a:extLst>
            <a:ext uri="{FF2B5EF4-FFF2-40B4-BE49-F238E27FC236}">
              <a16:creationId xmlns:a16="http://schemas.microsoft.com/office/drawing/2014/main" id="{00000000-0008-0000-2500-000029000000}"/>
            </a:ext>
          </a:extLst>
        </xdr:cNvPr>
        <xdr:cNvPicPr>
          <a:picLocks noChangeAspect="1"/>
        </xdr:cNvPicPr>
      </xdr:nvPicPr>
      <xdr:blipFill>
        <a:blip xmlns:r="http://schemas.openxmlformats.org/officeDocument/2006/relationships" r:embed="rId831"/>
        <a:stretch>
          <a:fillRect/>
        </a:stretch>
      </xdr:blipFill>
      <xdr:spPr>
        <a:xfrm>
          <a:off x="257175" y="1328094245"/>
          <a:ext cx="1647825" cy="1477645"/>
        </a:xfrm>
        <a:prstGeom prst="rect">
          <a:avLst/>
        </a:prstGeom>
        <a:noFill/>
        <a:ln w="9525">
          <a:noFill/>
        </a:ln>
      </xdr:spPr>
    </xdr:pic>
    <xdr:clientData/>
  </xdr:twoCellAnchor>
  <xdr:twoCellAnchor editAs="oneCell">
    <xdr:from>
      <xdr:col>0</xdr:col>
      <xdr:colOff>339090</xdr:colOff>
      <xdr:row>869</xdr:row>
      <xdr:rowOff>37465</xdr:rowOff>
    </xdr:from>
    <xdr:to>
      <xdr:col>0</xdr:col>
      <xdr:colOff>1950720</xdr:colOff>
      <xdr:row>869</xdr:row>
      <xdr:rowOff>1525905</xdr:rowOff>
    </xdr:to>
    <xdr:pic>
      <xdr:nvPicPr>
        <xdr:cNvPr id="42" name="图片 41">
          <a:extLst>
            <a:ext uri="{FF2B5EF4-FFF2-40B4-BE49-F238E27FC236}">
              <a16:creationId xmlns:a16="http://schemas.microsoft.com/office/drawing/2014/main" id="{00000000-0008-0000-2500-00002A000000}"/>
            </a:ext>
          </a:extLst>
        </xdr:cNvPr>
        <xdr:cNvPicPr>
          <a:picLocks noChangeAspect="1"/>
        </xdr:cNvPicPr>
      </xdr:nvPicPr>
      <xdr:blipFill>
        <a:blip xmlns:r="http://schemas.openxmlformats.org/officeDocument/2006/relationships" r:embed="rId832"/>
        <a:stretch>
          <a:fillRect/>
        </a:stretch>
      </xdr:blipFill>
      <xdr:spPr>
        <a:xfrm>
          <a:off x="339090" y="1329665235"/>
          <a:ext cx="1611630" cy="1488440"/>
        </a:xfrm>
        <a:prstGeom prst="rect">
          <a:avLst/>
        </a:prstGeom>
        <a:noFill/>
        <a:ln w="9525">
          <a:noFill/>
        </a:ln>
      </xdr:spPr>
    </xdr:pic>
    <xdr:clientData/>
  </xdr:twoCellAnchor>
  <xdr:twoCellAnchor editAs="oneCell">
    <xdr:from>
      <xdr:col>0</xdr:col>
      <xdr:colOff>333375</xdr:colOff>
      <xdr:row>870</xdr:row>
      <xdr:rowOff>57150</xdr:rowOff>
    </xdr:from>
    <xdr:to>
      <xdr:col>0</xdr:col>
      <xdr:colOff>1936750</xdr:colOff>
      <xdr:row>870</xdr:row>
      <xdr:rowOff>1485900</xdr:rowOff>
    </xdr:to>
    <xdr:pic>
      <xdr:nvPicPr>
        <xdr:cNvPr id="43" name="图片 42">
          <a:extLst>
            <a:ext uri="{FF2B5EF4-FFF2-40B4-BE49-F238E27FC236}">
              <a16:creationId xmlns:a16="http://schemas.microsoft.com/office/drawing/2014/main" id="{00000000-0008-0000-2500-00002B000000}"/>
            </a:ext>
          </a:extLst>
        </xdr:cNvPr>
        <xdr:cNvPicPr>
          <a:picLocks noChangeAspect="1"/>
        </xdr:cNvPicPr>
      </xdr:nvPicPr>
      <xdr:blipFill>
        <a:blip xmlns:r="http://schemas.openxmlformats.org/officeDocument/2006/relationships" r:embed="rId833"/>
        <a:stretch>
          <a:fillRect/>
        </a:stretch>
      </xdr:blipFill>
      <xdr:spPr>
        <a:xfrm>
          <a:off x="333375" y="1331247020"/>
          <a:ext cx="1603375" cy="1428750"/>
        </a:xfrm>
        <a:prstGeom prst="rect">
          <a:avLst/>
        </a:prstGeom>
        <a:noFill/>
        <a:ln w="9525">
          <a:noFill/>
        </a:ln>
      </xdr:spPr>
    </xdr:pic>
    <xdr:clientData/>
  </xdr:twoCellAnchor>
  <xdr:twoCellAnchor editAs="oneCell">
    <xdr:from>
      <xdr:col>0</xdr:col>
      <xdr:colOff>152400</xdr:colOff>
      <xdr:row>871</xdr:row>
      <xdr:rowOff>57150</xdr:rowOff>
    </xdr:from>
    <xdr:to>
      <xdr:col>0</xdr:col>
      <xdr:colOff>2064385</xdr:colOff>
      <xdr:row>871</xdr:row>
      <xdr:rowOff>1515110</xdr:rowOff>
    </xdr:to>
    <xdr:pic>
      <xdr:nvPicPr>
        <xdr:cNvPr id="44" name="图片 43">
          <a:extLst>
            <a:ext uri="{FF2B5EF4-FFF2-40B4-BE49-F238E27FC236}">
              <a16:creationId xmlns:a16="http://schemas.microsoft.com/office/drawing/2014/main" id="{00000000-0008-0000-2500-00002C000000}"/>
            </a:ext>
          </a:extLst>
        </xdr:cNvPr>
        <xdr:cNvPicPr>
          <a:picLocks noChangeAspect="1"/>
        </xdr:cNvPicPr>
      </xdr:nvPicPr>
      <xdr:blipFill>
        <a:blip xmlns:r="http://schemas.openxmlformats.org/officeDocument/2006/relationships" r:embed="rId834"/>
        <a:stretch>
          <a:fillRect/>
        </a:stretch>
      </xdr:blipFill>
      <xdr:spPr>
        <a:xfrm>
          <a:off x="152400" y="1332809120"/>
          <a:ext cx="1911985" cy="1457960"/>
        </a:xfrm>
        <a:prstGeom prst="rect">
          <a:avLst/>
        </a:prstGeom>
        <a:noFill/>
        <a:ln w="9525">
          <a:noFill/>
        </a:ln>
      </xdr:spPr>
    </xdr:pic>
    <xdr:clientData/>
  </xdr:twoCellAnchor>
  <xdr:twoCellAnchor editAs="oneCell">
    <xdr:from>
      <xdr:col>0</xdr:col>
      <xdr:colOff>238125</xdr:colOff>
      <xdr:row>872</xdr:row>
      <xdr:rowOff>28575</xdr:rowOff>
    </xdr:from>
    <xdr:to>
      <xdr:col>0</xdr:col>
      <xdr:colOff>2028825</xdr:colOff>
      <xdr:row>872</xdr:row>
      <xdr:rowOff>1517015</xdr:rowOff>
    </xdr:to>
    <xdr:pic>
      <xdr:nvPicPr>
        <xdr:cNvPr id="45" name="图片 44">
          <a:extLst>
            <a:ext uri="{FF2B5EF4-FFF2-40B4-BE49-F238E27FC236}">
              <a16:creationId xmlns:a16="http://schemas.microsoft.com/office/drawing/2014/main" id="{00000000-0008-0000-2500-00002D000000}"/>
            </a:ext>
          </a:extLst>
        </xdr:cNvPr>
        <xdr:cNvPicPr>
          <a:picLocks noChangeAspect="1"/>
        </xdr:cNvPicPr>
      </xdr:nvPicPr>
      <xdr:blipFill>
        <a:blip xmlns:r="http://schemas.openxmlformats.org/officeDocument/2006/relationships" r:embed="rId835"/>
        <a:stretch>
          <a:fillRect/>
        </a:stretch>
      </xdr:blipFill>
      <xdr:spPr>
        <a:xfrm>
          <a:off x="238125" y="1334342645"/>
          <a:ext cx="1790700" cy="1488440"/>
        </a:xfrm>
        <a:prstGeom prst="rect">
          <a:avLst/>
        </a:prstGeom>
        <a:noFill/>
        <a:ln w="9525">
          <a:noFill/>
        </a:ln>
      </xdr:spPr>
    </xdr:pic>
    <xdr:clientData/>
  </xdr:twoCellAnchor>
  <xdr:twoCellAnchor editAs="oneCell">
    <xdr:from>
      <xdr:col>0</xdr:col>
      <xdr:colOff>266700</xdr:colOff>
      <xdr:row>873</xdr:row>
      <xdr:rowOff>76200</xdr:rowOff>
    </xdr:from>
    <xdr:to>
      <xdr:col>0</xdr:col>
      <xdr:colOff>2077085</xdr:colOff>
      <xdr:row>873</xdr:row>
      <xdr:rowOff>1510030</xdr:rowOff>
    </xdr:to>
    <xdr:pic>
      <xdr:nvPicPr>
        <xdr:cNvPr id="46" name="图片 45">
          <a:extLst>
            <a:ext uri="{FF2B5EF4-FFF2-40B4-BE49-F238E27FC236}">
              <a16:creationId xmlns:a16="http://schemas.microsoft.com/office/drawing/2014/main" id="{00000000-0008-0000-2500-00002E000000}"/>
            </a:ext>
          </a:extLst>
        </xdr:cNvPr>
        <xdr:cNvPicPr>
          <a:picLocks noChangeAspect="1"/>
        </xdr:cNvPicPr>
      </xdr:nvPicPr>
      <xdr:blipFill>
        <a:blip xmlns:r="http://schemas.openxmlformats.org/officeDocument/2006/relationships" r:embed="rId836"/>
        <a:stretch>
          <a:fillRect/>
        </a:stretch>
      </xdr:blipFill>
      <xdr:spPr>
        <a:xfrm>
          <a:off x="266700" y="1335952370"/>
          <a:ext cx="1810385" cy="1433830"/>
        </a:xfrm>
        <a:prstGeom prst="rect">
          <a:avLst/>
        </a:prstGeom>
        <a:noFill/>
        <a:ln w="9525">
          <a:noFill/>
        </a:ln>
      </xdr:spPr>
    </xdr:pic>
    <xdr:clientData/>
  </xdr:twoCellAnchor>
  <xdr:twoCellAnchor editAs="oneCell">
    <xdr:from>
      <xdr:col>0</xdr:col>
      <xdr:colOff>180975</xdr:colOff>
      <xdr:row>875</xdr:row>
      <xdr:rowOff>38100</xdr:rowOff>
    </xdr:from>
    <xdr:to>
      <xdr:col>0</xdr:col>
      <xdr:colOff>2038985</xdr:colOff>
      <xdr:row>875</xdr:row>
      <xdr:rowOff>1471930</xdr:rowOff>
    </xdr:to>
    <xdr:pic>
      <xdr:nvPicPr>
        <xdr:cNvPr id="47" name="图片 46">
          <a:extLst>
            <a:ext uri="{FF2B5EF4-FFF2-40B4-BE49-F238E27FC236}">
              <a16:creationId xmlns:a16="http://schemas.microsoft.com/office/drawing/2014/main" id="{00000000-0008-0000-2500-00002F000000}"/>
            </a:ext>
          </a:extLst>
        </xdr:cNvPr>
        <xdr:cNvPicPr>
          <a:picLocks noChangeAspect="1"/>
        </xdr:cNvPicPr>
      </xdr:nvPicPr>
      <xdr:blipFill>
        <a:blip xmlns:r="http://schemas.openxmlformats.org/officeDocument/2006/relationships" r:embed="rId837"/>
        <a:stretch>
          <a:fillRect/>
        </a:stretch>
      </xdr:blipFill>
      <xdr:spPr>
        <a:xfrm>
          <a:off x="180975" y="1339038470"/>
          <a:ext cx="1858010" cy="1433830"/>
        </a:xfrm>
        <a:prstGeom prst="rect">
          <a:avLst/>
        </a:prstGeom>
        <a:noFill/>
        <a:ln w="9525">
          <a:noFill/>
        </a:ln>
      </xdr:spPr>
    </xdr:pic>
    <xdr:clientData/>
  </xdr:twoCellAnchor>
  <xdr:twoCellAnchor editAs="oneCell">
    <xdr:from>
      <xdr:col>0</xdr:col>
      <xdr:colOff>295275</xdr:colOff>
      <xdr:row>874</xdr:row>
      <xdr:rowOff>66675</xdr:rowOff>
    </xdr:from>
    <xdr:to>
      <xdr:col>0</xdr:col>
      <xdr:colOff>2083435</xdr:colOff>
      <xdr:row>874</xdr:row>
      <xdr:rowOff>1504950</xdr:rowOff>
    </xdr:to>
    <xdr:pic>
      <xdr:nvPicPr>
        <xdr:cNvPr id="48" name="图片 47">
          <a:extLst>
            <a:ext uri="{FF2B5EF4-FFF2-40B4-BE49-F238E27FC236}">
              <a16:creationId xmlns:a16="http://schemas.microsoft.com/office/drawing/2014/main" id="{00000000-0008-0000-2500-000030000000}"/>
            </a:ext>
          </a:extLst>
        </xdr:cNvPr>
        <xdr:cNvPicPr>
          <a:picLocks noChangeAspect="1"/>
        </xdr:cNvPicPr>
      </xdr:nvPicPr>
      <xdr:blipFill>
        <a:blip xmlns:r="http://schemas.openxmlformats.org/officeDocument/2006/relationships" r:embed="rId838"/>
        <a:stretch>
          <a:fillRect/>
        </a:stretch>
      </xdr:blipFill>
      <xdr:spPr>
        <a:xfrm>
          <a:off x="295275" y="1337504945"/>
          <a:ext cx="1788160" cy="1438275"/>
        </a:xfrm>
        <a:prstGeom prst="rect">
          <a:avLst/>
        </a:prstGeom>
        <a:noFill/>
        <a:ln w="9525">
          <a:noFill/>
        </a:ln>
      </xdr:spPr>
    </xdr:pic>
    <xdr:clientData/>
  </xdr:twoCellAnchor>
  <xdr:twoCellAnchor editAs="oneCell">
    <xdr:from>
      <xdr:col>0</xdr:col>
      <xdr:colOff>257175</xdr:colOff>
      <xdr:row>876</xdr:row>
      <xdr:rowOff>57150</xdr:rowOff>
    </xdr:from>
    <xdr:to>
      <xdr:col>0</xdr:col>
      <xdr:colOff>2051050</xdr:colOff>
      <xdr:row>876</xdr:row>
      <xdr:rowOff>1476375</xdr:rowOff>
    </xdr:to>
    <xdr:pic>
      <xdr:nvPicPr>
        <xdr:cNvPr id="49" name="图片 48">
          <a:extLst>
            <a:ext uri="{FF2B5EF4-FFF2-40B4-BE49-F238E27FC236}">
              <a16:creationId xmlns:a16="http://schemas.microsoft.com/office/drawing/2014/main" id="{00000000-0008-0000-2500-000031000000}"/>
            </a:ext>
          </a:extLst>
        </xdr:cNvPr>
        <xdr:cNvPicPr>
          <a:picLocks noChangeAspect="1"/>
        </xdr:cNvPicPr>
      </xdr:nvPicPr>
      <xdr:blipFill>
        <a:blip xmlns:r="http://schemas.openxmlformats.org/officeDocument/2006/relationships" r:embed="rId839"/>
        <a:stretch>
          <a:fillRect/>
        </a:stretch>
      </xdr:blipFill>
      <xdr:spPr>
        <a:xfrm>
          <a:off x="257175" y="1340619620"/>
          <a:ext cx="1793875" cy="1419225"/>
        </a:xfrm>
        <a:prstGeom prst="rect">
          <a:avLst/>
        </a:prstGeom>
        <a:noFill/>
        <a:ln w="9525">
          <a:noFill/>
        </a:ln>
      </xdr:spPr>
    </xdr:pic>
    <xdr:clientData/>
  </xdr:twoCellAnchor>
  <xdr:twoCellAnchor editAs="oneCell">
    <xdr:from>
      <xdr:col>0</xdr:col>
      <xdr:colOff>161925</xdr:colOff>
      <xdr:row>253</xdr:row>
      <xdr:rowOff>66675</xdr:rowOff>
    </xdr:from>
    <xdr:to>
      <xdr:col>0</xdr:col>
      <xdr:colOff>2090420</xdr:colOff>
      <xdr:row>253</xdr:row>
      <xdr:rowOff>1515110</xdr:rowOff>
    </xdr:to>
    <xdr:pic>
      <xdr:nvPicPr>
        <xdr:cNvPr id="50" name="图片 49">
          <a:extLst>
            <a:ext uri="{FF2B5EF4-FFF2-40B4-BE49-F238E27FC236}">
              <a16:creationId xmlns:a16="http://schemas.microsoft.com/office/drawing/2014/main" id="{00000000-0008-0000-2500-000032000000}"/>
            </a:ext>
          </a:extLst>
        </xdr:cNvPr>
        <xdr:cNvPicPr>
          <a:picLocks noChangeAspect="1"/>
        </xdr:cNvPicPr>
      </xdr:nvPicPr>
      <xdr:blipFill>
        <a:blip xmlns:r="http://schemas.openxmlformats.org/officeDocument/2006/relationships" r:embed="rId840"/>
        <a:stretch>
          <a:fillRect/>
        </a:stretch>
      </xdr:blipFill>
      <xdr:spPr>
        <a:xfrm>
          <a:off x="161925" y="388891145"/>
          <a:ext cx="1928495" cy="1448435"/>
        </a:xfrm>
        <a:prstGeom prst="rect">
          <a:avLst/>
        </a:prstGeom>
        <a:noFill/>
        <a:ln w="9525">
          <a:noFill/>
        </a:ln>
      </xdr:spPr>
    </xdr:pic>
    <xdr:clientData/>
  </xdr:twoCellAnchor>
  <xdr:twoCellAnchor editAs="oneCell">
    <xdr:from>
      <xdr:col>0</xdr:col>
      <xdr:colOff>152400</xdr:colOff>
      <xdr:row>254</xdr:row>
      <xdr:rowOff>64770</xdr:rowOff>
    </xdr:from>
    <xdr:to>
      <xdr:col>0</xdr:col>
      <xdr:colOff>2054225</xdr:colOff>
      <xdr:row>254</xdr:row>
      <xdr:rowOff>1504950</xdr:rowOff>
    </xdr:to>
    <xdr:pic>
      <xdr:nvPicPr>
        <xdr:cNvPr id="51" name="图片 50">
          <a:extLst>
            <a:ext uri="{FF2B5EF4-FFF2-40B4-BE49-F238E27FC236}">
              <a16:creationId xmlns:a16="http://schemas.microsoft.com/office/drawing/2014/main" id="{00000000-0008-0000-2500-000033000000}"/>
            </a:ext>
          </a:extLst>
        </xdr:cNvPr>
        <xdr:cNvPicPr>
          <a:picLocks noChangeAspect="1"/>
        </xdr:cNvPicPr>
      </xdr:nvPicPr>
      <xdr:blipFill>
        <a:blip xmlns:r="http://schemas.openxmlformats.org/officeDocument/2006/relationships" r:embed="rId841"/>
        <a:stretch>
          <a:fillRect/>
        </a:stretch>
      </xdr:blipFill>
      <xdr:spPr>
        <a:xfrm>
          <a:off x="152400" y="390451340"/>
          <a:ext cx="1901825" cy="1440180"/>
        </a:xfrm>
        <a:prstGeom prst="rect">
          <a:avLst/>
        </a:prstGeom>
        <a:noFill/>
        <a:ln w="9525">
          <a:noFill/>
        </a:ln>
      </xdr:spPr>
    </xdr:pic>
    <xdr:clientData/>
  </xdr:twoCellAnchor>
  <xdr:twoCellAnchor editAs="oneCell">
    <xdr:from>
      <xdr:col>0</xdr:col>
      <xdr:colOff>200025</xdr:colOff>
      <xdr:row>255</xdr:row>
      <xdr:rowOff>66675</xdr:rowOff>
    </xdr:from>
    <xdr:to>
      <xdr:col>0</xdr:col>
      <xdr:colOff>2115820</xdr:colOff>
      <xdr:row>255</xdr:row>
      <xdr:rowOff>1513840</xdr:rowOff>
    </xdr:to>
    <xdr:pic>
      <xdr:nvPicPr>
        <xdr:cNvPr id="52" name="图片 51">
          <a:extLst>
            <a:ext uri="{FF2B5EF4-FFF2-40B4-BE49-F238E27FC236}">
              <a16:creationId xmlns:a16="http://schemas.microsoft.com/office/drawing/2014/main" id="{00000000-0008-0000-2500-000034000000}"/>
            </a:ext>
          </a:extLst>
        </xdr:cNvPr>
        <xdr:cNvPicPr>
          <a:picLocks noChangeAspect="1"/>
        </xdr:cNvPicPr>
      </xdr:nvPicPr>
      <xdr:blipFill>
        <a:blip xmlns:r="http://schemas.openxmlformats.org/officeDocument/2006/relationships" r:embed="rId842"/>
        <a:stretch>
          <a:fillRect/>
        </a:stretch>
      </xdr:blipFill>
      <xdr:spPr>
        <a:xfrm>
          <a:off x="200025" y="392015345"/>
          <a:ext cx="1915795" cy="1447165"/>
        </a:xfrm>
        <a:prstGeom prst="rect">
          <a:avLst/>
        </a:prstGeom>
        <a:noFill/>
        <a:ln w="9525">
          <a:noFill/>
        </a:ln>
      </xdr:spPr>
    </xdr:pic>
    <xdr:clientData/>
  </xdr:twoCellAnchor>
  <xdr:twoCellAnchor editAs="oneCell">
    <xdr:from>
      <xdr:col>0</xdr:col>
      <xdr:colOff>219075</xdr:colOff>
      <xdr:row>256</xdr:row>
      <xdr:rowOff>57150</xdr:rowOff>
    </xdr:from>
    <xdr:to>
      <xdr:col>0</xdr:col>
      <xdr:colOff>2086610</xdr:colOff>
      <xdr:row>256</xdr:row>
      <xdr:rowOff>1501775</xdr:rowOff>
    </xdr:to>
    <xdr:pic>
      <xdr:nvPicPr>
        <xdr:cNvPr id="53" name="图片 52">
          <a:extLst>
            <a:ext uri="{FF2B5EF4-FFF2-40B4-BE49-F238E27FC236}">
              <a16:creationId xmlns:a16="http://schemas.microsoft.com/office/drawing/2014/main" id="{00000000-0008-0000-2500-000035000000}"/>
            </a:ext>
          </a:extLst>
        </xdr:cNvPr>
        <xdr:cNvPicPr>
          <a:picLocks noChangeAspect="1"/>
        </xdr:cNvPicPr>
      </xdr:nvPicPr>
      <xdr:blipFill>
        <a:blip xmlns:r="http://schemas.openxmlformats.org/officeDocument/2006/relationships" r:embed="rId843"/>
        <a:stretch>
          <a:fillRect/>
        </a:stretch>
      </xdr:blipFill>
      <xdr:spPr>
        <a:xfrm>
          <a:off x="219075" y="393567920"/>
          <a:ext cx="1867535" cy="1444625"/>
        </a:xfrm>
        <a:prstGeom prst="rect">
          <a:avLst/>
        </a:prstGeom>
        <a:noFill/>
        <a:ln w="9525">
          <a:noFill/>
        </a:ln>
      </xdr:spPr>
    </xdr:pic>
    <xdr:clientData/>
  </xdr:twoCellAnchor>
  <xdr:twoCellAnchor editAs="oneCell">
    <xdr:from>
      <xdr:col>0</xdr:col>
      <xdr:colOff>419100</xdr:colOff>
      <xdr:row>257</xdr:row>
      <xdr:rowOff>76200</xdr:rowOff>
    </xdr:from>
    <xdr:to>
      <xdr:col>0</xdr:col>
      <xdr:colOff>1857375</xdr:colOff>
      <xdr:row>257</xdr:row>
      <xdr:rowOff>1524000</xdr:rowOff>
    </xdr:to>
    <xdr:pic>
      <xdr:nvPicPr>
        <xdr:cNvPr id="54" name="图片 53">
          <a:extLst>
            <a:ext uri="{FF2B5EF4-FFF2-40B4-BE49-F238E27FC236}">
              <a16:creationId xmlns:a16="http://schemas.microsoft.com/office/drawing/2014/main" id="{00000000-0008-0000-2500-000036000000}"/>
            </a:ext>
          </a:extLst>
        </xdr:cNvPr>
        <xdr:cNvPicPr>
          <a:picLocks noChangeAspect="1"/>
        </xdr:cNvPicPr>
      </xdr:nvPicPr>
      <xdr:blipFill>
        <a:blip xmlns:r="http://schemas.openxmlformats.org/officeDocument/2006/relationships" r:embed="rId844"/>
        <a:stretch>
          <a:fillRect/>
        </a:stretch>
      </xdr:blipFill>
      <xdr:spPr>
        <a:xfrm>
          <a:off x="419100" y="395149070"/>
          <a:ext cx="1438275" cy="1447800"/>
        </a:xfrm>
        <a:prstGeom prst="rect">
          <a:avLst/>
        </a:prstGeom>
        <a:noFill/>
        <a:ln w="9525">
          <a:noFill/>
        </a:ln>
      </xdr:spPr>
    </xdr:pic>
    <xdr:clientData/>
  </xdr:twoCellAnchor>
  <xdr:twoCellAnchor editAs="oneCell">
    <xdr:from>
      <xdr:col>0</xdr:col>
      <xdr:colOff>409575</xdr:colOff>
      <xdr:row>258</xdr:row>
      <xdr:rowOff>76200</xdr:rowOff>
    </xdr:from>
    <xdr:to>
      <xdr:col>0</xdr:col>
      <xdr:colOff>1885315</xdr:colOff>
      <xdr:row>258</xdr:row>
      <xdr:rowOff>1504950</xdr:rowOff>
    </xdr:to>
    <xdr:pic>
      <xdr:nvPicPr>
        <xdr:cNvPr id="55" name="图片 54">
          <a:extLst>
            <a:ext uri="{FF2B5EF4-FFF2-40B4-BE49-F238E27FC236}">
              <a16:creationId xmlns:a16="http://schemas.microsoft.com/office/drawing/2014/main" id="{00000000-0008-0000-2500-000037000000}"/>
            </a:ext>
          </a:extLst>
        </xdr:cNvPr>
        <xdr:cNvPicPr>
          <a:picLocks noChangeAspect="1"/>
        </xdr:cNvPicPr>
      </xdr:nvPicPr>
      <xdr:blipFill>
        <a:blip xmlns:r="http://schemas.openxmlformats.org/officeDocument/2006/relationships" r:embed="rId845"/>
        <a:stretch>
          <a:fillRect/>
        </a:stretch>
      </xdr:blipFill>
      <xdr:spPr>
        <a:xfrm>
          <a:off x="409575" y="396711170"/>
          <a:ext cx="1475740" cy="1428750"/>
        </a:xfrm>
        <a:prstGeom prst="rect">
          <a:avLst/>
        </a:prstGeom>
        <a:noFill/>
        <a:ln w="9525">
          <a:noFill/>
        </a:ln>
      </xdr:spPr>
    </xdr:pic>
    <xdr:clientData/>
  </xdr:twoCellAnchor>
  <xdr:twoCellAnchor editAs="oneCell">
    <xdr:from>
      <xdr:col>0</xdr:col>
      <xdr:colOff>400050</xdr:colOff>
      <xdr:row>259</xdr:row>
      <xdr:rowOff>57150</xdr:rowOff>
    </xdr:from>
    <xdr:to>
      <xdr:col>0</xdr:col>
      <xdr:colOff>1895475</xdr:colOff>
      <xdr:row>259</xdr:row>
      <xdr:rowOff>1504315</xdr:rowOff>
    </xdr:to>
    <xdr:pic>
      <xdr:nvPicPr>
        <xdr:cNvPr id="56" name="图片 55">
          <a:extLst>
            <a:ext uri="{FF2B5EF4-FFF2-40B4-BE49-F238E27FC236}">
              <a16:creationId xmlns:a16="http://schemas.microsoft.com/office/drawing/2014/main" id="{00000000-0008-0000-2500-000038000000}"/>
            </a:ext>
          </a:extLst>
        </xdr:cNvPr>
        <xdr:cNvPicPr>
          <a:picLocks noChangeAspect="1"/>
        </xdr:cNvPicPr>
      </xdr:nvPicPr>
      <xdr:blipFill>
        <a:blip xmlns:r="http://schemas.openxmlformats.org/officeDocument/2006/relationships" r:embed="rId846"/>
        <a:stretch>
          <a:fillRect/>
        </a:stretch>
      </xdr:blipFill>
      <xdr:spPr>
        <a:xfrm>
          <a:off x="400050" y="398254220"/>
          <a:ext cx="1495425" cy="1447165"/>
        </a:xfrm>
        <a:prstGeom prst="rect">
          <a:avLst/>
        </a:prstGeom>
        <a:noFill/>
        <a:ln w="9525">
          <a:noFill/>
        </a:ln>
      </xdr:spPr>
    </xdr:pic>
    <xdr:clientData/>
  </xdr:twoCellAnchor>
  <xdr:twoCellAnchor editAs="oneCell">
    <xdr:from>
      <xdr:col>0</xdr:col>
      <xdr:colOff>381000</xdr:colOff>
      <xdr:row>260</xdr:row>
      <xdr:rowOff>57150</xdr:rowOff>
    </xdr:from>
    <xdr:to>
      <xdr:col>0</xdr:col>
      <xdr:colOff>1894840</xdr:colOff>
      <xdr:row>260</xdr:row>
      <xdr:rowOff>1515110</xdr:rowOff>
    </xdr:to>
    <xdr:pic>
      <xdr:nvPicPr>
        <xdr:cNvPr id="57" name="图片 56">
          <a:extLst>
            <a:ext uri="{FF2B5EF4-FFF2-40B4-BE49-F238E27FC236}">
              <a16:creationId xmlns:a16="http://schemas.microsoft.com/office/drawing/2014/main" id="{00000000-0008-0000-2500-000039000000}"/>
            </a:ext>
          </a:extLst>
        </xdr:cNvPr>
        <xdr:cNvPicPr>
          <a:picLocks noChangeAspect="1"/>
        </xdr:cNvPicPr>
      </xdr:nvPicPr>
      <xdr:blipFill>
        <a:blip xmlns:r="http://schemas.openxmlformats.org/officeDocument/2006/relationships" r:embed="rId847"/>
        <a:stretch>
          <a:fillRect/>
        </a:stretch>
      </xdr:blipFill>
      <xdr:spPr>
        <a:xfrm>
          <a:off x="381000" y="399816320"/>
          <a:ext cx="1513840" cy="1457960"/>
        </a:xfrm>
        <a:prstGeom prst="rect">
          <a:avLst/>
        </a:prstGeom>
        <a:noFill/>
        <a:ln w="9525">
          <a:noFill/>
        </a:ln>
      </xdr:spPr>
    </xdr:pic>
    <xdr:clientData/>
  </xdr:twoCellAnchor>
  <xdr:twoCellAnchor editAs="oneCell">
    <xdr:from>
      <xdr:col>0</xdr:col>
      <xdr:colOff>95250</xdr:colOff>
      <xdr:row>396</xdr:row>
      <xdr:rowOff>104775</xdr:rowOff>
    </xdr:from>
    <xdr:to>
      <xdr:col>0</xdr:col>
      <xdr:colOff>2162810</xdr:colOff>
      <xdr:row>396</xdr:row>
      <xdr:rowOff>1464310</xdr:rowOff>
    </xdr:to>
    <xdr:pic>
      <xdr:nvPicPr>
        <xdr:cNvPr id="58" name="图片 57">
          <a:extLst>
            <a:ext uri="{FF2B5EF4-FFF2-40B4-BE49-F238E27FC236}">
              <a16:creationId xmlns:a16="http://schemas.microsoft.com/office/drawing/2014/main" id="{00000000-0008-0000-2500-00003A000000}"/>
            </a:ext>
          </a:extLst>
        </xdr:cNvPr>
        <xdr:cNvPicPr>
          <a:picLocks noChangeAspect="1"/>
        </xdr:cNvPicPr>
      </xdr:nvPicPr>
      <xdr:blipFill>
        <a:blip xmlns:r="http://schemas.openxmlformats.org/officeDocument/2006/relationships" r:embed="rId848"/>
        <a:stretch>
          <a:fillRect/>
        </a:stretch>
      </xdr:blipFill>
      <xdr:spPr>
        <a:xfrm>
          <a:off x="95250" y="607280345"/>
          <a:ext cx="2067560" cy="1359535"/>
        </a:xfrm>
        <a:prstGeom prst="rect">
          <a:avLst/>
        </a:prstGeom>
        <a:noFill/>
        <a:ln w="9525">
          <a:noFill/>
        </a:ln>
      </xdr:spPr>
    </xdr:pic>
    <xdr:clientData/>
  </xdr:twoCellAnchor>
  <xdr:twoCellAnchor editAs="oneCell">
    <xdr:from>
      <xdr:col>0</xdr:col>
      <xdr:colOff>9525</xdr:colOff>
      <xdr:row>397</xdr:row>
      <xdr:rowOff>57785</xdr:rowOff>
    </xdr:from>
    <xdr:to>
      <xdr:col>0</xdr:col>
      <xdr:colOff>2152015</xdr:colOff>
      <xdr:row>397</xdr:row>
      <xdr:rowOff>1515110</xdr:rowOff>
    </xdr:to>
    <xdr:pic>
      <xdr:nvPicPr>
        <xdr:cNvPr id="59" name="图片 58">
          <a:extLst>
            <a:ext uri="{FF2B5EF4-FFF2-40B4-BE49-F238E27FC236}">
              <a16:creationId xmlns:a16="http://schemas.microsoft.com/office/drawing/2014/main" id="{00000000-0008-0000-2500-00003B000000}"/>
            </a:ext>
          </a:extLst>
        </xdr:cNvPr>
        <xdr:cNvPicPr>
          <a:picLocks noChangeAspect="1"/>
        </xdr:cNvPicPr>
      </xdr:nvPicPr>
      <xdr:blipFill>
        <a:blip xmlns:r="http://schemas.openxmlformats.org/officeDocument/2006/relationships" r:embed="rId849"/>
        <a:stretch>
          <a:fillRect/>
        </a:stretch>
      </xdr:blipFill>
      <xdr:spPr>
        <a:xfrm>
          <a:off x="9525" y="608795455"/>
          <a:ext cx="2142490" cy="1457325"/>
        </a:xfrm>
        <a:prstGeom prst="rect">
          <a:avLst/>
        </a:prstGeom>
        <a:noFill/>
        <a:ln w="9525">
          <a:noFill/>
        </a:ln>
      </xdr:spPr>
    </xdr:pic>
    <xdr:clientData/>
  </xdr:twoCellAnchor>
  <xdr:twoCellAnchor editAs="oneCell">
    <xdr:from>
      <xdr:col>0</xdr:col>
      <xdr:colOff>28575</xdr:colOff>
      <xdr:row>398</xdr:row>
      <xdr:rowOff>38100</xdr:rowOff>
    </xdr:from>
    <xdr:to>
      <xdr:col>0</xdr:col>
      <xdr:colOff>2211705</xdr:colOff>
      <xdr:row>398</xdr:row>
      <xdr:rowOff>1515110</xdr:rowOff>
    </xdr:to>
    <xdr:pic>
      <xdr:nvPicPr>
        <xdr:cNvPr id="60" name="图片 59">
          <a:extLst>
            <a:ext uri="{FF2B5EF4-FFF2-40B4-BE49-F238E27FC236}">
              <a16:creationId xmlns:a16="http://schemas.microsoft.com/office/drawing/2014/main" id="{00000000-0008-0000-2500-00003C000000}"/>
            </a:ext>
          </a:extLst>
        </xdr:cNvPr>
        <xdr:cNvPicPr>
          <a:picLocks noChangeAspect="1"/>
        </xdr:cNvPicPr>
      </xdr:nvPicPr>
      <xdr:blipFill>
        <a:blip xmlns:r="http://schemas.openxmlformats.org/officeDocument/2006/relationships" r:embed="rId850"/>
        <a:stretch>
          <a:fillRect/>
        </a:stretch>
      </xdr:blipFill>
      <xdr:spPr>
        <a:xfrm>
          <a:off x="28575" y="610337870"/>
          <a:ext cx="2183130" cy="1477010"/>
        </a:xfrm>
        <a:prstGeom prst="rect">
          <a:avLst/>
        </a:prstGeom>
        <a:noFill/>
        <a:ln w="9525">
          <a:noFill/>
        </a:ln>
      </xdr:spPr>
    </xdr:pic>
    <xdr:clientData/>
  </xdr:twoCellAnchor>
  <xdr:twoCellAnchor editAs="oneCell">
    <xdr:from>
      <xdr:col>0</xdr:col>
      <xdr:colOff>47625</xdr:colOff>
      <xdr:row>399</xdr:row>
      <xdr:rowOff>76200</xdr:rowOff>
    </xdr:from>
    <xdr:to>
      <xdr:col>0</xdr:col>
      <xdr:colOff>2209800</xdr:colOff>
      <xdr:row>399</xdr:row>
      <xdr:rowOff>1447800</xdr:rowOff>
    </xdr:to>
    <xdr:pic>
      <xdr:nvPicPr>
        <xdr:cNvPr id="61" name="图片 60">
          <a:extLst>
            <a:ext uri="{FF2B5EF4-FFF2-40B4-BE49-F238E27FC236}">
              <a16:creationId xmlns:a16="http://schemas.microsoft.com/office/drawing/2014/main" id="{00000000-0008-0000-2500-00003D000000}"/>
            </a:ext>
          </a:extLst>
        </xdr:cNvPr>
        <xdr:cNvPicPr>
          <a:picLocks noChangeAspect="1"/>
        </xdr:cNvPicPr>
      </xdr:nvPicPr>
      <xdr:blipFill>
        <a:blip xmlns:r="http://schemas.openxmlformats.org/officeDocument/2006/relationships" r:embed="rId851"/>
        <a:stretch>
          <a:fillRect/>
        </a:stretch>
      </xdr:blipFill>
      <xdr:spPr>
        <a:xfrm>
          <a:off x="47625" y="611938070"/>
          <a:ext cx="2162175" cy="1371600"/>
        </a:xfrm>
        <a:prstGeom prst="rect">
          <a:avLst/>
        </a:prstGeom>
        <a:noFill/>
        <a:ln w="9525">
          <a:noFill/>
        </a:ln>
      </xdr:spPr>
    </xdr:pic>
    <xdr:clientData/>
  </xdr:twoCellAnchor>
  <xdr:twoCellAnchor editAs="oneCell">
    <xdr:from>
      <xdr:col>0</xdr:col>
      <xdr:colOff>219075</xdr:colOff>
      <xdr:row>75</xdr:row>
      <xdr:rowOff>95250</xdr:rowOff>
    </xdr:from>
    <xdr:to>
      <xdr:col>0</xdr:col>
      <xdr:colOff>2105025</xdr:colOff>
      <xdr:row>75</xdr:row>
      <xdr:rowOff>1559560</xdr:rowOff>
    </xdr:to>
    <xdr:pic>
      <xdr:nvPicPr>
        <xdr:cNvPr id="62" name="图片 61">
          <a:extLst>
            <a:ext uri="{FF2B5EF4-FFF2-40B4-BE49-F238E27FC236}">
              <a16:creationId xmlns:a16="http://schemas.microsoft.com/office/drawing/2014/main" id="{00000000-0008-0000-2500-00003E000000}"/>
            </a:ext>
          </a:extLst>
        </xdr:cNvPr>
        <xdr:cNvPicPr>
          <a:picLocks noChangeAspect="1"/>
        </xdr:cNvPicPr>
      </xdr:nvPicPr>
      <xdr:blipFill>
        <a:blip xmlns:r="http://schemas.openxmlformats.org/officeDocument/2006/relationships" r:embed="rId852"/>
        <a:stretch>
          <a:fillRect/>
        </a:stretch>
      </xdr:blipFill>
      <xdr:spPr>
        <a:xfrm>
          <a:off x="219075" y="116403120"/>
          <a:ext cx="1885950" cy="1464310"/>
        </a:xfrm>
        <a:prstGeom prst="rect">
          <a:avLst/>
        </a:prstGeom>
        <a:noFill/>
        <a:ln w="9525">
          <a:noFill/>
        </a:ln>
      </xdr:spPr>
    </xdr:pic>
    <xdr:clientData/>
  </xdr:twoCellAnchor>
  <xdr:twoCellAnchor editAs="oneCell">
    <xdr:from>
      <xdr:col>0</xdr:col>
      <xdr:colOff>276225</xdr:colOff>
      <xdr:row>76</xdr:row>
      <xdr:rowOff>66675</xdr:rowOff>
    </xdr:from>
    <xdr:to>
      <xdr:col>0</xdr:col>
      <xdr:colOff>2059940</xdr:colOff>
      <xdr:row>76</xdr:row>
      <xdr:rowOff>1505585</xdr:rowOff>
    </xdr:to>
    <xdr:pic>
      <xdr:nvPicPr>
        <xdr:cNvPr id="63" name="图片 62">
          <a:extLst>
            <a:ext uri="{FF2B5EF4-FFF2-40B4-BE49-F238E27FC236}">
              <a16:creationId xmlns:a16="http://schemas.microsoft.com/office/drawing/2014/main" id="{00000000-0008-0000-2500-00003F000000}"/>
            </a:ext>
          </a:extLst>
        </xdr:cNvPr>
        <xdr:cNvPicPr>
          <a:picLocks noChangeAspect="1"/>
        </xdr:cNvPicPr>
      </xdr:nvPicPr>
      <xdr:blipFill>
        <a:blip xmlns:r="http://schemas.openxmlformats.org/officeDocument/2006/relationships" r:embed="rId853"/>
        <a:stretch>
          <a:fillRect/>
        </a:stretch>
      </xdr:blipFill>
      <xdr:spPr>
        <a:xfrm>
          <a:off x="276225" y="117936645"/>
          <a:ext cx="1783715" cy="1438910"/>
        </a:xfrm>
        <a:prstGeom prst="rect">
          <a:avLst/>
        </a:prstGeom>
        <a:noFill/>
        <a:ln w="9525">
          <a:noFill/>
        </a:ln>
      </xdr:spPr>
    </xdr:pic>
    <xdr:clientData/>
  </xdr:twoCellAnchor>
  <xdr:twoCellAnchor editAs="oneCell">
    <xdr:from>
      <xdr:col>0</xdr:col>
      <xdr:colOff>266700</xdr:colOff>
      <xdr:row>77</xdr:row>
      <xdr:rowOff>66675</xdr:rowOff>
    </xdr:from>
    <xdr:to>
      <xdr:col>0</xdr:col>
      <xdr:colOff>1993900</xdr:colOff>
      <xdr:row>77</xdr:row>
      <xdr:rowOff>1504950</xdr:rowOff>
    </xdr:to>
    <xdr:pic>
      <xdr:nvPicPr>
        <xdr:cNvPr id="64" name="图片 63">
          <a:extLst>
            <a:ext uri="{FF2B5EF4-FFF2-40B4-BE49-F238E27FC236}">
              <a16:creationId xmlns:a16="http://schemas.microsoft.com/office/drawing/2014/main" id="{00000000-0008-0000-2500-000040000000}"/>
            </a:ext>
          </a:extLst>
        </xdr:cNvPr>
        <xdr:cNvPicPr>
          <a:picLocks noChangeAspect="1"/>
        </xdr:cNvPicPr>
      </xdr:nvPicPr>
      <xdr:blipFill>
        <a:blip xmlns:r="http://schemas.openxmlformats.org/officeDocument/2006/relationships" r:embed="rId854"/>
        <a:stretch>
          <a:fillRect/>
        </a:stretch>
      </xdr:blipFill>
      <xdr:spPr>
        <a:xfrm>
          <a:off x="266700" y="119498745"/>
          <a:ext cx="1727200" cy="1438275"/>
        </a:xfrm>
        <a:prstGeom prst="rect">
          <a:avLst/>
        </a:prstGeom>
        <a:noFill/>
        <a:ln w="9525">
          <a:noFill/>
        </a:ln>
      </xdr:spPr>
    </xdr:pic>
    <xdr:clientData/>
  </xdr:twoCellAnchor>
  <xdr:twoCellAnchor editAs="oneCell">
    <xdr:from>
      <xdr:col>0</xdr:col>
      <xdr:colOff>190500</xdr:colOff>
      <xdr:row>78</xdr:row>
      <xdr:rowOff>76200</xdr:rowOff>
    </xdr:from>
    <xdr:to>
      <xdr:col>0</xdr:col>
      <xdr:colOff>2079625</xdr:colOff>
      <xdr:row>78</xdr:row>
      <xdr:rowOff>1491615</xdr:rowOff>
    </xdr:to>
    <xdr:pic>
      <xdr:nvPicPr>
        <xdr:cNvPr id="65" name="图片 64">
          <a:extLst>
            <a:ext uri="{FF2B5EF4-FFF2-40B4-BE49-F238E27FC236}">
              <a16:creationId xmlns:a16="http://schemas.microsoft.com/office/drawing/2014/main" id="{00000000-0008-0000-2500-000041000000}"/>
            </a:ext>
          </a:extLst>
        </xdr:cNvPr>
        <xdr:cNvPicPr>
          <a:picLocks noChangeAspect="1"/>
        </xdr:cNvPicPr>
      </xdr:nvPicPr>
      <xdr:blipFill>
        <a:blip xmlns:r="http://schemas.openxmlformats.org/officeDocument/2006/relationships" r:embed="rId855"/>
        <a:stretch>
          <a:fillRect/>
        </a:stretch>
      </xdr:blipFill>
      <xdr:spPr>
        <a:xfrm>
          <a:off x="190500" y="121070370"/>
          <a:ext cx="1889125" cy="1415415"/>
        </a:xfrm>
        <a:prstGeom prst="rect">
          <a:avLst/>
        </a:prstGeom>
        <a:noFill/>
        <a:ln w="9525">
          <a:noFill/>
        </a:ln>
      </xdr:spPr>
    </xdr:pic>
    <xdr:clientData/>
  </xdr:twoCellAnchor>
  <xdr:twoCellAnchor editAs="oneCell">
    <xdr:from>
      <xdr:col>0</xdr:col>
      <xdr:colOff>246380</xdr:colOff>
      <xdr:row>79</xdr:row>
      <xdr:rowOff>73660</xdr:rowOff>
    </xdr:from>
    <xdr:to>
      <xdr:col>0</xdr:col>
      <xdr:colOff>2124710</xdr:colOff>
      <xdr:row>79</xdr:row>
      <xdr:rowOff>1503680</xdr:rowOff>
    </xdr:to>
    <xdr:pic>
      <xdr:nvPicPr>
        <xdr:cNvPr id="66" name="图片 65">
          <a:extLst>
            <a:ext uri="{FF2B5EF4-FFF2-40B4-BE49-F238E27FC236}">
              <a16:creationId xmlns:a16="http://schemas.microsoft.com/office/drawing/2014/main" id="{00000000-0008-0000-2500-000042000000}"/>
            </a:ext>
          </a:extLst>
        </xdr:cNvPr>
        <xdr:cNvPicPr>
          <a:picLocks noChangeAspect="1"/>
        </xdr:cNvPicPr>
      </xdr:nvPicPr>
      <xdr:blipFill>
        <a:blip xmlns:r="http://schemas.openxmlformats.org/officeDocument/2006/relationships" r:embed="rId856"/>
        <a:stretch>
          <a:fillRect/>
        </a:stretch>
      </xdr:blipFill>
      <xdr:spPr>
        <a:xfrm>
          <a:off x="246380" y="122629930"/>
          <a:ext cx="1878330" cy="1430020"/>
        </a:xfrm>
        <a:prstGeom prst="rect">
          <a:avLst/>
        </a:prstGeom>
        <a:noFill/>
        <a:ln w="9525">
          <a:noFill/>
        </a:ln>
      </xdr:spPr>
    </xdr:pic>
    <xdr:clientData/>
  </xdr:twoCellAnchor>
  <xdr:twoCellAnchor editAs="oneCell">
    <xdr:from>
      <xdr:col>0</xdr:col>
      <xdr:colOff>209550</xdr:colOff>
      <xdr:row>80</xdr:row>
      <xdr:rowOff>38100</xdr:rowOff>
    </xdr:from>
    <xdr:to>
      <xdr:col>0</xdr:col>
      <xdr:colOff>1962150</xdr:colOff>
      <xdr:row>80</xdr:row>
      <xdr:rowOff>1504315</xdr:rowOff>
    </xdr:to>
    <xdr:pic>
      <xdr:nvPicPr>
        <xdr:cNvPr id="67" name="图片 66">
          <a:extLst>
            <a:ext uri="{FF2B5EF4-FFF2-40B4-BE49-F238E27FC236}">
              <a16:creationId xmlns:a16="http://schemas.microsoft.com/office/drawing/2014/main" id="{00000000-0008-0000-2500-000043000000}"/>
            </a:ext>
          </a:extLst>
        </xdr:cNvPr>
        <xdr:cNvPicPr>
          <a:picLocks noChangeAspect="1"/>
        </xdr:cNvPicPr>
      </xdr:nvPicPr>
      <xdr:blipFill>
        <a:blip xmlns:r="http://schemas.openxmlformats.org/officeDocument/2006/relationships" r:embed="rId857"/>
        <a:stretch>
          <a:fillRect/>
        </a:stretch>
      </xdr:blipFill>
      <xdr:spPr>
        <a:xfrm>
          <a:off x="209550" y="124156470"/>
          <a:ext cx="1752600" cy="1466215"/>
        </a:xfrm>
        <a:prstGeom prst="rect">
          <a:avLst/>
        </a:prstGeom>
        <a:noFill/>
        <a:ln w="9525">
          <a:noFill/>
        </a:ln>
      </xdr:spPr>
    </xdr:pic>
    <xdr:clientData/>
  </xdr:twoCellAnchor>
  <xdr:twoCellAnchor editAs="oneCell">
    <xdr:from>
      <xdr:col>0</xdr:col>
      <xdr:colOff>171450</xdr:colOff>
      <xdr:row>25</xdr:row>
      <xdr:rowOff>19050</xdr:rowOff>
    </xdr:from>
    <xdr:to>
      <xdr:col>0</xdr:col>
      <xdr:colOff>1991360</xdr:colOff>
      <xdr:row>25</xdr:row>
      <xdr:rowOff>1507490</xdr:rowOff>
    </xdr:to>
    <xdr:pic>
      <xdr:nvPicPr>
        <xdr:cNvPr id="68" name="图片 67">
          <a:extLst>
            <a:ext uri="{FF2B5EF4-FFF2-40B4-BE49-F238E27FC236}">
              <a16:creationId xmlns:a16="http://schemas.microsoft.com/office/drawing/2014/main" id="{00000000-0008-0000-2500-000044000000}"/>
            </a:ext>
          </a:extLst>
        </xdr:cNvPr>
        <xdr:cNvPicPr>
          <a:picLocks noChangeAspect="1"/>
        </xdr:cNvPicPr>
      </xdr:nvPicPr>
      <xdr:blipFill>
        <a:blip xmlns:r="http://schemas.openxmlformats.org/officeDocument/2006/relationships" r:embed="rId858"/>
        <a:stretch>
          <a:fillRect/>
        </a:stretch>
      </xdr:blipFill>
      <xdr:spPr>
        <a:xfrm>
          <a:off x="171450" y="38336220"/>
          <a:ext cx="1819910" cy="1488440"/>
        </a:xfrm>
        <a:prstGeom prst="rect">
          <a:avLst/>
        </a:prstGeom>
        <a:noFill/>
        <a:ln w="9525">
          <a:noFill/>
        </a:ln>
      </xdr:spPr>
    </xdr:pic>
    <xdr:clientData/>
  </xdr:twoCellAnchor>
  <xdr:twoCellAnchor editAs="oneCell">
    <xdr:from>
      <xdr:col>0</xdr:col>
      <xdr:colOff>161925</xdr:colOff>
      <xdr:row>24</xdr:row>
      <xdr:rowOff>76200</xdr:rowOff>
    </xdr:from>
    <xdr:to>
      <xdr:col>0</xdr:col>
      <xdr:colOff>1924050</xdr:colOff>
      <xdr:row>24</xdr:row>
      <xdr:rowOff>1517015</xdr:rowOff>
    </xdr:to>
    <xdr:pic>
      <xdr:nvPicPr>
        <xdr:cNvPr id="69" name="图片 68">
          <a:extLst>
            <a:ext uri="{FF2B5EF4-FFF2-40B4-BE49-F238E27FC236}">
              <a16:creationId xmlns:a16="http://schemas.microsoft.com/office/drawing/2014/main" id="{00000000-0008-0000-2500-000045000000}"/>
            </a:ext>
          </a:extLst>
        </xdr:cNvPr>
        <xdr:cNvPicPr>
          <a:picLocks noChangeAspect="1"/>
        </xdr:cNvPicPr>
      </xdr:nvPicPr>
      <xdr:blipFill>
        <a:blip xmlns:r="http://schemas.openxmlformats.org/officeDocument/2006/relationships" r:embed="rId859"/>
        <a:stretch>
          <a:fillRect/>
        </a:stretch>
      </xdr:blipFill>
      <xdr:spPr>
        <a:xfrm>
          <a:off x="161925" y="36831270"/>
          <a:ext cx="1762125" cy="1440815"/>
        </a:xfrm>
        <a:prstGeom prst="rect">
          <a:avLst/>
        </a:prstGeom>
        <a:noFill/>
        <a:ln w="9525">
          <a:noFill/>
        </a:ln>
      </xdr:spPr>
    </xdr:pic>
    <xdr:clientData/>
  </xdr:twoCellAnchor>
  <xdr:twoCellAnchor editAs="oneCell">
    <xdr:from>
      <xdr:col>0</xdr:col>
      <xdr:colOff>190500</xdr:colOff>
      <xdr:row>27</xdr:row>
      <xdr:rowOff>28575</xdr:rowOff>
    </xdr:from>
    <xdr:to>
      <xdr:col>0</xdr:col>
      <xdr:colOff>2010410</xdr:colOff>
      <xdr:row>27</xdr:row>
      <xdr:rowOff>1517015</xdr:rowOff>
    </xdr:to>
    <xdr:pic>
      <xdr:nvPicPr>
        <xdr:cNvPr id="70" name="图片 69">
          <a:extLst>
            <a:ext uri="{FF2B5EF4-FFF2-40B4-BE49-F238E27FC236}">
              <a16:creationId xmlns:a16="http://schemas.microsoft.com/office/drawing/2014/main" id="{00000000-0008-0000-2500-000046000000}"/>
            </a:ext>
          </a:extLst>
        </xdr:cNvPr>
        <xdr:cNvPicPr>
          <a:picLocks noChangeAspect="1"/>
        </xdr:cNvPicPr>
      </xdr:nvPicPr>
      <xdr:blipFill>
        <a:blip xmlns:r="http://schemas.openxmlformats.org/officeDocument/2006/relationships" r:embed="rId858"/>
        <a:stretch>
          <a:fillRect/>
        </a:stretch>
      </xdr:blipFill>
      <xdr:spPr>
        <a:xfrm>
          <a:off x="190500" y="41469945"/>
          <a:ext cx="1819910" cy="1488440"/>
        </a:xfrm>
        <a:prstGeom prst="rect">
          <a:avLst/>
        </a:prstGeom>
        <a:noFill/>
        <a:ln w="9525">
          <a:noFill/>
        </a:ln>
      </xdr:spPr>
    </xdr:pic>
    <xdr:clientData/>
  </xdr:twoCellAnchor>
  <xdr:twoCellAnchor editAs="oneCell">
    <xdr:from>
      <xdr:col>0</xdr:col>
      <xdr:colOff>171450</xdr:colOff>
      <xdr:row>26</xdr:row>
      <xdr:rowOff>38100</xdr:rowOff>
    </xdr:from>
    <xdr:to>
      <xdr:col>0</xdr:col>
      <xdr:colOff>1933575</xdr:colOff>
      <xdr:row>26</xdr:row>
      <xdr:rowOff>1478915</xdr:rowOff>
    </xdr:to>
    <xdr:pic>
      <xdr:nvPicPr>
        <xdr:cNvPr id="71" name="图片 70">
          <a:extLst>
            <a:ext uri="{FF2B5EF4-FFF2-40B4-BE49-F238E27FC236}">
              <a16:creationId xmlns:a16="http://schemas.microsoft.com/office/drawing/2014/main" id="{00000000-0008-0000-2500-000047000000}"/>
            </a:ext>
          </a:extLst>
        </xdr:cNvPr>
        <xdr:cNvPicPr>
          <a:picLocks noChangeAspect="1"/>
        </xdr:cNvPicPr>
      </xdr:nvPicPr>
      <xdr:blipFill>
        <a:blip xmlns:r="http://schemas.openxmlformats.org/officeDocument/2006/relationships" r:embed="rId859"/>
        <a:stretch>
          <a:fillRect/>
        </a:stretch>
      </xdr:blipFill>
      <xdr:spPr>
        <a:xfrm>
          <a:off x="171450" y="39917370"/>
          <a:ext cx="1762125" cy="1440815"/>
        </a:xfrm>
        <a:prstGeom prst="rect">
          <a:avLst/>
        </a:prstGeom>
        <a:noFill/>
        <a:ln w="9525">
          <a:noFill/>
        </a:ln>
      </xdr:spPr>
    </xdr:pic>
    <xdr:clientData/>
  </xdr:twoCellAnchor>
  <xdr:twoCellAnchor editAs="oneCell">
    <xdr:from>
      <xdr:col>0</xdr:col>
      <xdr:colOff>266700</xdr:colOff>
      <xdr:row>30</xdr:row>
      <xdr:rowOff>28575</xdr:rowOff>
    </xdr:from>
    <xdr:to>
      <xdr:col>0</xdr:col>
      <xdr:colOff>2029460</xdr:colOff>
      <xdr:row>30</xdr:row>
      <xdr:rowOff>1495425</xdr:rowOff>
    </xdr:to>
    <xdr:pic>
      <xdr:nvPicPr>
        <xdr:cNvPr id="72" name="图片 71">
          <a:extLst>
            <a:ext uri="{FF2B5EF4-FFF2-40B4-BE49-F238E27FC236}">
              <a16:creationId xmlns:a16="http://schemas.microsoft.com/office/drawing/2014/main" id="{00000000-0008-0000-2500-000048000000}"/>
            </a:ext>
          </a:extLst>
        </xdr:cNvPr>
        <xdr:cNvPicPr>
          <a:picLocks noChangeAspect="1"/>
        </xdr:cNvPicPr>
      </xdr:nvPicPr>
      <xdr:blipFill>
        <a:blip xmlns:r="http://schemas.openxmlformats.org/officeDocument/2006/relationships" r:embed="rId860"/>
        <a:stretch>
          <a:fillRect/>
        </a:stretch>
      </xdr:blipFill>
      <xdr:spPr>
        <a:xfrm>
          <a:off x="266700" y="46156245"/>
          <a:ext cx="1762760" cy="1466850"/>
        </a:xfrm>
        <a:prstGeom prst="rect">
          <a:avLst/>
        </a:prstGeom>
        <a:noFill/>
        <a:ln w="9525">
          <a:noFill/>
        </a:ln>
      </xdr:spPr>
    </xdr:pic>
    <xdr:clientData/>
  </xdr:twoCellAnchor>
  <xdr:twoCellAnchor editAs="oneCell">
    <xdr:from>
      <xdr:col>0</xdr:col>
      <xdr:colOff>228600</xdr:colOff>
      <xdr:row>29</xdr:row>
      <xdr:rowOff>50800</xdr:rowOff>
    </xdr:from>
    <xdr:to>
      <xdr:col>0</xdr:col>
      <xdr:colOff>2124710</xdr:colOff>
      <xdr:row>29</xdr:row>
      <xdr:rowOff>1473200</xdr:rowOff>
    </xdr:to>
    <xdr:pic>
      <xdr:nvPicPr>
        <xdr:cNvPr id="73" name="图片 72">
          <a:extLst>
            <a:ext uri="{FF2B5EF4-FFF2-40B4-BE49-F238E27FC236}">
              <a16:creationId xmlns:a16="http://schemas.microsoft.com/office/drawing/2014/main" id="{00000000-0008-0000-2500-000049000000}"/>
            </a:ext>
          </a:extLst>
        </xdr:cNvPr>
        <xdr:cNvPicPr>
          <a:picLocks noChangeAspect="1"/>
        </xdr:cNvPicPr>
      </xdr:nvPicPr>
      <xdr:blipFill>
        <a:blip xmlns:r="http://schemas.openxmlformats.org/officeDocument/2006/relationships" r:embed="rId861"/>
        <a:stretch>
          <a:fillRect/>
        </a:stretch>
      </xdr:blipFill>
      <xdr:spPr>
        <a:xfrm>
          <a:off x="228600" y="44616370"/>
          <a:ext cx="1896110" cy="1422400"/>
        </a:xfrm>
        <a:prstGeom prst="rect">
          <a:avLst/>
        </a:prstGeom>
        <a:noFill/>
        <a:ln w="9525">
          <a:noFill/>
        </a:ln>
      </xdr:spPr>
    </xdr:pic>
    <xdr:clientData/>
  </xdr:twoCellAnchor>
  <xdr:twoCellAnchor editAs="oneCell">
    <xdr:from>
      <xdr:col>0</xdr:col>
      <xdr:colOff>238760</xdr:colOff>
      <xdr:row>28</xdr:row>
      <xdr:rowOff>85725</xdr:rowOff>
    </xdr:from>
    <xdr:to>
      <xdr:col>0</xdr:col>
      <xdr:colOff>2116455</xdr:colOff>
      <xdr:row>28</xdr:row>
      <xdr:rowOff>1525905</xdr:rowOff>
    </xdr:to>
    <xdr:pic>
      <xdr:nvPicPr>
        <xdr:cNvPr id="74" name="图片 73">
          <a:extLst>
            <a:ext uri="{FF2B5EF4-FFF2-40B4-BE49-F238E27FC236}">
              <a16:creationId xmlns:a16="http://schemas.microsoft.com/office/drawing/2014/main" id="{00000000-0008-0000-2500-00004A000000}"/>
            </a:ext>
          </a:extLst>
        </xdr:cNvPr>
        <xdr:cNvPicPr>
          <a:picLocks noChangeAspect="1"/>
        </xdr:cNvPicPr>
      </xdr:nvPicPr>
      <xdr:blipFill>
        <a:blip xmlns:r="http://schemas.openxmlformats.org/officeDocument/2006/relationships" r:embed="rId862"/>
        <a:stretch>
          <a:fillRect/>
        </a:stretch>
      </xdr:blipFill>
      <xdr:spPr>
        <a:xfrm>
          <a:off x="238760" y="43089195"/>
          <a:ext cx="1877695" cy="1440180"/>
        </a:xfrm>
        <a:prstGeom prst="rect">
          <a:avLst/>
        </a:prstGeom>
        <a:noFill/>
        <a:ln w="9525">
          <a:noFill/>
        </a:ln>
      </xdr:spPr>
    </xdr:pic>
    <xdr:clientData/>
  </xdr:twoCellAnchor>
  <xdr:twoCellAnchor editAs="oneCell">
    <xdr:from>
      <xdr:col>0</xdr:col>
      <xdr:colOff>238760</xdr:colOff>
      <xdr:row>31</xdr:row>
      <xdr:rowOff>85725</xdr:rowOff>
    </xdr:from>
    <xdr:to>
      <xdr:col>0</xdr:col>
      <xdr:colOff>2116455</xdr:colOff>
      <xdr:row>31</xdr:row>
      <xdr:rowOff>1525905</xdr:rowOff>
    </xdr:to>
    <xdr:pic>
      <xdr:nvPicPr>
        <xdr:cNvPr id="75" name="图片 74">
          <a:extLst>
            <a:ext uri="{FF2B5EF4-FFF2-40B4-BE49-F238E27FC236}">
              <a16:creationId xmlns:a16="http://schemas.microsoft.com/office/drawing/2014/main" id="{00000000-0008-0000-2500-00004B000000}"/>
            </a:ext>
          </a:extLst>
        </xdr:cNvPr>
        <xdr:cNvPicPr>
          <a:picLocks noChangeAspect="1"/>
        </xdr:cNvPicPr>
      </xdr:nvPicPr>
      <xdr:blipFill>
        <a:blip xmlns:r="http://schemas.openxmlformats.org/officeDocument/2006/relationships" r:embed="rId862"/>
        <a:stretch>
          <a:fillRect/>
        </a:stretch>
      </xdr:blipFill>
      <xdr:spPr>
        <a:xfrm>
          <a:off x="238760" y="47775495"/>
          <a:ext cx="1877695" cy="1440180"/>
        </a:xfrm>
        <a:prstGeom prst="rect">
          <a:avLst/>
        </a:prstGeom>
        <a:noFill/>
        <a:ln w="9525">
          <a:noFill/>
        </a:ln>
      </xdr:spPr>
    </xdr:pic>
    <xdr:clientData/>
  </xdr:twoCellAnchor>
  <xdr:twoCellAnchor editAs="oneCell">
    <xdr:from>
      <xdr:col>0</xdr:col>
      <xdr:colOff>200025</xdr:colOff>
      <xdr:row>32</xdr:row>
      <xdr:rowOff>57150</xdr:rowOff>
    </xdr:from>
    <xdr:to>
      <xdr:col>0</xdr:col>
      <xdr:colOff>2082800</xdr:colOff>
      <xdr:row>32</xdr:row>
      <xdr:rowOff>1495425</xdr:rowOff>
    </xdr:to>
    <xdr:pic>
      <xdr:nvPicPr>
        <xdr:cNvPr id="76" name="图片 75">
          <a:extLst>
            <a:ext uri="{FF2B5EF4-FFF2-40B4-BE49-F238E27FC236}">
              <a16:creationId xmlns:a16="http://schemas.microsoft.com/office/drawing/2014/main" id="{00000000-0008-0000-2500-00004C000000}"/>
            </a:ext>
          </a:extLst>
        </xdr:cNvPr>
        <xdr:cNvPicPr>
          <a:picLocks noChangeAspect="1"/>
        </xdr:cNvPicPr>
      </xdr:nvPicPr>
      <xdr:blipFill>
        <a:blip xmlns:r="http://schemas.openxmlformats.org/officeDocument/2006/relationships" r:embed="rId863"/>
        <a:stretch>
          <a:fillRect/>
        </a:stretch>
      </xdr:blipFill>
      <xdr:spPr>
        <a:xfrm>
          <a:off x="200025" y="49309020"/>
          <a:ext cx="1882775" cy="1438275"/>
        </a:xfrm>
        <a:prstGeom prst="rect">
          <a:avLst/>
        </a:prstGeom>
        <a:noFill/>
        <a:ln w="9525">
          <a:noFill/>
        </a:ln>
      </xdr:spPr>
    </xdr:pic>
    <xdr:clientData/>
  </xdr:twoCellAnchor>
  <xdr:twoCellAnchor editAs="oneCell">
    <xdr:from>
      <xdr:col>0</xdr:col>
      <xdr:colOff>180975</xdr:colOff>
      <xdr:row>33</xdr:row>
      <xdr:rowOff>38100</xdr:rowOff>
    </xdr:from>
    <xdr:to>
      <xdr:col>0</xdr:col>
      <xdr:colOff>2029460</xdr:colOff>
      <xdr:row>33</xdr:row>
      <xdr:rowOff>1470660</xdr:rowOff>
    </xdr:to>
    <xdr:pic>
      <xdr:nvPicPr>
        <xdr:cNvPr id="77" name="图片 76">
          <a:extLst>
            <a:ext uri="{FF2B5EF4-FFF2-40B4-BE49-F238E27FC236}">
              <a16:creationId xmlns:a16="http://schemas.microsoft.com/office/drawing/2014/main" id="{00000000-0008-0000-2500-00004D000000}"/>
            </a:ext>
          </a:extLst>
        </xdr:cNvPr>
        <xdr:cNvPicPr>
          <a:picLocks noChangeAspect="1"/>
        </xdr:cNvPicPr>
      </xdr:nvPicPr>
      <xdr:blipFill>
        <a:blip xmlns:r="http://schemas.openxmlformats.org/officeDocument/2006/relationships" r:embed="rId864"/>
        <a:stretch>
          <a:fillRect/>
        </a:stretch>
      </xdr:blipFill>
      <xdr:spPr>
        <a:xfrm>
          <a:off x="180975" y="50852070"/>
          <a:ext cx="1848485" cy="1432560"/>
        </a:xfrm>
        <a:prstGeom prst="rect">
          <a:avLst/>
        </a:prstGeom>
        <a:noFill/>
        <a:ln w="9525">
          <a:noFill/>
        </a:ln>
      </xdr:spPr>
    </xdr:pic>
    <xdr:clientData/>
  </xdr:twoCellAnchor>
  <xdr:twoCellAnchor editAs="oneCell">
    <xdr:from>
      <xdr:col>0</xdr:col>
      <xdr:colOff>133985</xdr:colOff>
      <xdr:row>35</xdr:row>
      <xdr:rowOff>34925</xdr:rowOff>
    </xdr:from>
    <xdr:to>
      <xdr:col>0</xdr:col>
      <xdr:colOff>2054860</xdr:colOff>
      <xdr:row>35</xdr:row>
      <xdr:rowOff>1524000</xdr:rowOff>
    </xdr:to>
    <xdr:pic>
      <xdr:nvPicPr>
        <xdr:cNvPr id="78" name="图片 77">
          <a:extLst>
            <a:ext uri="{FF2B5EF4-FFF2-40B4-BE49-F238E27FC236}">
              <a16:creationId xmlns:a16="http://schemas.microsoft.com/office/drawing/2014/main" id="{00000000-0008-0000-2500-00004E000000}"/>
            </a:ext>
          </a:extLst>
        </xdr:cNvPr>
        <xdr:cNvPicPr>
          <a:picLocks noChangeAspect="1"/>
        </xdr:cNvPicPr>
      </xdr:nvPicPr>
      <xdr:blipFill>
        <a:blip xmlns:r="http://schemas.openxmlformats.org/officeDocument/2006/relationships" r:embed="rId864"/>
        <a:stretch>
          <a:fillRect/>
        </a:stretch>
      </xdr:blipFill>
      <xdr:spPr>
        <a:xfrm>
          <a:off x="133985" y="53973095"/>
          <a:ext cx="1920875" cy="1489075"/>
        </a:xfrm>
        <a:prstGeom prst="rect">
          <a:avLst/>
        </a:prstGeom>
        <a:noFill/>
        <a:ln w="9525">
          <a:noFill/>
        </a:ln>
      </xdr:spPr>
    </xdr:pic>
    <xdr:clientData/>
  </xdr:twoCellAnchor>
  <xdr:twoCellAnchor editAs="oneCell">
    <xdr:from>
      <xdr:col>0</xdr:col>
      <xdr:colOff>200025</xdr:colOff>
      <xdr:row>34</xdr:row>
      <xdr:rowOff>57150</xdr:rowOff>
    </xdr:from>
    <xdr:to>
      <xdr:col>0</xdr:col>
      <xdr:colOff>2082800</xdr:colOff>
      <xdr:row>34</xdr:row>
      <xdr:rowOff>1495425</xdr:rowOff>
    </xdr:to>
    <xdr:pic>
      <xdr:nvPicPr>
        <xdr:cNvPr id="79" name="图片 78">
          <a:extLst>
            <a:ext uri="{FF2B5EF4-FFF2-40B4-BE49-F238E27FC236}">
              <a16:creationId xmlns:a16="http://schemas.microsoft.com/office/drawing/2014/main" id="{00000000-0008-0000-2500-00004F000000}"/>
            </a:ext>
          </a:extLst>
        </xdr:cNvPr>
        <xdr:cNvPicPr>
          <a:picLocks noChangeAspect="1"/>
        </xdr:cNvPicPr>
      </xdr:nvPicPr>
      <xdr:blipFill>
        <a:blip xmlns:r="http://schemas.openxmlformats.org/officeDocument/2006/relationships" r:embed="rId863"/>
        <a:stretch>
          <a:fillRect/>
        </a:stretch>
      </xdr:blipFill>
      <xdr:spPr>
        <a:xfrm>
          <a:off x="200025" y="52433220"/>
          <a:ext cx="1882775" cy="1438275"/>
        </a:xfrm>
        <a:prstGeom prst="rect">
          <a:avLst/>
        </a:prstGeom>
        <a:noFill/>
        <a:ln w="9525">
          <a:noFill/>
        </a:ln>
      </xdr:spPr>
    </xdr:pic>
    <xdr:clientData/>
  </xdr:twoCellAnchor>
  <xdr:twoCellAnchor editAs="oneCell">
    <xdr:from>
      <xdr:col>0</xdr:col>
      <xdr:colOff>19050</xdr:colOff>
      <xdr:row>36</xdr:row>
      <xdr:rowOff>57150</xdr:rowOff>
    </xdr:from>
    <xdr:to>
      <xdr:col>0</xdr:col>
      <xdr:colOff>2162810</xdr:colOff>
      <xdr:row>36</xdr:row>
      <xdr:rowOff>1509395</xdr:rowOff>
    </xdr:to>
    <xdr:pic>
      <xdr:nvPicPr>
        <xdr:cNvPr id="80" name="图片 79">
          <a:extLst>
            <a:ext uri="{FF2B5EF4-FFF2-40B4-BE49-F238E27FC236}">
              <a16:creationId xmlns:a16="http://schemas.microsoft.com/office/drawing/2014/main" id="{00000000-0008-0000-2500-000050000000}"/>
            </a:ext>
          </a:extLst>
        </xdr:cNvPr>
        <xdr:cNvPicPr>
          <a:picLocks noChangeAspect="1"/>
        </xdr:cNvPicPr>
      </xdr:nvPicPr>
      <xdr:blipFill>
        <a:blip xmlns:r="http://schemas.openxmlformats.org/officeDocument/2006/relationships" r:embed="rId865"/>
        <a:stretch>
          <a:fillRect/>
        </a:stretch>
      </xdr:blipFill>
      <xdr:spPr>
        <a:xfrm>
          <a:off x="19050" y="55557420"/>
          <a:ext cx="2143760" cy="1452245"/>
        </a:xfrm>
        <a:prstGeom prst="rect">
          <a:avLst/>
        </a:prstGeom>
        <a:noFill/>
        <a:ln w="9525">
          <a:noFill/>
        </a:ln>
      </xdr:spPr>
    </xdr:pic>
    <xdr:clientData/>
  </xdr:twoCellAnchor>
  <xdr:twoCellAnchor editAs="oneCell">
    <xdr:from>
      <xdr:col>0</xdr:col>
      <xdr:colOff>1270</xdr:colOff>
      <xdr:row>37</xdr:row>
      <xdr:rowOff>76200</xdr:rowOff>
    </xdr:from>
    <xdr:to>
      <xdr:col>0</xdr:col>
      <xdr:colOff>2153920</xdr:colOff>
      <xdr:row>37</xdr:row>
      <xdr:rowOff>1515110</xdr:rowOff>
    </xdr:to>
    <xdr:pic>
      <xdr:nvPicPr>
        <xdr:cNvPr id="82" name="图片 81">
          <a:extLst>
            <a:ext uri="{FF2B5EF4-FFF2-40B4-BE49-F238E27FC236}">
              <a16:creationId xmlns:a16="http://schemas.microsoft.com/office/drawing/2014/main" id="{00000000-0008-0000-2500-000052000000}"/>
            </a:ext>
          </a:extLst>
        </xdr:cNvPr>
        <xdr:cNvPicPr>
          <a:picLocks noChangeAspect="1"/>
        </xdr:cNvPicPr>
      </xdr:nvPicPr>
      <xdr:blipFill>
        <a:blip xmlns:r="http://schemas.openxmlformats.org/officeDocument/2006/relationships" r:embed="rId866"/>
        <a:stretch>
          <a:fillRect/>
        </a:stretch>
      </xdr:blipFill>
      <xdr:spPr>
        <a:xfrm>
          <a:off x="1270" y="57138570"/>
          <a:ext cx="2152650" cy="1438910"/>
        </a:xfrm>
        <a:prstGeom prst="rect">
          <a:avLst/>
        </a:prstGeom>
        <a:noFill/>
        <a:ln w="9525">
          <a:noFill/>
        </a:ln>
      </xdr:spPr>
    </xdr:pic>
    <xdr:clientData/>
  </xdr:twoCellAnchor>
  <xdr:twoCellAnchor editAs="oneCell">
    <xdr:from>
      <xdr:col>0</xdr:col>
      <xdr:colOff>47625</xdr:colOff>
      <xdr:row>38</xdr:row>
      <xdr:rowOff>66675</xdr:rowOff>
    </xdr:from>
    <xdr:to>
      <xdr:col>0</xdr:col>
      <xdr:colOff>2162810</xdr:colOff>
      <xdr:row>38</xdr:row>
      <xdr:rowOff>1527810</xdr:rowOff>
    </xdr:to>
    <xdr:pic>
      <xdr:nvPicPr>
        <xdr:cNvPr id="83" name="图片 82">
          <a:extLst>
            <a:ext uri="{FF2B5EF4-FFF2-40B4-BE49-F238E27FC236}">
              <a16:creationId xmlns:a16="http://schemas.microsoft.com/office/drawing/2014/main" id="{00000000-0008-0000-2500-000053000000}"/>
            </a:ext>
          </a:extLst>
        </xdr:cNvPr>
        <xdr:cNvPicPr>
          <a:picLocks noChangeAspect="1"/>
        </xdr:cNvPicPr>
      </xdr:nvPicPr>
      <xdr:blipFill>
        <a:blip xmlns:r="http://schemas.openxmlformats.org/officeDocument/2006/relationships" r:embed="rId867"/>
        <a:stretch>
          <a:fillRect/>
        </a:stretch>
      </xdr:blipFill>
      <xdr:spPr>
        <a:xfrm>
          <a:off x="47625" y="58691145"/>
          <a:ext cx="2115185" cy="1461135"/>
        </a:xfrm>
        <a:prstGeom prst="rect">
          <a:avLst/>
        </a:prstGeom>
        <a:noFill/>
        <a:ln w="9525">
          <a:noFill/>
        </a:ln>
      </xdr:spPr>
    </xdr:pic>
    <xdr:clientData/>
  </xdr:twoCellAnchor>
  <xdr:twoCellAnchor editAs="oneCell">
    <xdr:from>
      <xdr:col>0</xdr:col>
      <xdr:colOff>20320</xdr:colOff>
      <xdr:row>39</xdr:row>
      <xdr:rowOff>38100</xdr:rowOff>
    </xdr:from>
    <xdr:to>
      <xdr:col>0</xdr:col>
      <xdr:colOff>2145030</xdr:colOff>
      <xdr:row>39</xdr:row>
      <xdr:rowOff>1515745</xdr:rowOff>
    </xdr:to>
    <xdr:pic>
      <xdr:nvPicPr>
        <xdr:cNvPr id="84" name="图片 83">
          <a:extLst>
            <a:ext uri="{FF2B5EF4-FFF2-40B4-BE49-F238E27FC236}">
              <a16:creationId xmlns:a16="http://schemas.microsoft.com/office/drawing/2014/main" id="{00000000-0008-0000-2500-000054000000}"/>
            </a:ext>
          </a:extLst>
        </xdr:cNvPr>
        <xdr:cNvPicPr>
          <a:picLocks noChangeAspect="1"/>
        </xdr:cNvPicPr>
      </xdr:nvPicPr>
      <xdr:blipFill>
        <a:blip xmlns:r="http://schemas.openxmlformats.org/officeDocument/2006/relationships" r:embed="rId868"/>
        <a:stretch>
          <a:fillRect/>
        </a:stretch>
      </xdr:blipFill>
      <xdr:spPr>
        <a:xfrm>
          <a:off x="20320" y="60224670"/>
          <a:ext cx="2124710" cy="1477645"/>
        </a:xfrm>
        <a:prstGeom prst="rect">
          <a:avLst/>
        </a:prstGeom>
        <a:noFill/>
        <a:ln w="9525">
          <a:noFill/>
        </a:ln>
      </xdr:spPr>
    </xdr:pic>
    <xdr:clientData/>
  </xdr:twoCellAnchor>
  <xdr:twoCellAnchor editAs="oneCell">
    <xdr:from>
      <xdr:col>0</xdr:col>
      <xdr:colOff>123825</xdr:colOff>
      <xdr:row>40</xdr:row>
      <xdr:rowOff>38100</xdr:rowOff>
    </xdr:from>
    <xdr:to>
      <xdr:col>0</xdr:col>
      <xdr:colOff>2034540</xdr:colOff>
      <xdr:row>40</xdr:row>
      <xdr:rowOff>1476375</xdr:rowOff>
    </xdr:to>
    <xdr:pic>
      <xdr:nvPicPr>
        <xdr:cNvPr id="85" name="图片 84">
          <a:extLst>
            <a:ext uri="{FF2B5EF4-FFF2-40B4-BE49-F238E27FC236}">
              <a16:creationId xmlns:a16="http://schemas.microsoft.com/office/drawing/2014/main" id="{00000000-0008-0000-2500-000055000000}"/>
            </a:ext>
          </a:extLst>
        </xdr:cNvPr>
        <xdr:cNvPicPr>
          <a:picLocks noChangeAspect="1"/>
        </xdr:cNvPicPr>
      </xdr:nvPicPr>
      <xdr:blipFill>
        <a:blip xmlns:r="http://schemas.openxmlformats.org/officeDocument/2006/relationships" r:embed="rId869"/>
        <a:stretch>
          <a:fillRect/>
        </a:stretch>
      </xdr:blipFill>
      <xdr:spPr>
        <a:xfrm>
          <a:off x="123825" y="61786770"/>
          <a:ext cx="1910715" cy="1438275"/>
        </a:xfrm>
        <a:prstGeom prst="rect">
          <a:avLst/>
        </a:prstGeom>
        <a:noFill/>
        <a:ln w="9525">
          <a:noFill/>
        </a:ln>
      </xdr:spPr>
    </xdr:pic>
    <xdr:clientData/>
  </xdr:twoCellAnchor>
  <xdr:twoCellAnchor editAs="oneCell">
    <xdr:from>
      <xdr:col>0</xdr:col>
      <xdr:colOff>133350</xdr:colOff>
      <xdr:row>198</xdr:row>
      <xdr:rowOff>47625</xdr:rowOff>
    </xdr:from>
    <xdr:to>
      <xdr:col>0</xdr:col>
      <xdr:colOff>2077085</xdr:colOff>
      <xdr:row>198</xdr:row>
      <xdr:rowOff>1497330</xdr:rowOff>
    </xdr:to>
    <xdr:pic>
      <xdr:nvPicPr>
        <xdr:cNvPr id="86" name="图片 85">
          <a:extLst>
            <a:ext uri="{FF2B5EF4-FFF2-40B4-BE49-F238E27FC236}">
              <a16:creationId xmlns:a16="http://schemas.microsoft.com/office/drawing/2014/main" id="{00000000-0008-0000-2500-000056000000}"/>
            </a:ext>
          </a:extLst>
        </xdr:cNvPr>
        <xdr:cNvPicPr>
          <a:picLocks noChangeAspect="1"/>
        </xdr:cNvPicPr>
      </xdr:nvPicPr>
      <xdr:blipFill>
        <a:blip xmlns:r="http://schemas.openxmlformats.org/officeDocument/2006/relationships" r:embed="rId870"/>
        <a:stretch>
          <a:fillRect/>
        </a:stretch>
      </xdr:blipFill>
      <xdr:spPr>
        <a:xfrm>
          <a:off x="133350" y="304302795"/>
          <a:ext cx="1943735" cy="1449705"/>
        </a:xfrm>
        <a:prstGeom prst="rect">
          <a:avLst/>
        </a:prstGeom>
        <a:noFill/>
        <a:ln w="9525">
          <a:noFill/>
        </a:ln>
      </xdr:spPr>
    </xdr:pic>
    <xdr:clientData/>
  </xdr:twoCellAnchor>
  <xdr:twoCellAnchor editAs="oneCell">
    <xdr:from>
      <xdr:col>0</xdr:col>
      <xdr:colOff>133350</xdr:colOff>
      <xdr:row>199</xdr:row>
      <xdr:rowOff>57150</xdr:rowOff>
    </xdr:from>
    <xdr:to>
      <xdr:col>0</xdr:col>
      <xdr:colOff>2019935</xdr:colOff>
      <xdr:row>199</xdr:row>
      <xdr:rowOff>1505585</xdr:rowOff>
    </xdr:to>
    <xdr:pic>
      <xdr:nvPicPr>
        <xdr:cNvPr id="87" name="图片 86">
          <a:extLst>
            <a:ext uri="{FF2B5EF4-FFF2-40B4-BE49-F238E27FC236}">
              <a16:creationId xmlns:a16="http://schemas.microsoft.com/office/drawing/2014/main" id="{00000000-0008-0000-2500-000057000000}"/>
            </a:ext>
          </a:extLst>
        </xdr:cNvPr>
        <xdr:cNvPicPr>
          <a:picLocks noChangeAspect="1"/>
        </xdr:cNvPicPr>
      </xdr:nvPicPr>
      <xdr:blipFill>
        <a:blip xmlns:r="http://schemas.openxmlformats.org/officeDocument/2006/relationships" r:embed="rId871"/>
        <a:stretch>
          <a:fillRect/>
        </a:stretch>
      </xdr:blipFill>
      <xdr:spPr>
        <a:xfrm>
          <a:off x="133350" y="305912520"/>
          <a:ext cx="1886585" cy="1448435"/>
        </a:xfrm>
        <a:prstGeom prst="rect">
          <a:avLst/>
        </a:prstGeom>
        <a:noFill/>
        <a:ln w="9525">
          <a:noFill/>
        </a:ln>
      </xdr:spPr>
    </xdr:pic>
    <xdr:clientData/>
  </xdr:twoCellAnchor>
  <xdr:twoCellAnchor editAs="oneCell">
    <xdr:from>
      <xdr:col>0</xdr:col>
      <xdr:colOff>200025</xdr:colOff>
      <xdr:row>195</xdr:row>
      <xdr:rowOff>73025</xdr:rowOff>
    </xdr:from>
    <xdr:to>
      <xdr:col>0</xdr:col>
      <xdr:colOff>2127250</xdr:colOff>
      <xdr:row>195</xdr:row>
      <xdr:rowOff>1539875</xdr:rowOff>
    </xdr:to>
    <xdr:pic>
      <xdr:nvPicPr>
        <xdr:cNvPr id="88" name="图片 87">
          <a:extLst>
            <a:ext uri="{FF2B5EF4-FFF2-40B4-BE49-F238E27FC236}">
              <a16:creationId xmlns:a16="http://schemas.microsoft.com/office/drawing/2014/main" id="{00000000-0008-0000-2500-000058000000}"/>
            </a:ext>
          </a:extLst>
        </xdr:cNvPr>
        <xdr:cNvPicPr>
          <a:picLocks noChangeAspect="1"/>
        </xdr:cNvPicPr>
      </xdr:nvPicPr>
      <xdr:blipFill>
        <a:blip xmlns:r="http://schemas.openxmlformats.org/officeDocument/2006/relationships" r:embed="rId872"/>
        <a:stretch>
          <a:fillRect/>
        </a:stretch>
      </xdr:blipFill>
      <xdr:spPr>
        <a:xfrm>
          <a:off x="200025" y="299552995"/>
          <a:ext cx="1927225" cy="1466850"/>
        </a:xfrm>
        <a:prstGeom prst="rect">
          <a:avLst/>
        </a:prstGeom>
        <a:noFill/>
        <a:ln w="9525">
          <a:noFill/>
        </a:ln>
      </xdr:spPr>
    </xdr:pic>
    <xdr:clientData/>
  </xdr:twoCellAnchor>
  <xdr:twoCellAnchor editAs="oneCell">
    <xdr:from>
      <xdr:col>0</xdr:col>
      <xdr:colOff>200025</xdr:colOff>
      <xdr:row>196</xdr:row>
      <xdr:rowOff>50800</xdr:rowOff>
    </xdr:from>
    <xdr:to>
      <xdr:col>0</xdr:col>
      <xdr:colOff>2152650</xdr:colOff>
      <xdr:row>196</xdr:row>
      <xdr:rowOff>1511300</xdr:rowOff>
    </xdr:to>
    <xdr:pic>
      <xdr:nvPicPr>
        <xdr:cNvPr id="89" name="图片 88">
          <a:extLst>
            <a:ext uri="{FF2B5EF4-FFF2-40B4-BE49-F238E27FC236}">
              <a16:creationId xmlns:a16="http://schemas.microsoft.com/office/drawing/2014/main" id="{00000000-0008-0000-2500-000059000000}"/>
            </a:ext>
          </a:extLst>
        </xdr:cNvPr>
        <xdr:cNvPicPr>
          <a:picLocks noChangeAspect="1"/>
        </xdr:cNvPicPr>
      </xdr:nvPicPr>
      <xdr:blipFill>
        <a:blip xmlns:r="http://schemas.openxmlformats.org/officeDocument/2006/relationships" r:embed="rId873"/>
        <a:stretch>
          <a:fillRect/>
        </a:stretch>
      </xdr:blipFill>
      <xdr:spPr>
        <a:xfrm>
          <a:off x="200025" y="301143670"/>
          <a:ext cx="1952625" cy="1460500"/>
        </a:xfrm>
        <a:prstGeom prst="rect">
          <a:avLst/>
        </a:prstGeom>
        <a:noFill/>
        <a:ln w="9525">
          <a:noFill/>
        </a:ln>
      </xdr:spPr>
    </xdr:pic>
    <xdr:clientData/>
  </xdr:twoCellAnchor>
  <xdr:twoCellAnchor editAs="oneCell">
    <xdr:from>
      <xdr:col>0</xdr:col>
      <xdr:colOff>209550</xdr:colOff>
      <xdr:row>197</xdr:row>
      <xdr:rowOff>66675</xdr:rowOff>
    </xdr:from>
    <xdr:to>
      <xdr:col>0</xdr:col>
      <xdr:colOff>2076450</xdr:colOff>
      <xdr:row>197</xdr:row>
      <xdr:rowOff>1463040</xdr:rowOff>
    </xdr:to>
    <xdr:pic>
      <xdr:nvPicPr>
        <xdr:cNvPr id="90" name="图片 89">
          <a:extLst>
            <a:ext uri="{FF2B5EF4-FFF2-40B4-BE49-F238E27FC236}">
              <a16:creationId xmlns:a16="http://schemas.microsoft.com/office/drawing/2014/main" id="{00000000-0008-0000-2500-00005A000000}"/>
            </a:ext>
          </a:extLst>
        </xdr:cNvPr>
        <xdr:cNvPicPr>
          <a:picLocks noChangeAspect="1"/>
        </xdr:cNvPicPr>
      </xdr:nvPicPr>
      <xdr:blipFill>
        <a:blip xmlns:r="http://schemas.openxmlformats.org/officeDocument/2006/relationships" r:embed="rId874"/>
        <a:stretch>
          <a:fillRect/>
        </a:stretch>
      </xdr:blipFill>
      <xdr:spPr>
        <a:xfrm>
          <a:off x="209550" y="302721645"/>
          <a:ext cx="1866900" cy="1396365"/>
        </a:xfrm>
        <a:prstGeom prst="rect">
          <a:avLst/>
        </a:prstGeom>
        <a:noFill/>
        <a:ln w="9525">
          <a:noFill/>
        </a:ln>
      </xdr:spPr>
    </xdr:pic>
    <xdr:clientData/>
  </xdr:twoCellAnchor>
  <xdr:twoCellAnchor editAs="oneCell">
    <xdr:from>
      <xdr:col>0</xdr:col>
      <xdr:colOff>9525</xdr:colOff>
      <xdr:row>200</xdr:row>
      <xdr:rowOff>57150</xdr:rowOff>
    </xdr:from>
    <xdr:to>
      <xdr:col>0</xdr:col>
      <xdr:colOff>2173605</xdr:colOff>
      <xdr:row>200</xdr:row>
      <xdr:rowOff>1470025</xdr:rowOff>
    </xdr:to>
    <xdr:pic>
      <xdr:nvPicPr>
        <xdr:cNvPr id="91" name="图片 90">
          <a:extLst>
            <a:ext uri="{FF2B5EF4-FFF2-40B4-BE49-F238E27FC236}">
              <a16:creationId xmlns:a16="http://schemas.microsoft.com/office/drawing/2014/main" id="{00000000-0008-0000-2500-00005B000000}"/>
            </a:ext>
          </a:extLst>
        </xdr:cNvPr>
        <xdr:cNvPicPr>
          <a:picLocks noChangeAspect="1"/>
        </xdr:cNvPicPr>
      </xdr:nvPicPr>
      <xdr:blipFill>
        <a:blip xmlns:r="http://schemas.openxmlformats.org/officeDocument/2006/relationships" r:embed="rId875"/>
        <a:stretch>
          <a:fillRect/>
        </a:stretch>
      </xdr:blipFill>
      <xdr:spPr>
        <a:xfrm>
          <a:off x="9525" y="307474620"/>
          <a:ext cx="2164080" cy="1412875"/>
        </a:xfrm>
        <a:prstGeom prst="rect">
          <a:avLst/>
        </a:prstGeom>
        <a:noFill/>
        <a:ln w="9525">
          <a:noFill/>
        </a:ln>
      </xdr:spPr>
    </xdr:pic>
    <xdr:clientData/>
  </xdr:twoCellAnchor>
  <xdr:twoCellAnchor editAs="oneCell">
    <xdr:from>
      <xdr:col>0</xdr:col>
      <xdr:colOff>19050</xdr:colOff>
      <xdr:row>201</xdr:row>
      <xdr:rowOff>38100</xdr:rowOff>
    </xdr:from>
    <xdr:to>
      <xdr:col>0</xdr:col>
      <xdr:colOff>2175510</xdr:colOff>
      <xdr:row>201</xdr:row>
      <xdr:rowOff>1482090</xdr:rowOff>
    </xdr:to>
    <xdr:pic>
      <xdr:nvPicPr>
        <xdr:cNvPr id="92" name="图片 91">
          <a:extLst>
            <a:ext uri="{FF2B5EF4-FFF2-40B4-BE49-F238E27FC236}">
              <a16:creationId xmlns:a16="http://schemas.microsoft.com/office/drawing/2014/main" id="{00000000-0008-0000-2500-00005C000000}"/>
            </a:ext>
          </a:extLst>
        </xdr:cNvPr>
        <xdr:cNvPicPr>
          <a:picLocks noChangeAspect="1"/>
        </xdr:cNvPicPr>
      </xdr:nvPicPr>
      <xdr:blipFill>
        <a:blip xmlns:r="http://schemas.openxmlformats.org/officeDocument/2006/relationships" r:embed="rId876"/>
        <a:stretch>
          <a:fillRect/>
        </a:stretch>
      </xdr:blipFill>
      <xdr:spPr>
        <a:xfrm>
          <a:off x="19050" y="309017670"/>
          <a:ext cx="2156460" cy="1443990"/>
        </a:xfrm>
        <a:prstGeom prst="rect">
          <a:avLst/>
        </a:prstGeom>
        <a:noFill/>
        <a:ln w="9525">
          <a:noFill/>
        </a:ln>
      </xdr:spPr>
    </xdr:pic>
    <xdr:clientData/>
  </xdr:twoCellAnchor>
  <xdr:twoCellAnchor editAs="oneCell">
    <xdr:from>
      <xdr:col>0</xdr:col>
      <xdr:colOff>47625</xdr:colOff>
      <xdr:row>202</xdr:row>
      <xdr:rowOff>57150</xdr:rowOff>
    </xdr:from>
    <xdr:to>
      <xdr:col>0</xdr:col>
      <xdr:colOff>2153285</xdr:colOff>
      <xdr:row>202</xdr:row>
      <xdr:rowOff>1466850</xdr:rowOff>
    </xdr:to>
    <xdr:pic>
      <xdr:nvPicPr>
        <xdr:cNvPr id="93" name="图片 92">
          <a:extLst>
            <a:ext uri="{FF2B5EF4-FFF2-40B4-BE49-F238E27FC236}">
              <a16:creationId xmlns:a16="http://schemas.microsoft.com/office/drawing/2014/main" id="{00000000-0008-0000-2500-00005D000000}"/>
            </a:ext>
          </a:extLst>
        </xdr:cNvPr>
        <xdr:cNvPicPr>
          <a:picLocks noChangeAspect="1"/>
        </xdr:cNvPicPr>
      </xdr:nvPicPr>
      <xdr:blipFill>
        <a:blip xmlns:r="http://schemas.openxmlformats.org/officeDocument/2006/relationships" r:embed="rId877"/>
        <a:stretch>
          <a:fillRect/>
        </a:stretch>
      </xdr:blipFill>
      <xdr:spPr>
        <a:xfrm>
          <a:off x="47625" y="310598820"/>
          <a:ext cx="2105660" cy="1409700"/>
        </a:xfrm>
        <a:prstGeom prst="rect">
          <a:avLst/>
        </a:prstGeom>
        <a:noFill/>
        <a:ln w="9525">
          <a:noFill/>
        </a:ln>
      </xdr:spPr>
    </xdr:pic>
    <xdr:clientData/>
  </xdr:twoCellAnchor>
  <xdr:twoCellAnchor editAs="oneCell">
    <xdr:from>
      <xdr:col>0</xdr:col>
      <xdr:colOff>9525</xdr:colOff>
      <xdr:row>203</xdr:row>
      <xdr:rowOff>57150</xdr:rowOff>
    </xdr:from>
    <xdr:to>
      <xdr:col>0</xdr:col>
      <xdr:colOff>2199005</xdr:colOff>
      <xdr:row>203</xdr:row>
      <xdr:rowOff>1476375</xdr:rowOff>
    </xdr:to>
    <xdr:pic>
      <xdr:nvPicPr>
        <xdr:cNvPr id="94" name="图片 93">
          <a:extLst>
            <a:ext uri="{FF2B5EF4-FFF2-40B4-BE49-F238E27FC236}">
              <a16:creationId xmlns:a16="http://schemas.microsoft.com/office/drawing/2014/main" id="{00000000-0008-0000-2500-00005E000000}"/>
            </a:ext>
          </a:extLst>
        </xdr:cNvPr>
        <xdr:cNvPicPr>
          <a:picLocks noChangeAspect="1"/>
        </xdr:cNvPicPr>
      </xdr:nvPicPr>
      <xdr:blipFill>
        <a:blip xmlns:r="http://schemas.openxmlformats.org/officeDocument/2006/relationships" r:embed="rId878"/>
        <a:stretch>
          <a:fillRect/>
        </a:stretch>
      </xdr:blipFill>
      <xdr:spPr>
        <a:xfrm>
          <a:off x="9525" y="312160920"/>
          <a:ext cx="2189480" cy="1419225"/>
        </a:xfrm>
        <a:prstGeom prst="rect">
          <a:avLst/>
        </a:prstGeom>
        <a:noFill/>
        <a:ln w="9525">
          <a:noFill/>
        </a:ln>
      </xdr:spPr>
    </xdr:pic>
    <xdr:clientData/>
  </xdr:twoCellAnchor>
  <xdr:twoCellAnchor editAs="oneCell">
    <xdr:from>
      <xdr:col>0</xdr:col>
      <xdr:colOff>9525</xdr:colOff>
      <xdr:row>204</xdr:row>
      <xdr:rowOff>57150</xdr:rowOff>
    </xdr:from>
    <xdr:to>
      <xdr:col>0</xdr:col>
      <xdr:colOff>2178050</xdr:colOff>
      <xdr:row>204</xdr:row>
      <xdr:rowOff>1486535</xdr:rowOff>
    </xdr:to>
    <xdr:pic>
      <xdr:nvPicPr>
        <xdr:cNvPr id="95" name="图片 94">
          <a:extLst>
            <a:ext uri="{FF2B5EF4-FFF2-40B4-BE49-F238E27FC236}">
              <a16:creationId xmlns:a16="http://schemas.microsoft.com/office/drawing/2014/main" id="{00000000-0008-0000-2500-00005F000000}"/>
            </a:ext>
          </a:extLst>
        </xdr:cNvPr>
        <xdr:cNvPicPr>
          <a:picLocks noChangeAspect="1"/>
        </xdr:cNvPicPr>
      </xdr:nvPicPr>
      <xdr:blipFill>
        <a:blip xmlns:r="http://schemas.openxmlformats.org/officeDocument/2006/relationships" r:embed="rId879"/>
        <a:stretch>
          <a:fillRect/>
        </a:stretch>
      </xdr:blipFill>
      <xdr:spPr>
        <a:xfrm>
          <a:off x="9525" y="313723020"/>
          <a:ext cx="2168525" cy="1429385"/>
        </a:xfrm>
        <a:prstGeom prst="rect">
          <a:avLst/>
        </a:prstGeom>
        <a:noFill/>
        <a:ln w="9525">
          <a:noFill/>
        </a:ln>
      </xdr:spPr>
    </xdr:pic>
    <xdr:clientData/>
  </xdr:twoCellAnchor>
  <xdr:twoCellAnchor editAs="oneCell">
    <xdr:from>
      <xdr:col>0</xdr:col>
      <xdr:colOff>240030</xdr:colOff>
      <xdr:row>205</xdr:row>
      <xdr:rowOff>29210</xdr:rowOff>
    </xdr:from>
    <xdr:to>
      <xdr:col>0</xdr:col>
      <xdr:colOff>2058035</xdr:colOff>
      <xdr:row>205</xdr:row>
      <xdr:rowOff>1517015</xdr:rowOff>
    </xdr:to>
    <xdr:pic>
      <xdr:nvPicPr>
        <xdr:cNvPr id="242" name="图片 241">
          <a:extLst>
            <a:ext uri="{FF2B5EF4-FFF2-40B4-BE49-F238E27FC236}">
              <a16:creationId xmlns:a16="http://schemas.microsoft.com/office/drawing/2014/main" id="{00000000-0008-0000-2500-0000F2000000}"/>
            </a:ext>
          </a:extLst>
        </xdr:cNvPr>
        <xdr:cNvPicPr>
          <a:picLocks noChangeAspect="1"/>
        </xdr:cNvPicPr>
      </xdr:nvPicPr>
      <xdr:blipFill>
        <a:blip xmlns:r="http://schemas.openxmlformats.org/officeDocument/2006/relationships" r:embed="rId880"/>
        <a:stretch>
          <a:fillRect/>
        </a:stretch>
      </xdr:blipFill>
      <xdr:spPr>
        <a:xfrm>
          <a:off x="240030" y="315396880"/>
          <a:ext cx="1818005" cy="1487805"/>
        </a:xfrm>
        <a:prstGeom prst="rect">
          <a:avLst/>
        </a:prstGeom>
        <a:noFill/>
        <a:ln w="9525">
          <a:noFill/>
        </a:ln>
      </xdr:spPr>
    </xdr:pic>
    <xdr:clientData/>
  </xdr:twoCellAnchor>
  <xdr:twoCellAnchor editAs="oneCell">
    <xdr:from>
      <xdr:col>0</xdr:col>
      <xdr:colOff>202565</xdr:colOff>
      <xdr:row>206</xdr:row>
      <xdr:rowOff>28575</xdr:rowOff>
    </xdr:from>
    <xdr:to>
      <xdr:col>0</xdr:col>
      <xdr:colOff>2057400</xdr:colOff>
      <xdr:row>206</xdr:row>
      <xdr:rowOff>1510030</xdr:rowOff>
    </xdr:to>
    <xdr:pic>
      <xdr:nvPicPr>
        <xdr:cNvPr id="243" name="图片 242">
          <a:extLst>
            <a:ext uri="{FF2B5EF4-FFF2-40B4-BE49-F238E27FC236}">
              <a16:creationId xmlns:a16="http://schemas.microsoft.com/office/drawing/2014/main" id="{00000000-0008-0000-2500-0000F3000000}"/>
            </a:ext>
          </a:extLst>
        </xdr:cNvPr>
        <xdr:cNvPicPr>
          <a:picLocks noChangeAspect="1"/>
        </xdr:cNvPicPr>
      </xdr:nvPicPr>
      <xdr:blipFill>
        <a:blip xmlns:r="http://schemas.openxmlformats.org/officeDocument/2006/relationships" r:embed="rId881"/>
        <a:stretch>
          <a:fillRect/>
        </a:stretch>
      </xdr:blipFill>
      <xdr:spPr>
        <a:xfrm>
          <a:off x="202565" y="316958345"/>
          <a:ext cx="1854835" cy="1481455"/>
        </a:xfrm>
        <a:prstGeom prst="rect">
          <a:avLst/>
        </a:prstGeom>
        <a:noFill/>
        <a:ln w="9525">
          <a:noFill/>
        </a:ln>
      </xdr:spPr>
    </xdr:pic>
    <xdr:clientData/>
  </xdr:twoCellAnchor>
  <xdr:twoCellAnchor editAs="oneCell">
    <xdr:from>
      <xdr:col>0</xdr:col>
      <xdr:colOff>266700</xdr:colOff>
      <xdr:row>207</xdr:row>
      <xdr:rowOff>19050</xdr:rowOff>
    </xdr:from>
    <xdr:to>
      <xdr:col>0</xdr:col>
      <xdr:colOff>2085975</xdr:colOff>
      <xdr:row>207</xdr:row>
      <xdr:rowOff>1495425</xdr:rowOff>
    </xdr:to>
    <xdr:pic>
      <xdr:nvPicPr>
        <xdr:cNvPr id="244" name="图片 243">
          <a:extLst>
            <a:ext uri="{FF2B5EF4-FFF2-40B4-BE49-F238E27FC236}">
              <a16:creationId xmlns:a16="http://schemas.microsoft.com/office/drawing/2014/main" id="{00000000-0008-0000-2500-0000F4000000}"/>
            </a:ext>
          </a:extLst>
        </xdr:cNvPr>
        <xdr:cNvPicPr>
          <a:picLocks noChangeAspect="1"/>
        </xdr:cNvPicPr>
      </xdr:nvPicPr>
      <xdr:blipFill>
        <a:blip xmlns:r="http://schemas.openxmlformats.org/officeDocument/2006/relationships" r:embed="rId882"/>
        <a:stretch>
          <a:fillRect/>
        </a:stretch>
      </xdr:blipFill>
      <xdr:spPr>
        <a:xfrm>
          <a:off x="266700" y="318510920"/>
          <a:ext cx="1819275" cy="1476375"/>
        </a:xfrm>
        <a:prstGeom prst="rect">
          <a:avLst/>
        </a:prstGeom>
        <a:noFill/>
        <a:ln w="9525">
          <a:noFill/>
        </a:ln>
      </xdr:spPr>
    </xdr:pic>
    <xdr:clientData/>
  </xdr:twoCellAnchor>
  <xdr:twoCellAnchor editAs="oneCell">
    <xdr:from>
      <xdr:col>0</xdr:col>
      <xdr:colOff>295275</xdr:colOff>
      <xdr:row>208</xdr:row>
      <xdr:rowOff>38100</xdr:rowOff>
    </xdr:from>
    <xdr:to>
      <xdr:col>0</xdr:col>
      <xdr:colOff>2086610</xdr:colOff>
      <xdr:row>208</xdr:row>
      <xdr:rowOff>1506220</xdr:rowOff>
    </xdr:to>
    <xdr:pic>
      <xdr:nvPicPr>
        <xdr:cNvPr id="462" name="图片 461">
          <a:extLst>
            <a:ext uri="{FF2B5EF4-FFF2-40B4-BE49-F238E27FC236}">
              <a16:creationId xmlns:a16="http://schemas.microsoft.com/office/drawing/2014/main" id="{00000000-0008-0000-2500-0000CE010000}"/>
            </a:ext>
          </a:extLst>
        </xdr:cNvPr>
        <xdr:cNvPicPr>
          <a:picLocks noChangeAspect="1"/>
        </xdr:cNvPicPr>
      </xdr:nvPicPr>
      <xdr:blipFill>
        <a:blip xmlns:r="http://schemas.openxmlformats.org/officeDocument/2006/relationships" r:embed="rId883"/>
        <a:stretch>
          <a:fillRect/>
        </a:stretch>
      </xdr:blipFill>
      <xdr:spPr>
        <a:xfrm>
          <a:off x="295275" y="320092070"/>
          <a:ext cx="1791335" cy="1468120"/>
        </a:xfrm>
        <a:prstGeom prst="rect">
          <a:avLst/>
        </a:prstGeom>
        <a:noFill/>
        <a:ln w="9525">
          <a:noFill/>
        </a:ln>
      </xdr:spPr>
    </xdr:pic>
    <xdr:clientData/>
  </xdr:twoCellAnchor>
  <xdr:twoCellAnchor editAs="oneCell">
    <xdr:from>
      <xdr:col>0</xdr:col>
      <xdr:colOff>209550</xdr:colOff>
      <xdr:row>209</xdr:row>
      <xdr:rowOff>27940</xdr:rowOff>
    </xdr:from>
    <xdr:to>
      <xdr:col>0</xdr:col>
      <xdr:colOff>2013585</xdr:colOff>
      <xdr:row>209</xdr:row>
      <xdr:rowOff>1543050</xdr:rowOff>
    </xdr:to>
    <xdr:pic>
      <xdr:nvPicPr>
        <xdr:cNvPr id="463" name="图片 462">
          <a:extLst>
            <a:ext uri="{FF2B5EF4-FFF2-40B4-BE49-F238E27FC236}">
              <a16:creationId xmlns:a16="http://schemas.microsoft.com/office/drawing/2014/main" id="{00000000-0008-0000-2500-0000CF010000}"/>
            </a:ext>
          </a:extLst>
        </xdr:cNvPr>
        <xdr:cNvPicPr>
          <a:picLocks noChangeAspect="1"/>
        </xdr:cNvPicPr>
      </xdr:nvPicPr>
      <xdr:blipFill>
        <a:blip xmlns:r="http://schemas.openxmlformats.org/officeDocument/2006/relationships" r:embed="rId884"/>
        <a:stretch>
          <a:fillRect/>
        </a:stretch>
      </xdr:blipFill>
      <xdr:spPr>
        <a:xfrm>
          <a:off x="209550" y="321644010"/>
          <a:ext cx="1804035" cy="1515110"/>
        </a:xfrm>
        <a:prstGeom prst="rect">
          <a:avLst/>
        </a:prstGeom>
        <a:noFill/>
        <a:ln w="9525">
          <a:noFill/>
        </a:ln>
      </xdr:spPr>
    </xdr:pic>
    <xdr:clientData/>
  </xdr:twoCellAnchor>
  <xdr:twoCellAnchor editAs="oneCell">
    <xdr:from>
      <xdr:col>0</xdr:col>
      <xdr:colOff>276225</xdr:colOff>
      <xdr:row>210</xdr:row>
      <xdr:rowOff>38100</xdr:rowOff>
    </xdr:from>
    <xdr:to>
      <xdr:col>0</xdr:col>
      <xdr:colOff>1962785</xdr:colOff>
      <xdr:row>210</xdr:row>
      <xdr:rowOff>1506855</xdr:rowOff>
    </xdr:to>
    <xdr:pic>
      <xdr:nvPicPr>
        <xdr:cNvPr id="464" name="图片 463">
          <a:extLst>
            <a:ext uri="{FF2B5EF4-FFF2-40B4-BE49-F238E27FC236}">
              <a16:creationId xmlns:a16="http://schemas.microsoft.com/office/drawing/2014/main" id="{00000000-0008-0000-2500-0000D0010000}"/>
            </a:ext>
          </a:extLst>
        </xdr:cNvPr>
        <xdr:cNvPicPr>
          <a:picLocks noChangeAspect="1"/>
        </xdr:cNvPicPr>
      </xdr:nvPicPr>
      <xdr:blipFill>
        <a:blip xmlns:r="http://schemas.openxmlformats.org/officeDocument/2006/relationships" r:embed="rId885"/>
        <a:stretch>
          <a:fillRect/>
        </a:stretch>
      </xdr:blipFill>
      <xdr:spPr>
        <a:xfrm>
          <a:off x="276225" y="323216270"/>
          <a:ext cx="1686560" cy="1468755"/>
        </a:xfrm>
        <a:prstGeom prst="rect">
          <a:avLst/>
        </a:prstGeom>
        <a:noFill/>
        <a:ln w="9525">
          <a:noFill/>
        </a:ln>
      </xdr:spPr>
    </xdr:pic>
    <xdr:clientData/>
  </xdr:twoCellAnchor>
  <xdr:twoCellAnchor editAs="oneCell">
    <xdr:from>
      <xdr:col>0</xdr:col>
      <xdr:colOff>351155</xdr:colOff>
      <xdr:row>211</xdr:row>
      <xdr:rowOff>48260</xdr:rowOff>
    </xdr:from>
    <xdr:to>
      <xdr:col>0</xdr:col>
      <xdr:colOff>1971675</xdr:colOff>
      <xdr:row>211</xdr:row>
      <xdr:rowOff>1504950</xdr:rowOff>
    </xdr:to>
    <xdr:pic>
      <xdr:nvPicPr>
        <xdr:cNvPr id="465" name="图片 464">
          <a:extLst>
            <a:ext uri="{FF2B5EF4-FFF2-40B4-BE49-F238E27FC236}">
              <a16:creationId xmlns:a16="http://schemas.microsoft.com/office/drawing/2014/main" id="{00000000-0008-0000-2500-0000D1010000}"/>
            </a:ext>
          </a:extLst>
        </xdr:cNvPr>
        <xdr:cNvPicPr>
          <a:picLocks noChangeAspect="1"/>
        </xdr:cNvPicPr>
      </xdr:nvPicPr>
      <xdr:blipFill>
        <a:blip xmlns:r="http://schemas.openxmlformats.org/officeDocument/2006/relationships" r:embed="rId886"/>
        <a:stretch>
          <a:fillRect/>
        </a:stretch>
      </xdr:blipFill>
      <xdr:spPr>
        <a:xfrm>
          <a:off x="351155" y="324788530"/>
          <a:ext cx="1620520" cy="1456690"/>
        </a:xfrm>
        <a:prstGeom prst="rect">
          <a:avLst/>
        </a:prstGeom>
        <a:noFill/>
        <a:ln w="9525">
          <a:noFill/>
        </a:ln>
      </xdr:spPr>
    </xdr:pic>
    <xdr:clientData/>
  </xdr:twoCellAnchor>
  <xdr:twoCellAnchor editAs="oneCell">
    <xdr:from>
      <xdr:col>0</xdr:col>
      <xdr:colOff>342900</xdr:colOff>
      <xdr:row>212</xdr:row>
      <xdr:rowOff>57150</xdr:rowOff>
    </xdr:from>
    <xdr:to>
      <xdr:col>0</xdr:col>
      <xdr:colOff>1933575</xdr:colOff>
      <xdr:row>212</xdr:row>
      <xdr:rowOff>1495425</xdr:rowOff>
    </xdr:to>
    <xdr:pic>
      <xdr:nvPicPr>
        <xdr:cNvPr id="466" name="图片 465">
          <a:extLst>
            <a:ext uri="{FF2B5EF4-FFF2-40B4-BE49-F238E27FC236}">
              <a16:creationId xmlns:a16="http://schemas.microsoft.com/office/drawing/2014/main" id="{00000000-0008-0000-2500-0000D2010000}"/>
            </a:ext>
          </a:extLst>
        </xdr:cNvPr>
        <xdr:cNvPicPr>
          <a:picLocks noChangeAspect="1"/>
        </xdr:cNvPicPr>
      </xdr:nvPicPr>
      <xdr:blipFill>
        <a:blip xmlns:r="http://schemas.openxmlformats.org/officeDocument/2006/relationships" r:embed="rId887"/>
        <a:stretch>
          <a:fillRect/>
        </a:stretch>
      </xdr:blipFill>
      <xdr:spPr>
        <a:xfrm>
          <a:off x="342900" y="326359520"/>
          <a:ext cx="1590675" cy="1438275"/>
        </a:xfrm>
        <a:prstGeom prst="rect">
          <a:avLst/>
        </a:prstGeom>
        <a:noFill/>
        <a:ln w="9525">
          <a:noFill/>
        </a:ln>
      </xdr:spPr>
    </xdr:pic>
    <xdr:clientData/>
  </xdr:twoCellAnchor>
  <xdr:twoCellAnchor editAs="oneCell">
    <xdr:from>
      <xdr:col>0</xdr:col>
      <xdr:colOff>304800</xdr:colOff>
      <xdr:row>213</xdr:row>
      <xdr:rowOff>28575</xdr:rowOff>
    </xdr:from>
    <xdr:to>
      <xdr:col>0</xdr:col>
      <xdr:colOff>1867535</xdr:colOff>
      <xdr:row>213</xdr:row>
      <xdr:rowOff>1497330</xdr:rowOff>
    </xdr:to>
    <xdr:pic>
      <xdr:nvPicPr>
        <xdr:cNvPr id="473" name="图片 472">
          <a:extLst>
            <a:ext uri="{FF2B5EF4-FFF2-40B4-BE49-F238E27FC236}">
              <a16:creationId xmlns:a16="http://schemas.microsoft.com/office/drawing/2014/main" id="{00000000-0008-0000-2500-0000D9010000}"/>
            </a:ext>
          </a:extLst>
        </xdr:cNvPr>
        <xdr:cNvPicPr>
          <a:picLocks noChangeAspect="1"/>
        </xdr:cNvPicPr>
      </xdr:nvPicPr>
      <xdr:blipFill>
        <a:blip xmlns:r="http://schemas.openxmlformats.org/officeDocument/2006/relationships" r:embed="rId888"/>
        <a:stretch>
          <a:fillRect/>
        </a:stretch>
      </xdr:blipFill>
      <xdr:spPr>
        <a:xfrm>
          <a:off x="304800" y="327893045"/>
          <a:ext cx="1562735" cy="1468755"/>
        </a:xfrm>
        <a:prstGeom prst="rect">
          <a:avLst/>
        </a:prstGeom>
        <a:noFill/>
        <a:ln w="9525">
          <a:noFill/>
        </a:ln>
      </xdr:spPr>
    </xdr:pic>
    <xdr:clientData/>
  </xdr:twoCellAnchor>
  <xdr:twoCellAnchor editAs="oneCell">
    <xdr:from>
      <xdr:col>0</xdr:col>
      <xdr:colOff>428625</xdr:colOff>
      <xdr:row>214</xdr:row>
      <xdr:rowOff>28575</xdr:rowOff>
    </xdr:from>
    <xdr:to>
      <xdr:col>0</xdr:col>
      <xdr:colOff>2019300</xdr:colOff>
      <xdr:row>214</xdr:row>
      <xdr:rowOff>1523365</xdr:rowOff>
    </xdr:to>
    <xdr:pic>
      <xdr:nvPicPr>
        <xdr:cNvPr id="481" name="图片 480">
          <a:extLst>
            <a:ext uri="{FF2B5EF4-FFF2-40B4-BE49-F238E27FC236}">
              <a16:creationId xmlns:a16="http://schemas.microsoft.com/office/drawing/2014/main" id="{00000000-0008-0000-2500-0000E1010000}"/>
            </a:ext>
          </a:extLst>
        </xdr:cNvPr>
        <xdr:cNvPicPr>
          <a:picLocks noChangeAspect="1"/>
        </xdr:cNvPicPr>
      </xdr:nvPicPr>
      <xdr:blipFill>
        <a:blip xmlns:r="http://schemas.openxmlformats.org/officeDocument/2006/relationships" r:embed="rId889"/>
        <a:stretch>
          <a:fillRect/>
        </a:stretch>
      </xdr:blipFill>
      <xdr:spPr>
        <a:xfrm>
          <a:off x="428625" y="329455145"/>
          <a:ext cx="1590675" cy="1494790"/>
        </a:xfrm>
        <a:prstGeom prst="rect">
          <a:avLst/>
        </a:prstGeom>
        <a:noFill/>
        <a:ln w="9525">
          <a:noFill/>
        </a:ln>
      </xdr:spPr>
    </xdr:pic>
    <xdr:clientData/>
  </xdr:twoCellAnchor>
  <xdr:twoCellAnchor editAs="oneCell">
    <xdr:from>
      <xdr:col>0</xdr:col>
      <xdr:colOff>342900</xdr:colOff>
      <xdr:row>215</xdr:row>
      <xdr:rowOff>66675</xdr:rowOff>
    </xdr:from>
    <xdr:to>
      <xdr:col>0</xdr:col>
      <xdr:colOff>1924050</xdr:colOff>
      <xdr:row>215</xdr:row>
      <xdr:rowOff>1527810</xdr:rowOff>
    </xdr:to>
    <xdr:pic>
      <xdr:nvPicPr>
        <xdr:cNvPr id="484" name="图片 483">
          <a:extLst>
            <a:ext uri="{FF2B5EF4-FFF2-40B4-BE49-F238E27FC236}">
              <a16:creationId xmlns:a16="http://schemas.microsoft.com/office/drawing/2014/main" id="{00000000-0008-0000-2500-0000E4010000}"/>
            </a:ext>
          </a:extLst>
        </xdr:cNvPr>
        <xdr:cNvPicPr>
          <a:picLocks noChangeAspect="1"/>
        </xdr:cNvPicPr>
      </xdr:nvPicPr>
      <xdr:blipFill>
        <a:blip xmlns:r="http://schemas.openxmlformats.org/officeDocument/2006/relationships" r:embed="rId890"/>
        <a:stretch>
          <a:fillRect/>
        </a:stretch>
      </xdr:blipFill>
      <xdr:spPr>
        <a:xfrm>
          <a:off x="342900" y="331055345"/>
          <a:ext cx="1581150" cy="1461135"/>
        </a:xfrm>
        <a:prstGeom prst="rect">
          <a:avLst/>
        </a:prstGeom>
        <a:noFill/>
        <a:ln w="9525">
          <a:noFill/>
        </a:ln>
      </xdr:spPr>
    </xdr:pic>
    <xdr:clientData/>
  </xdr:twoCellAnchor>
  <xdr:twoCellAnchor editAs="oneCell">
    <xdr:from>
      <xdr:col>0</xdr:col>
      <xdr:colOff>238125</xdr:colOff>
      <xdr:row>216</xdr:row>
      <xdr:rowOff>38100</xdr:rowOff>
    </xdr:from>
    <xdr:to>
      <xdr:col>0</xdr:col>
      <xdr:colOff>1864360</xdr:colOff>
      <xdr:row>216</xdr:row>
      <xdr:rowOff>1514475</xdr:rowOff>
    </xdr:to>
    <xdr:pic>
      <xdr:nvPicPr>
        <xdr:cNvPr id="487" name="图片 486">
          <a:extLst>
            <a:ext uri="{FF2B5EF4-FFF2-40B4-BE49-F238E27FC236}">
              <a16:creationId xmlns:a16="http://schemas.microsoft.com/office/drawing/2014/main" id="{00000000-0008-0000-2500-0000E7010000}"/>
            </a:ext>
          </a:extLst>
        </xdr:cNvPr>
        <xdr:cNvPicPr>
          <a:picLocks noChangeAspect="1"/>
        </xdr:cNvPicPr>
      </xdr:nvPicPr>
      <xdr:blipFill>
        <a:blip xmlns:r="http://schemas.openxmlformats.org/officeDocument/2006/relationships" r:embed="rId891"/>
        <a:stretch>
          <a:fillRect/>
        </a:stretch>
      </xdr:blipFill>
      <xdr:spPr>
        <a:xfrm>
          <a:off x="238125" y="332588870"/>
          <a:ext cx="1626235" cy="1476375"/>
        </a:xfrm>
        <a:prstGeom prst="rect">
          <a:avLst/>
        </a:prstGeom>
        <a:noFill/>
        <a:ln w="9525">
          <a:noFill/>
        </a:ln>
      </xdr:spPr>
    </xdr:pic>
    <xdr:clientData/>
  </xdr:twoCellAnchor>
  <xdr:twoCellAnchor editAs="oneCell">
    <xdr:from>
      <xdr:col>0</xdr:col>
      <xdr:colOff>304800</xdr:colOff>
      <xdr:row>217</xdr:row>
      <xdr:rowOff>47625</xdr:rowOff>
    </xdr:from>
    <xdr:to>
      <xdr:col>0</xdr:col>
      <xdr:colOff>1876425</xdr:colOff>
      <xdr:row>217</xdr:row>
      <xdr:rowOff>1493520</xdr:rowOff>
    </xdr:to>
    <xdr:pic>
      <xdr:nvPicPr>
        <xdr:cNvPr id="490" name="图片 489">
          <a:extLst>
            <a:ext uri="{FF2B5EF4-FFF2-40B4-BE49-F238E27FC236}">
              <a16:creationId xmlns:a16="http://schemas.microsoft.com/office/drawing/2014/main" id="{00000000-0008-0000-2500-0000EA010000}"/>
            </a:ext>
          </a:extLst>
        </xdr:cNvPr>
        <xdr:cNvPicPr>
          <a:picLocks noChangeAspect="1"/>
        </xdr:cNvPicPr>
      </xdr:nvPicPr>
      <xdr:blipFill>
        <a:blip xmlns:r="http://schemas.openxmlformats.org/officeDocument/2006/relationships" r:embed="rId892"/>
        <a:stretch>
          <a:fillRect/>
        </a:stretch>
      </xdr:blipFill>
      <xdr:spPr>
        <a:xfrm>
          <a:off x="304800" y="334160495"/>
          <a:ext cx="1571625" cy="1445895"/>
        </a:xfrm>
        <a:prstGeom prst="rect">
          <a:avLst/>
        </a:prstGeom>
        <a:noFill/>
        <a:ln w="9525">
          <a:noFill/>
        </a:ln>
      </xdr:spPr>
    </xdr:pic>
    <xdr:clientData/>
  </xdr:twoCellAnchor>
  <xdr:twoCellAnchor editAs="oneCell">
    <xdr:from>
      <xdr:col>0</xdr:col>
      <xdr:colOff>250190</xdr:colOff>
      <xdr:row>218</xdr:row>
      <xdr:rowOff>76200</xdr:rowOff>
    </xdr:from>
    <xdr:to>
      <xdr:col>0</xdr:col>
      <xdr:colOff>1953260</xdr:colOff>
      <xdr:row>218</xdr:row>
      <xdr:rowOff>1511935</xdr:rowOff>
    </xdr:to>
    <xdr:pic>
      <xdr:nvPicPr>
        <xdr:cNvPr id="492" name="图片 491">
          <a:extLst>
            <a:ext uri="{FF2B5EF4-FFF2-40B4-BE49-F238E27FC236}">
              <a16:creationId xmlns:a16="http://schemas.microsoft.com/office/drawing/2014/main" id="{00000000-0008-0000-2500-0000EC010000}"/>
            </a:ext>
          </a:extLst>
        </xdr:cNvPr>
        <xdr:cNvPicPr>
          <a:picLocks noChangeAspect="1"/>
        </xdr:cNvPicPr>
      </xdr:nvPicPr>
      <xdr:blipFill>
        <a:blip xmlns:r="http://schemas.openxmlformats.org/officeDocument/2006/relationships" r:embed="rId893"/>
        <a:stretch>
          <a:fillRect/>
        </a:stretch>
      </xdr:blipFill>
      <xdr:spPr>
        <a:xfrm>
          <a:off x="250190" y="335751170"/>
          <a:ext cx="1703070" cy="1435735"/>
        </a:xfrm>
        <a:prstGeom prst="rect">
          <a:avLst/>
        </a:prstGeom>
        <a:noFill/>
        <a:ln w="9525">
          <a:noFill/>
        </a:ln>
      </xdr:spPr>
    </xdr:pic>
    <xdr:clientData/>
  </xdr:twoCellAnchor>
  <xdr:twoCellAnchor editAs="oneCell">
    <xdr:from>
      <xdr:col>0</xdr:col>
      <xdr:colOff>276225</xdr:colOff>
      <xdr:row>219</xdr:row>
      <xdr:rowOff>19050</xdr:rowOff>
    </xdr:from>
    <xdr:to>
      <xdr:col>0</xdr:col>
      <xdr:colOff>2010410</xdr:colOff>
      <xdr:row>219</xdr:row>
      <xdr:rowOff>1505585</xdr:rowOff>
    </xdr:to>
    <xdr:pic>
      <xdr:nvPicPr>
        <xdr:cNvPr id="495" name="图片 494">
          <a:extLst>
            <a:ext uri="{FF2B5EF4-FFF2-40B4-BE49-F238E27FC236}">
              <a16:creationId xmlns:a16="http://schemas.microsoft.com/office/drawing/2014/main" id="{00000000-0008-0000-2500-0000EF010000}"/>
            </a:ext>
          </a:extLst>
        </xdr:cNvPr>
        <xdr:cNvPicPr>
          <a:picLocks noChangeAspect="1"/>
        </xdr:cNvPicPr>
      </xdr:nvPicPr>
      <xdr:blipFill>
        <a:blip xmlns:r="http://schemas.openxmlformats.org/officeDocument/2006/relationships" r:embed="rId894"/>
        <a:stretch>
          <a:fillRect/>
        </a:stretch>
      </xdr:blipFill>
      <xdr:spPr>
        <a:xfrm>
          <a:off x="276225" y="337256120"/>
          <a:ext cx="1734185" cy="1486535"/>
        </a:xfrm>
        <a:prstGeom prst="rect">
          <a:avLst/>
        </a:prstGeom>
        <a:noFill/>
        <a:ln w="9525">
          <a:noFill/>
        </a:ln>
      </xdr:spPr>
    </xdr:pic>
    <xdr:clientData/>
  </xdr:twoCellAnchor>
  <xdr:twoCellAnchor editAs="oneCell">
    <xdr:from>
      <xdr:col>0</xdr:col>
      <xdr:colOff>152400</xdr:colOff>
      <xdr:row>220</xdr:row>
      <xdr:rowOff>57150</xdr:rowOff>
    </xdr:from>
    <xdr:to>
      <xdr:col>0</xdr:col>
      <xdr:colOff>1981200</xdr:colOff>
      <xdr:row>220</xdr:row>
      <xdr:rowOff>1503680</xdr:rowOff>
    </xdr:to>
    <xdr:pic>
      <xdr:nvPicPr>
        <xdr:cNvPr id="497" name="图片 496">
          <a:extLst>
            <a:ext uri="{FF2B5EF4-FFF2-40B4-BE49-F238E27FC236}">
              <a16:creationId xmlns:a16="http://schemas.microsoft.com/office/drawing/2014/main" id="{00000000-0008-0000-2500-0000F1010000}"/>
            </a:ext>
          </a:extLst>
        </xdr:cNvPr>
        <xdr:cNvPicPr>
          <a:picLocks noChangeAspect="1"/>
        </xdr:cNvPicPr>
      </xdr:nvPicPr>
      <xdr:blipFill>
        <a:blip xmlns:r="http://schemas.openxmlformats.org/officeDocument/2006/relationships" r:embed="rId895"/>
        <a:stretch>
          <a:fillRect/>
        </a:stretch>
      </xdr:blipFill>
      <xdr:spPr>
        <a:xfrm>
          <a:off x="152400" y="338856320"/>
          <a:ext cx="1828800" cy="1446530"/>
        </a:xfrm>
        <a:prstGeom prst="rect">
          <a:avLst/>
        </a:prstGeom>
        <a:noFill/>
        <a:ln w="9525">
          <a:noFill/>
        </a:ln>
      </xdr:spPr>
    </xdr:pic>
    <xdr:clientData/>
  </xdr:twoCellAnchor>
  <xdr:twoCellAnchor editAs="oneCell">
    <xdr:from>
      <xdr:col>0</xdr:col>
      <xdr:colOff>419735</xdr:colOff>
      <xdr:row>20</xdr:row>
      <xdr:rowOff>41275</xdr:rowOff>
    </xdr:from>
    <xdr:to>
      <xdr:col>0</xdr:col>
      <xdr:colOff>1924050</xdr:colOff>
      <xdr:row>20</xdr:row>
      <xdr:rowOff>1775460</xdr:rowOff>
    </xdr:to>
    <xdr:pic>
      <xdr:nvPicPr>
        <xdr:cNvPr id="237" name="图片 236">
          <a:extLst>
            <a:ext uri="{FF2B5EF4-FFF2-40B4-BE49-F238E27FC236}">
              <a16:creationId xmlns:a16="http://schemas.microsoft.com/office/drawing/2014/main" id="{00000000-0008-0000-2500-0000ED000000}"/>
            </a:ext>
          </a:extLst>
        </xdr:cNvPr>
        <xdr:cNvPicPr>
          <a:picLocks noChangeAspect="1"/>
        </xdr:cNvPicPr>
      </xdr:nvPicPr>
      <xdr:blipFill>
        <a:blip xmlns:r="http://schemas.openxmlformats.org/officeDocument/2006/relationships" r:embed="rId896"/>
        <a:stretch>
          <a:fillRect/>
        </a:stretch>
      </xdr:blipFill>
      <xdr:spPr>
        <a:xfrm>
          <a:off x="419735" y="29252545"/>
          <a:ext cx="1504315" cy="1734185"/>
        </a:xfrm>
        <a:prstGeom prst="rect">
          <a:avLst/>
        </a:prstGeom>
        <a:noFill/>
        <a:ln w="9525">
          <a:noFill/>
        </a:ln>
      </xdr:spPr>
    </xdr:pic>
    <xdr:clientData/>
  </xdr:twoCellAnchor>
  <xdr:twoCellAnchor editAs="oneCell">
    <xdr:from>
      <xdr:col>0</xdr:col>
      <xdr:colOff>371475</xdr:colOff>
      <xdr:row>21</xdr:row>
      <xdr:rowOff>50800</xdr:rowOff>
    </xdr:from>
    <xdr:to>
      <xdr:col>0</xdr:col>
      <xdr:colOff>2037080</xdr:colOff>
      <xdr:row>21</xdr:row>
      <xdr:rowOff>1860550</xdr:rowOff>
    </xdr:to>
    <xdr:pic>
      <xdr:nvPicPr>
        <xdr:cNvPr id="238" name="图片 237">
          <a:extLst>
            <a:ext uri="{FF2B5EF4-FFF2-40B4-BE49-F238E27FC236}">
              <a16:creationId xmlns:a16="http://schemas.microsoft.com/office/drawing/2014/main" id="{00000000-0008-0000-2500-0000EE000000}"/>
            </a:ext>
          </a:extLst>
        </xdr:cNvPr>
        <xdr:cNvPicPr>
          <a:picLocks noChangeAspect="1"/>
        </xdr:cNvPicPr>
      </xdr:nvPicPr>
      <xdr:blipFill>
        <a:blip xmlns:r="http://schemas.openxmlformats.org/officeDocument/2006/relationships" r:embed="rId897"/>
        <a:stretch>
          <a:fillRect/>
        </a:stretch>
      </xdr:blipFill>
      <xdr:spPr>
        <a:xfrm>
          <a:off x="371475" y="31090870"/>
          <a:ext cx="1665605" cy="1809750"/>
        </a:xfrm>
        <a:prstGeom prst="rect">
          <a:avLst/>
        </a:prstGeom>
        <a:noFill/>
        <a:ln w="9525">
          <a:noFill/>
        </a:ln>
      </xdr:spPr>
    </xdr:pic>
    <xdr:clientData/>
  </xdr:twoCellAnchor>
  <xdr:twoCellAnchor editAs="oneCell">
    <xdr:from>
      <xdr:col>0</xdr:col>
      <xdr:colOff>254000</xdr:colOff>
      <xdr:row>22</xdr:row>
      <xdr:rowOff>53975</xdr:rowOff>
    </xdr:from>
    <xdr:to>
      <xdr:col>0</xdr:col>
      <xdr:colOff>2123440</xdr:colOff>
      <xdr:row>22</xdr:row>
      <xdr:rowOff>1872615</xdr:rowOff>
    </xdr:to>
    <xdr:pic>
      <xdr:nvPicPr>
        <xdr:cNvPr id="245" name="图片 244">
          <a:extLst>
            <a:ext uri="{FF2B5EF4-FFF2-40B4-BE49-F238E27FC236}">
              <a16:creationId xmlns:a16="http://schemas.microsoft.com/office/drawing/2014/main" id="{00000000-0008-0000-2500-0000F5000000}"/>
            </a:ext>
          </a:extLst>
        </xdr:cNvPr>
        <xdr:cNvPicPr>
          <a:picLocks noChangeAspect="1"/>
        </xdr:cNvPicPr>
      </xdr:nvPicPr>
      <xdr:blipFill>
        <a:blip xmlns:r="http://schemas.openxmlformats.org/officeDocument/2006/relationships" r:embed="rId898"/>
        <a:stretch>
          <a:fillRect/>
        </a:stretch>
      </xdr:blipFill>
      <xdr:spPr>
        <a:xfrm>
          <a:off x="254000" y="32999045"/>
          <a:ext cx="1869440" cy="1818640"/>
        </a:xfrm>
        <a:prstGeom prst="rect">
          <a:avLst/>
        </a:prstGeom>
        <a:noFill/>
        <a:ln w="9525">
          <a:noFill/>
        </a:ln>
      </xdr:spPr>
    </xdr:pic>
    <xdr:clientData/>
  </xdr:twoCellAnchor>
  <xdr:twoCellAnchor editAs="oneCell">
    <xdr:from>
      <xdr:col>0</xdr:col>
      <xdr:colOff>244475</xdr:colOff>
      <xdr:row>23</xdr:row>
      <xdr:rowOff>79375</xdr:rowOff>
    </xdr:from>
    <xdr:to>
      <xdr:col>0</xdr:col>
      <xdr:colOff>2121535</xdr:colOff>
      <xdr:row>23</xdr:row>
      <xdr:rowOff>1847850</xdr:rowOff>
    </xdr:to>
    <xdr:pic>
      <xdr:nvPicPr>
        <xdr:cNvPr id="246" name="图片 245">
          <a:extLst>
            <a:ext uri="{FF2B5EF4-FFF2-40B4-BE49-F238E27FC236}">
              <a16:creationId xmlns:a16="http://schemas.microsoft.com/office/drawing/2014/main" id="{00000000-0008-0000-2500-0000F6000000}"/>
            </a:ext>
          </a:extLst>
        </xdr:cNvPr>
        <xdr:cNvPicPr>
          <a:picLocks noChangeAspect="1"/>
        </xdr:cNvPicPr>
      </xdr:nvPicPr>
      <xdr:blipFill>
        <a:blip xmlns:r="http://schemas.openxmlformats.org/officeDocument/2006/relationships" r:embed="rId899"/>
        <a:stretch>
          <a:fillRect/>
        </a:stretch>
      </xdr:blipFill>
      <xdr:spPr>
        <a:xfrm>
          <a:off x="244475" y="34929445"/>
          <a:ext cx="1877060" cy="1768475"/>
        </a:xfrm>
        <a:prstGeom prst="rect">
          <a:avLst/>
        </a:prstGeom>
        <a:noFill/>
        <a:ln w="9525">
          <a:noFill/>
        </a:ln>
      </xdr:spPr>
    </xdr:pic>
    <xdr:clientData/>
  </xdr:twoCellAnchor>
  <xdr:twoCellAnchor editAs="oneCell">
    <xdr:from>
      <xdr:col>0</xdr:col>
      <xdr:colOff>391160</xdr:colOff>
      <xdr:row>16</xdr:row>
      <xdr:rowOff>41275</xdr:rowOff>
    </xdr:from>
    <xdr:to>
      <xdr:col>0</xdr:col>
      <xdr:colOff>1906270</xdr:colOff>
      <xdr:row>16</xdr:row>
      <xdr:rowOff>1510665</xdr:rowOff>
    </xdr:to>
    <xdr:pic>
      <xdr:nvPicPr>
        <xdr:cNvPr id="143" name="图片 142">
          <a:extLst>
            <a:ext uri="{FF2B5EF4-FFF2-40B4-BE49-F238E27FC236}">
              <a16:creationId xmlns:a16="http://schemas.microsoft.com/office/drawing/2014/main" id="{00000000-0008-0000-2500-00008F000000}"/>
            </a:ext>
          </a:extLst>
        </xdr:cNvPr>
        <xdr:cNvPicPr>
          <a:picLocks noChangeAspect="1"/>
        </xdr:cNvPicPr>
      </xdr:nvPicPr>
      <xdr:blipFill>
        <a:blip xmlns:r="http://schemas.openxmlformats.org/officeDocument/2006/relationships" r:embed="rId900"/>
        <a:stretch>
          <a:fillRect/>
        </a:stretch>
      </xdr:blipFill>
      <xdr:spPr>
        <a:xfrm>
          <a:off x="391160" y="22762845"/>
          <a:ext cx="1515110" cy="1469390"/>
        </a:xfrm>
        <a:prstGeom prst="rect">
          <a:avLst/>
        </a:prstGeom>
        <a:noFill/>
        <a:ln w="9525">
          <a:noFill/>
        </a:ln>
      </xdr:spPr>
    </xdr:pic>
    <xdr:clientData/>
  </xdr:twoCellAnchor>
  <xdr:twoCellAnchor editAs="oneCell">
    <xdr:from>
      <xdr:col>0</xdr:col>
      <xdr:colOff>105410</xdr:colOff>
      <xdr:row>17</xdr:row>
      <xdr:rowOff>28575</xdr:rowOff>
    </xdr:from>
    <xdr:to>
      <xdr:col>0</xdr:col>
      <xdr:colOff>2268220</xdr:colOff>
      <xdr:row>17</xdr:row>
      <xdr:rowOff>1504315</xdr:rowOff>
    </xdr:to>
    <xdr:pic>
      <xdr:nvPicPr>
        <xdr:cNvPr id="144" name="图片 143">
          <a:extLst>
            <a:ext uri="{FF2B5EF4-FFF2-40B4-BE49-F238E27FC236}">
              <a16:creationId xmlns:a16="http://schemas.microsoft.com/office/drawing/2014/main" id="{00000000-0008-0000-2500-000090000000}"/>
            </a:ext>
          </a:extLst>
        </xdr:cNvPr>
        <xdr:cNvPicPr>
          <a:picLocks noChangeAspect="1"/>
        </xdr:cNvPicPr>
      </xdr:nvPicPr>
      <xdr:blipFill>
        <a:blip xmlns:r="http://schemas.openxmlformats.org/officeDocument/2006/relationships" r:embed="rId901"/>
        <a:stretch>
          <a:fillRect/>
        </a:stretch>
      </xdr:blipFill>
      <xdr:spPr>
        <a:xfrm>
          <a:off x="105410" y="24312245"/>
          <a:ext cx="2162810" cy="1475740"/>
        </a:xfrm>
        <a:prstGeom prst="rect">
          <a:avLst/>
        </a:prstGeom>
        <a:noFill/>
        <a:ln w="9525">
          <a:noFill/>
        </a:ln>
      </xdr:spPr>
    </xdr:pic>
    <xdr:clientData/>
  </xdr:twoCellAnchor>
  <xdr:twoCellAnchor editAs="oneCell">
    <xdr:from>
      <xdr:col>0</xdr:col>
      <xdr:colOff>514350</xdr:colOff>
      <xdr:row>18</xdr:row>
      <xdr:rowOff>57150</xdr:rowOff>
    </xdr:from>
    <xdr:to>
      <xdr:col>0</xdr:col>
      <xdr:colOff>1819910</xdr:colOff>
      <xdr:row>18</xdr:row>
      <xdr:rowOff>1518285</xdr:rowOff>
    </xdr:to>
    <xdr:pic>
      <xdr:nvPicPr>
        <xdr:cNvPr id="145" name="图片 144">
          <a:extLst>
            <a:ext uri="{FF2B5EF4-FFF2-40B4-BE49-F238E27FC236}">
              <a16:creationId xmlns:a16="http://schemas.microsoft.com/office/drawing/2014/main" id="{00000000-0008-0000-2500-000091000000}"/>
            </a:ext>
          </a:extLst>
        </xdr:cNvPr>
        <xdr:cNvPicPr>
          <a:picLocks noChangeAspect="1"/>
        </xdr:cNvPicPr>
      </xdr:nvPicPr>
      <xdr:blipFill>
        <a:blip xmlns:r="http://schemas.openxmlformats.org/officeDocument/2006/relationships" r:embed="rId902"/>
        <a:stretch>
          <a:fillRect/>
        </a:stretch>
      </xdr:blipFill>
      <xdr:spPr>
        <a:xfrm>
          <a:off x="514350" y="25902920"/>
          <a:ext cx="1305560" cy="1461135"/>
        </a:xfrm>
        <a:prstGeom prst="rect">
          <a:avLst/>
        </a:prstGeom>
        <a:noFill/>
        <a:ln w="9525">
          <a:noFill/>
        </a:ln>
      </xdr:spPr>
    </xdr:pic>
    <xdr:clientData/>
  </xdr:twoCellAnchor>
  <xdr:twoCellAnchor editAs="oneCell">
    <xdr:from>
      <xdr:col>0</xdr:col>
      <xdr:colOff>381635</xdr:colOff>
      <xdr:row>19</xdr:row>
      <xdr:rowOff>57150</xdr:rowOff>
    </xdr:from>
    <xdr:to>
      <xdr:col>0</xdr:col>
      <xdr:colOff>1943735</xdr:colOff>
      <xdr:row>19</xdr:row>
      <xdr:rowOff>1748155</xdr:rowOff>
    </xdr:to>
    <xdr:pic>
      <xdr:nvPicPr>
        <xdr:cNvPr id="146" name="图片 145">
          <a:extLst>
            <a:ext uri="{FF2B5EF4-FFF2-40B4-BE49-F238E27FC236}">
              <a16:creationId xmlns:a16="http://schemas.microsoft.com/office/drawing/2014/main" id="{00000000-0008-0000-2500-000092000000}"/>
            </a:ext>
          </a:extLst>
        </xdr:cNvPr>
        <xdr:cNvPicPr>
          <a:picLocks noChangeAspect="1"/>
        </xdr:cNvPicPr>
      </xdr:nvPicPr>
      <xdr:blipFill>
        <a:blip xmlns:r="http://schemas.openxmlformats.org/officeDocument/2006/relationships" r:embed="rId903"/>
        <a:stretch>
          <a:fillRect/>
        </a:stretch>
      </xdr:blipFill>
      <xdr:spPr>
        <a:xfrm>
          <a:off x="381635" y="27465020"/>
          <a:ext cx="1562100" cy="1691005"/>
        </a:xfrm>
        <a:prstGeom prst="rect">
          <a:avLst/>
        </a:prstGeom>
        <a:noFill/>
        <a:ln w="9525">
          <a:noFill/>
        </a:ln>
      </xdr:spPr>
    </xdr:pic>
    <xdr:clientData/>
  </xdr:twoCellAnchor>
</xdr:wsDr>
</file>

<file path=xl/theme/theme1.xml><?xml version="1.0" encoding="utf-8"?>
<a:theme xmlns:a="http://schemas.openxmlformats.org/drawingml/2006/main" name="Ofis Teması">
  <a:themeElements>
    <a:clrScheme name="Ofis">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is">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is">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 /></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 /></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 /></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 /></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 /></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 /></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 /></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 /></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 /></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 /></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 /></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 /></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 /></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 /></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 /></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 /></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 /></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 /></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 /></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 /></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 /></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 /></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 /></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 /></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 /></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 /></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 /></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 /></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 /></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 /></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 /></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 /></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 /></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 /></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 /></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 /></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13"/>
  <sheetViews>
    <sheetView workbookViewId="0">
      <selection activeCell="E10" sqref="E10"/>
    </sheetView>
  </sheetViews>
  <sheetFormatPr defaultColWidth="9.01171875" defaultRowHeight="15"/>
  <cols>
    <col min="1" max="2" width="19.234375" style="5" customWidth="1"/>
    <col min="3" max="16384" width="9.01171875" style="5"/>
  </cols>
  <sheetData>
    <row r="1" spans="1:2" ht="36" customHeight="1">
      <c r="A1" s="185" t="s">
        <v>0</v>
      </c>
      <c r="B1" s="185">
        <v>5</v>
      </c>
    </row>
    <row r="2" spans="1:2" ht="33" customHeight="1">
      <c r="A2" s="185" t="s">
        <v>1</v>
      </c>
      <c r="B2" s="185">
        <v>6</v>
      </c>
    </row>
    <row r="3" spans="1:2" ht="33" customHeight="1">
      <c r="A3" s="185" t="s">
        <v>2</v>
      </c>
      <c r="B3" s="185">
        <v>18</v>
      </c>
    </row>
    <row r="4" spans="1:2" ht="33" customHeight="1">
      <c r="A4" s="185" t="s">
        <v>3</v>
      </c>
      <c r="B4" s="185">
        <v>10</v>
      </c>
    </row>
    <row r="5" spans="1:2" ht="33" customHeight="1">
      <c r="A5" s="185" t="s">
        <v>4</v>
      </c>
      <c r="B5" s="185">
        <v>15</v>
      </c>
    </row>
    <row r="6" spans="1:2" ht="33" customHeight="1">
      <c r="A6" s="185" t="s">
        <v>4</v>
      </c>
      <c r="B6" s="185">
        <v>7</v>
      </c>
    </row>
    <row r="7" spans="1:2" ht="33" customHeight="1">
      <c r="A7" s="185" t="s">
        <v>5</v>
      </c>
      <c r="B7" s="185">
        <v>6</v>
      </c>
    </row>
    <row r="8" spans="1:2" ht="33" customHeight="1">
      <c r="A8" s="185" t="s">
        <v>6</v>
      </c>
      <c r="B8" s="185">
        <v>10</v>
      </c>
    </row>
    <row r="9" spans="1:2" ht="33" customHeight="1">
      <c r="A9" s="185" t="s">
        <v>7</v>
      </c>
      <c r="B9" s="185">
        <v>14</v>
      </c>
    </row>
    <row r="10" spans="1:2" ht="33" customHeight="1">
      <c r="A10" s="185" t="s">
        <v>8</v>
      </c>
      <c r="B10" s="185">
        <v>10</v>
      </c>
    </row>
    <row r="11" spans="1:2" ht="33" customHeight="1">
      <c r="A11" s="185"/>
      <c r="B11" s="185" t="s">
        <v>9</v>
      </c>
    </row>
    <row r="12" spans="1:2" ht="33" customHeight="1">
      <c r="A12" s="192" t="s">
        <v>10</v>
      </c>
      <c r="B12" s="192"/>
    </row>
    <row r="13" spans="1:2" ht="137.1" customHeight="1">
      <c r="A13" s="193" t="s">
        <v>11</v>
      </c>
      <c r="B13" s="193"/>
    </row>
  </sheetData>
  <mergeCells count="2">
    <mergeCell ref="A12:B12"/>
    <mergeCell ref="A13:B13"/>
  </mergeCells>
  <pageMargins left="0.75" right="0.75" top="1" bottom="1" header="0.5" footer="0.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46" customFormat="1" ht="18" customHeight="1">
      <c r="A1" s="194" t="s">
        <v>12</v>
      </c>
      <c r="B1" s="195"/>
      <c r="C1" s="195"/>
      <c r="D1" s="195"/>
      <c r="E1" s="195"/>
      <c r="F1" s="195"/>
      <c r="G1" s="195"/>
      <c r="H1" s="195"/>
      <c r="I1" s="195"/>
      <c r="J1" s="195"/>
      <c r="K1" s="195"/>
      <c r="L1" s="195"/>
      <c r="M1" s="195"/>
      <c r="N1" s="195"/>
    </row>
    <row r="2" spans="1:15" s="145" customFormat="1" ht="18" customHeight="1">
      <c r="A2" s="196" t="s">
        <v>13</v>
      </c>
      <c r="B2" s="197"/>
      <c r="C2" s="197"/>
      <c r="D2" s="197"/>
      <c r="E2" s="197"/>
      <c r="F2" s="197"/>
      <c r="G2" s="197"/>
      <c r="H2" s="197"/>
      <c r="I2" s="197"/>
      <c r="J2" s="197"/>
      <c r="K2" s="197"/>
      <c r="L2" s="197"/>
      <c r="M2" s="197"/>
      <c r="N2" s="197"/>
    </row>
    <row r="3" spans="1:15" s="145" customFormat="1" ht="18" customHeight="1">
      <c r="A3" s="149"/>
      <c r="B3" s="198"/>
      <c r="C3" s="199"/>
      <c r="D3" s="151"/>
      <c r="E3" s="151"/>
      <c r="F3" s="152"/>
      <c r="G3" s="153"/>
      <c r="H3" s="200" t="s">
        <v>14</v>
      </c>
      <c r="I3" s="200"/>
      <c r="J3" s="201" t="s">
        <v>15</v>
      </c>
      <c r="K3" s="201"/>
      <c r="L3" s="201"/>
      <c r="M3" s="154" t="s">
        <v>16</v>
      </c>
      <c r="N3" s="154" t="s">
        <v>17</v>
      </c>
    </row>
    <row r="4" spans="1:15" s="145" customFormat="1" ht="18" customHeight="1">
      <c r="A4" s="149"/>
      <c r="B4" s="198"/>
      <c r="C4" s="199"/>
      <c r="D4" s="151"/>
      <c r="E4" s="151"/>
      <c r="F4" s="152"/>
      <c r="G4" s="153"/>
      <c r="H4" s="200" t="s">
        <v>18</v>
      </c>
      <c r="I4" s="200"/>
      <c r="J4" s="202">
        <v>45310</v>
      </c>
      <c r="K4" s="201"/>
      <c r="L4" s="201"/>
      <c r="M4" s="154" t="s">
        <v>19</v>
      </c>
      <c r="N4" s="154" t="s">
        <v>20</v>
      </c>
    </row>
    <row r="5" spans="1:15" s="2" customFormat="1" ht="30" customHeight="1">
      <c r="A5" s="157" t="s">
        <v>10</v>
      </c>
      <c r="B5" s="157" t="s">
        <v>21</v>
      </c>
      <c r="C5" s="157" t="s">
        <v>22</v>
      </c>
      <c r="D5" s="157" t="s">
        <v>23</v>
      </c>
      <c r="E5" s="157" t="s">
        <v>24</v>
      </c>
      <c r="F5" s="158" t="s">
        <v>25</v>
      </c>
      <c r="G5" s="159" t="s">
        <v>26</v>
      </c>
      <c r="H5" s="157" t="s">
        <v>27</v>
      </c>
      <c r="I5" s="157" t="s">
        <v>28</v>
      </c>
      <c r="J5" s="160" t="s">
        <v>29</v>
      </c>
      <c r="K5" s="157" t="s">
        <v>30</v>
      </c>
      <c r="L5" s="161" t="s">
        <v>31</v>
      </c>
      <c r="M5" s="161" t="s">
        <v>32</v>
      </c>
      <c r="N5" s="161" t="s">
        <v>33</v>
      </c>
    </row>
    <row r="6" spans="1:15" s="3" customFormat="1" ht="30" customHeight="1">
      <c r="A6" s="162" t="s">
        <v>34</v>
      </c>
      <c r="B6" s="162" t="s">
        <v>35</v>
      </c>
      <c r="C6" s="162" t="s">
        <v>36</v>
      </c>
      <c r="D6" s="162" t="s">
        <v>37</v>
      </c>
      <c r="E6" s="162" t="s">
        <v>38</v>
      </c>
      <c r="F6" s="164" t="s">
        <v>39</v>
      </c>
      <c r="G6" s="152" t="s">
        <v>40</v>
      </c>
      <c r="H6" s="162" t="s">
        <v>41</v>
      </c>
      <c r="I6" s="162" t="s">
        <v>42</v>
      </c>
      <c r="J6" s="165" t="s">
        <v>43</v>
      </c>
      <c r="K6" s="166" t="s">
        <v>43</v>
      </c>
      <c r="L6" s="166" t="s">
        <v>44</v>
      </c>
      <c r="M6" s="166" t="s">
        <v>44</v>
      </c>
      <c r="N6" s="167" t="s">
        <v>45</v>
      </c>
    </row>
    <row r="7" spans="1:15" s="4" customFormat="1" ht="101.1" customHeight="1">
      <c r="A7" s="184"/>
      <c r="B7" s="164"/>
      <c r="C7" s="77" t="s">
        <v>46</v>
      </c>
      <c r="D7" s="140" t="s">
        <v>47</v>
      </c>
      <c r="E7" s="169">
        <v>1</v>
      </c>
      <c r="F7" s="170">
        <v>60</v>
      </c>
      <c r="G7" s="171">
        <f t="shared" ref="G7:G9" si="0">F7*E7</f>
        <v>60</v>
      </c>
      <c r="H7" s="172">
        <v>780</v>
      </c>
      <c r="I7" s="173">
        <f t="shared" ref="I7:I9" si="1">G7*H7</f>
        <v>46800</v>
      </c>
      <c r="J7" s="174">
        <v>0.49</v>
      </c>
      <c r="K7" s="175">
        <f t="shared" ref="K7:K9" si="2">F7*J7</f>
        <v>29.4</v>
      </c>
      <c r="L7" s="176">
        <v>31</v>
      </c>
      <c r="M7" s="177">
        <f t="shared" ref="M7:M9" si="3">F7*L7</f>
        <v>1860</v>
      </c>
      <c r="N7" s="178" t="s">
        <v>48</v>
      </c>
      <c r="O7" s="179"/>
    </row>
    <row r="8" spans="1:15" s="4" customFormat="1" ht="101.1" customHeight="1">
      <c r="A8" s="184"/>
      <c r="B8" s="164"/>
      <c r="C8" s="77" t="s">
        <v>49</v>
      </c>
      <c r="D8" s="140" t="s">
        <v>50</v>
      </c>
      <c r="E8" s="169">
        <v>1</v>
      </c>
      <c r="F8" s="170">
        <v>60</v>
      </c>
      <c r="G8" s="171">
        <f t="shared" si="0"/>
        <v>60</v>
      </c>
      <c r="H8" s="172">
        <v>510</v>
      </c>
      <c r="I8" s="173">
        <f t="shared" si="1"/>
        <v>30600</v>
      </c>
      <c r="J8" s="174">
        <v>0.3</v>
      </c>
      <c r="K8" s="175">
        <f t="shared" si="2"/>
        <v>18</v>
      </c>
      <c r="L8" s="176">
        <v>22</v>
      </c>
      <c r="M8" s="177">
        <f t="shared" si="3"/>
        <v>1320</v>
      </c>
      <c r="N8" s="178" t="s">
        <v>48</v>
      </c>
      <c r="O8" s="179"/>
    </row>
    <row r="9" spans="1:15" s="4" customFormat="1" ht="101.1" customHeight="1">
      <c r="A9" s="184"/>
      <c r="B9" s="164"/>
      <c r="C9" s="77" t="s">
        <v>51</v>
      </c>
      <c r="D9" s="140" t="s">
        <v>50</v>
      </c>
      <c r="E9" s="169">
        <v>1</v>
      </c>
      <c r="F9" s="170">
        <v>60</v>
      </c>
      <c r="G9" s="171">
        <f t="shared" si="0"/>
        <v>60</v>
      </c>
      <c r="H9" s="172">
        <v>620</v>
      </c>
      <c r="I9" s="173">
        <f t="shared" si="1"/>
        <v>37200</v>
      </c>
      <c r="J9" s="174">
        <v>0.33</v>
      </c>
      <c r="K9" s="175">
        <f t="shared" si="2"/>
        <v>19.8</v>
      </c>
      <c r="L9" s="176">
        <v>22</v>
      </c>
      <c r="M9" s="177">
        <f t="shared" si="3"/>
        <v>1320</v>
      </c>
      <c r="N9" s="178" t="s">
        <v>48</v>
      </c>
      <c r="O9" s="179"/>
    </row>
    <row r="10" spans="1:15">
      <c r="A10" s="183"/>
      <c r="B10" s="183"/>
      <c r="C10" s="183"/>
      <c r="D10" s="183"/>
      <c r="E10" s="183"/>
      <c r="F10" s="183">
        <f t="shared" ref="F10:M10" si="4">SUM(F7:F9)</f>
        <v>180</v>
      </c>
      <c r="G10" s="183">
        <f t="shared" si="4"/>
        <v>180</v>
      </c>
      <c r="H10" s="183">
        <f t="shared" si="4"/>
        <v>1910</v>
      </c>
      <c r="I10" s="183">
        <f t="shared" si="4"/>
        <v>114600</v>
      </c>
      <c r="J10" s="183">
        <f t="shared" si="4"/>
        <v>1.1200000000000001</v>
      </c>
      <c r="K10" s="183">
        <f t="shared" si="4"/>
        <v>67.2</v>
      </c>
      <c r="L10" s="183">
        <f t="shared" si="4"/>
        <v>75</v>
      </c>
      <c r="M10" s="183">
        <f t="shared" si="4"/>
        <v>4500</v>
      </c>
      <c r="N10" s="183"/>
    </row>
    <row r="11" spans="1:15" ht="87.95" customHeight="1">
      <c r="A11" s="203" t="s">
        <v>52</v>
      </c>
      <c r="B11" s="204"/>
      <c r="C11" s="204"/>
      <c r="D11" s="204"/>
      <c r="E11" s="204"/>
      <c r="F11" s="204"/>
      <c r="G11" s="204"/>
      <c r="H11" s="204"/>
      <c r="I11" s="204"/>
      <c r="J11" s="204"/>
      <c r="K11" s="204"/>
      <c r="L11" s="204"/>
      <c r="M11" s="204"/>
      <c r="N11" s="205"/>
    </row>
    <row r="12" spans="1:15" ht="29.1" customHeight="1">
      <c r="A12" s="206" t="s">
        <v>10</v>
      </c>
      <c r="B12" s="206"/>
      <c r="C12" s="207" t="s">
        <v>53</v>
      </c>
      <c r="D12" s="208"/>
      <c r="E12" s="208"/>
      <c r="F12" s="208"/>
      <c r="G12" s="208"/>
      <c r="H12" s="209"/>
      <c r="I12" s="183"/>
      <c r="J12" s="183"/>
      <c r="K12" s="183"/>
      <c r="L12" s="183"/>
      <c r="M12" s="183"/>
      <c r="N12" s="183"/>
    </row>
    <row r="13" spans="1:15" ht="144.94999999999999" customHeight="1">
      <c r="A13" s="210"/>
      <c r="B13" s="210"/>
      <c r="C13" s="211" t="s">
        <v>54</v>
      </c>
      <c r="D13" s="211"/>
      <c r="E13" s="211"/>
      <c r="F13" s="211"/>
      <c r="G13" s="211"/>
      <c r="H13" s="211"/>
      <c r="I13" s="183"/>
      <c r="J13" s="183"/>
      <c r="K13" s="183"/>
      <c r="L13" s="183"/>
      <c r="M13" s="183"/>
      <c r="N13" s="183"/>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O89"/>
  <sheetViews>
    <sheetView workbookViewId="0">
      <selection activeCell="P8" sqref="P8"/>
    </sheetView>
  </sheetViews>
  <sheetFormatPr defaultColWidth="9.01171875" defaultRowHeight="15"/>
  <cols>
    <col min="1" max="1" width="7.53125" style="147" customWidth="1"/>
    <col min="2" max="2" width="17.484375" style="147" customWidth="1"/>
    <col min="3" max="3" width="16.27734375" style="147" customWidth="1"/>
    <col min="4" max="4" width="11.43359375" style="148" customWidth="1"/>
    <col min="5" max="5" width="10.625" style="147" customWidth="1"/>
    <col min="6" max="7" width="9.01171875" style="147"/>
    <col min="8" max="9" width="15.06640625" style="147" customWidth="1"/>
    <col min="10" max="10" width="15.73828125" style="147" customWidth="1"/>
    <col min="11" max="11" width="15.6015625" style="147" customWidth="1"/>
    <col min="12" max="12" width="9.01171875" style="147"/>
    <col min="13" max="13" width="15.33203125" style="147" customWidth="1"/>
    <col min="14" max="14" width="16.140625" style="147" customWidth="1"/>
    <col min="15" max="15" width="9.01171875" style="147"/>
    <col min="16" max="16" width="19.234375" style="147" customWidth="1"/>
    <col min="17" max="16384" width="9.01171875" style="147"/>
  </cols>
  <sheetData>
    <row r="1" spans="1:15" s="145" customFormat="1" ht="27.75" customHeight="1">
      <c r="A1" s="212" t="s">
        <v>55</v>
      </c>
      <c r="B1" s="213"/>
      <c r="C1" s="213"/>
      <c r="D1" s="214"/>
      <c r="E1" s="213"/>
      <c r="F1" s="213"/>
      <c r="G1" s="213"/>
      <c r="H1" s="213"/>
      <c r="I1" s="213"/>
      <c r="J1" s="213"/>
      <c r="K1" s="213"/>
      <c r="L1" s="213"/>
      <c r="M1" s="213"/>
      <c r="N1" s="215"/>
    </row>
    <row r="2" spans="1:15" s="146" customFormat="1" ht="18.75" customHeight="1">
      <c r="A2" s="194" t="s">
        <v>12</v>
      </c>
      <c r="B2" s="195"/>
      <c r="C2" s="195"/>
      <c r="D2" s="216"/>
      <c r="E2" s="195"/>
      <c r="F2" s="195"/>
      <c r="G2" s="195"/>
      <c r="H2" s="195"/>
      <c r="I2" s="195"/>
      <c r="J2" s="195"/>
      <c r="K2" s="195"/>
      <c r="L2" s="195"/>
      <c r="M2" s="195"/>
      <c r="N2" s="217"/>
    </row>
    <row r="3" spans="1:15" s="145" customFormat="1" ht="21" customHeight="1">
      <c r="A3" s="218" t="s">
        <v>13</v>
      </c>
      <c r="B3" s="218"/>
      <c r="C3" s="218"/>
      <c r="D3" s="219"/>
      <c r="E3" s="218"/>
      <c r="F3" s="218"/>
      <c r="G3" s="218"/>
      <c r="H3" s="218"/>
      <c r="I3" s="218"/>
      <c r="J3" s="218"/>
      <c r="K3" s="218"/>
      <c r="L3" s="218"/>
      <c r="M3" s="218"/>
      <c r="N3" s="218"/>
    </row>
    <row r="4" spans="1:15" s="145" customFormat="1" ht="17.100000000000001" customHeight="1">
      <c r="A4" s="149"/>
      <c r="B4" s="198"/>
      <c r="C4" s="199"/>
      <c r="D4" s="150"/>
      <c r="E4" s="151"/>
      <c r="F4" s="152"/>
      <c r="G4" s="153"/>
      <c r="H4" s="200" t="s">
        <v>14</v>
      </c>
      <c r="I4" s="200"/>
      <c r="J4" s="201" t="s">
        <v>56</v>
      </c>
      <c r="K4" s="201"/>
      <c r="L4" s="201"/>
      <c r="M4" s="154" t="s">
        <v>16</v>
      </c>
      <c r="N4" s="155"/>
    </row>
    <row r="5" spans="1:15" s="145" customFormat="1" ht="17.100000000000001" customHeight="1">
      <c r="A5" s="149"/>
      <c r="B5" s="198"/>
      <c r="C5" s="199"/>
      <c r="D5" s="150"/>
      <c r="E5" s="151"/>
      <c r="F5" s="152"/>
      <c r="G5" s="153"/>
      <c r="H5" s="200" t="s">
        <v>18</v>
      </c>
      <c r="I5" s="200"/>
      <c r="J5" s="202">
        <v>45343</v>
      </c>
      <c r="K5" s="201"/>
      <c r="L5" s="201"/>
      <c r="M5" s="154" t="s">
        <v>19</v>
      </c>
      <c r="N5" s="156"/>
    </row>
    <row r="6" spans="1:15" s="2" customFormat="1" ht="20.100000000000001" customHeight="1">
      <c r="A6" s="157" t="s">
        <v>10</v>
      </c>
      <c r="B6" s="157" t="s">
        <v>21</v>
      </c>
      <c r="C6" s="157" t="s">
        <v>22</v>
      </c>
      <c r="D6" s="157" t="s">
        <v>23</v>
      </c>
      <c r="E6" s="157" t="s">
        <v>24</v>
      </c>
      <c r="F6" s="158" t="s">
        <v>25</v>
      </c>
      <c r="G6" s="159" t="s">
        <v>26</v>
      </c>
      <c r="H6" s="157" t="s">
        <v>57</v>
      </c>
      <c r="I6" s="157" t="s">
        <v>28</v>
      </c>
      <c r="J6" s="160" t="s">
        <v>29</v>
      </c>
      <c r="K6" s="157" t="s">
        <v>30</v>
      </c>
      <c r="L6" s="161" t="s">
        <v>31</v>
      </c>
      <c r="M6" s="161" t="s">
        <v>32</v>
      </c>
      <c r="N6" s="161" t="s">
        <v>33</v>
      </c>
    </row>
    <row r="7" spans="1:15" s="3" customFormat="1" ht="20.100000000000001" customHeight="1">
      <c r="A7" s="162" t="s">
        <v>34</v>
      </c>
      <c r="B7" s="162" t="s">
        <v>35</v>
      </c>
      <c r="C7" s="162" t="s">
        <v>36</v>
      </c>
      <c r="D7" s="163" t="s">
        <v>37</v>
      </c>
      <c r="E7" s="162" t="s">
        <v>38</v>
      </c>
      <c r="F7" s="164" t="s">
        <v>39</v>
      </c>
      <c r="G7" s="152" t="s">
        <v>40</v>
      </c>
      <c r="H7" s="162" t="s">
        <v>58</v>
      </c>
      <c r="I7" s="162" t="s">
        <v>42</v>
      </c>
      <c r="J7" s="165" t="s">
        <v>43</v>
      </c>
      <c r="K7" s="166" t="s">
        <v>43</v>
      </c>
      <c r="L7" s="166" t="s">
        <v>44</v>
      </c>
      <c r="M7" s="166" t="s">
        <v>44</v>
      </c>
      <c r="N7" s="167" t="s">
        <v>45</v>
      </c>
    </row>
    <row r="8" spans="1:15" s="4" customFormat="1" ht="87" customHeight="1">
      <c r="A8" s="168" t="s">
        <v>59</v>
      </c>
      <c r="B8" s="164"/>
      <c r="C8" s="140" t="s">
        <v>60</v>
      </c>
      <c r="D8" s="84" t="s">
        <v>61</v>
      </c>
      <c r="E8" s="169">
        <v>1</v>
      </c>
      <c r="F8" s="170">
        <v>10</v>
      </c>
      <c r="G8" s="171">
        <f t="shared" ref="G8:G71" si="0">F8*E8</f>
        <v>10</v>
      </c>
      <c r="H8" s="172">
        <v>575</v>
      </c>
      <c r="I8" s="173">
        <f t="shared" ref="I8:I71" si="1">G8*H8</f>
        <v>5750</v>
      </c>
      <c r="J8" s="174">
        <f>1.16*0.66*0.53</f>
        <v>0.40576800000000002</v>
      </c>
      <c r="K8" s="175">
        <f t="shared" ref="K8:K71" si="2">F8*J8</f>
        <v>4.0576800000000004</v>
      </c>
      <c r="L8" s="176">
        <v>28.5</v>
      </c>
      <c r="M8" s="177">
        <f t="shared" ref="M8:M71" si="3">F8*L8</f>
        <v>285</v>
      </c>
      <c r="N8" s="178"/>
      <c r="O8" s="179"/>
    </row>
    <row r="9" spans="1:15" s="4" customFormat="1" ht="87" customHeight="1">
      <c r="A9" s="168" t="s">
        <v>62</v>
      </c>
      <c r="B9" s="164"/>
      <c r="C9" s="140" t="s">
        <v>63</v>
      </c>
      <c r="D9" s="84" t="s">
        <v>64</v>
      </c>
      <c r="E9" s="169">
        <v>1</v>
      </c>
      <c r="F9" s="170">
        <v>10</v>
      </c>
      <c r="G9" s="171">
        <f t="shared" si="0"/>
        <v>10</v>
      </c>
      <c r="H9" s="172">
        <v>668</v>
      </c>
      <c r="I9" s="173">
        <f t="shared" si="1"/>
        <v>6680</v>
      </c>
      <c r="J9" s="174">
        <f>1.125*0.685*0.615</f>
        <v>0.47393437500000002</v>
      </c>
      <c r="K9" s="175">
        <f t="shared" si="2"/>
        <v>4.7393437499999997</v>
      </c>
      <c r="L9" s="176">
        <v>37.799999999999997</v>
      </c>
      <c r="M9" s="177">
        <f t="shared" si="3"/>
        <v>378</v>
      </c>
      <c r="N9" s="178"/>
      <c r="O9" s="179"/>
    </row>
    <row r="10" spans="1:15" s="4" customFormat="1" ht="87" customHeight="1">
      <c r="A10" s="168" t="s">
        <v>65</v>
      </c>
      <c r="B10" s="164"/>
      <c r="C10" s="140" t="s">
        <v>66</v>
      </c>
      <c r="D10" s="84" t="s">
        <v>67</v>
      </c>
      <c r="E10" s="169">
        <v>1</v>
      </c>
      <c r="F10" s="170">
        <v>10</v>
      </c>
      <c r="G10" s="171">
        <f t="shared" si="0"/>
        <v>10</v>
      </c>
      <c r="H10" s="172">
        <v>430</v>
      </c>
      <c r="I10" s="173">
        <f t="shared" si="1"/>
        <v>4300</v>
      </c>
      <c r="J10" s="174">
        <f>1.37*0.7*0.39</f>
        <v>0.37401000000000001</v>
      </c>
      <c r="K10" s="175">
        <f t="shared" si="2"/>
        <v>3.7401</v>
      </c>
      <c r="L10" s="176">
        <v>24.5</v>
      </c>
      <c r="M10" s="177">
        <f t="shared" si="3"/>
        <v>245</v>
      </c>
      <c r="N10" s="178"/>
      <c r="O10" s="179"/>
    </row>
    <row r="11" spans="1:15" s="4" customFormat="1" ht="87" customHeight="1">
      <c r="A11" s="168" t="s">
        <v>68</v>
      </c>
      <c r="B11" s="164"/>
      <c r="C11" s="140" t="s">
        <v>69</v>
      </c>
      <c r="D11" s="84" t="s">
        <v>70</v>
      </c>
      <c r="E11" s="169">
        <v>1</v>
      </c>
      <c r="F11" s="170">
        <v>10</v>
      </c>
      <c r="G11" s="171">
        <f t="shared" si="0"/>
        <v>10</v>
      </c>
      <c r="H11" s="172">
        <v>600</v>
      </c>
      <c r="I11" s="173">
        <f t="shared" si="1"/>
        <v>6000</v>
      </c>
      <c r="J11" s="174">
        <f>1.2*0.69*0.6</f>
        <v>0.49680000000000002</v>
      </c>
      <c r="K11" s="175">
        <f t="shared" si="2"/>
        <v>4.968</v>
      </c>
      <c r="L11" s="176">
        <v>33</v>
      </c>
      <c r="M11" s="177">
        <f t="shared" si="3"/>
        <v>330</v>
      </c>
      <c r="N11" s="178"/>
      <c r="O11" s="179"/>
    </row>
    <row r="12" spans="1:15" s="4" customFormat="1" ht="87" customHeight="1">
      <c r="A12" s="168" t="s">
        <v>71</v>
      </c>
      <c r="B12" s="164"/>
      <c r="C12" s="140" t="s">
        <v>72</v>
      </c>
      <c r="D12" s="84" t="s">
        <v>73</v>
      </c>
      <c r="E12" s="169">
        <v>1</v>
      </c>
      <c r="F12" s="170">
        <v>10</v>
      </c>
      <c r="G12" s="171">
        <f t="shared" si="0"/>
        <v>10</v>
      </c>
      <c r="H12" s="172">
        <v>455</v>
      </c>
      <c r="I12" s="173">
        <f t="shared" si="1"/>
        <v>4550</v>
      </c>
      <c r="J12" s="174">
        <f>1.22*0.62*0.44</f>
        <v>0.332816</v>
      </c>
      <c r="K12" s="175">
        <f t="shared" si="2"/>
        <v>3.32816</v>
      </c>
      <c r="L12" s="176">
        <v>22</v>
      </c>
      <c r="M12" s="177">
        <f t="shared" si="3"/>
        <v>220</v>
      </c>
      <c r="N12" s="178"/>
      <c r="O12" s="179"/>
    </row>
    <row r="13" spans="1:15" s="4" customFormat="1" ht="87" customHeight="1">
      <c r="A13" s="168" t="s">
        <v>74</v>
      </c>
      <c r="B13" s="164"/>
      <c r="C13" s="140" t="s">
        <v>75</v>
      </c>
      <c r="D13" s="84" t="s">
        <v>76</v>
      </c>
      <c r="E13" s="169">
        <v>1</v>
      </c>
      <c r="F13" s="170">
        <v>10</v>
      </c>
      <c r="G13" s="171">
        <f t="shared" si="0"/>
        <v>10</v>
      </c>
      <c r="H13" s="172">
        <v>415</v>
      </c>
      <c r="I13" s="173">
        <f t="shared" si="1"/>
        <v>4150</v>
      </c>
      <c r="J13" s="174">
        <f>1.08*0.6*0.43</f>
        <v>0.27864</v>
      </c>
      <c r="K13" s="175">
        <f t="shared" si="2"/>
        <v>2.7864</v>
      </c>
      <c r="L13" s="176">
        <v>20.5</v>
      </c>
      <c r="M13" s="177">
        <f t="shared" si="3"/>
        <v>205</v>
      </c>
      <c r="N13" s="178"/>
      <c r="O13" s="179"/>
    </row>
    <row r="14" spans="1:15" s="4" customFormat="1" ht="87" customHeight="1">
      <c r="A14" s="168" t="s">
        <v>77</v>
      </c>
      <c r="B14" s="164"/>
      <c r="C14" s="140" t="s">
        <v>78</v>
      </c>
      <c r="D14" s="84" t="s">
        <v>79</v>
      </c>
      <c r="E14" s="169">
        <v>1</v>
      </c>
      <c r="F14" s="170">
        <v>10</v>
      </c>
      <c r="G14" s="171">
        <f t="shared" si="0"/>
        <v>10</v>
      </c>
      <c r="H14" s="172">
        <v>548</v>
      </c>
      <c r="I14" s="173">
        <f t="shared" si="1"/>
        <v>5480</v>
      </c>
      <c r="J14" s="174">
        <f>1.2*0.64*0.48</f>
        <v>0.36864000000000002</v>
      </c>
      <c r="K14" s="175">
        <f t="shared" si="2"/>
        <v>3.6863999999999999</v>
      </c>
      <c r="L14" s="176">
        <v>23.5</v>
      </c>
      <c r="M14" s="177">
        <f t="shared" si="3"/>
        <v>235</v>
      </c>
      <c r="N14" s="178"/>
      <c r="O14" s="179"/>
    </row>
    <row r="15" spans="1:15" s="4" customFormat="1" ht="87" customHeight="1">
      <c r="A15" s="168" t="s">
        <v>80</v>
      </c>
      <c r="B15" s="164"/>
      <c r="C15" s="140" t="s">
        <v>81</v>
      </c>
      <c r="D15" s="84" t="s">
        <v>82</v>
      </c>
      <c r="E15" s="169">
        <v>1</v>
      </c>
      <c r="F15" s="170">
        <v>10</v>
      </c>
      <c r="G15" s="171">
        <f t="shared" si="0"/>
        <v>10</v>
      </c>
      <c r="H15" s="172">
        <v>438</v>
      </c>
      <c r="I15" s="173">
        <f t="shared" si="1"/>
        <v>4380</v>
      </c>
      <c r="J15" s="174">
        <f>1.06*0.64*0.45</f>
        <v>0.30528</v>
      </c>
      <c r="K15" s="175">
        <f t="shared" si="2"/>
        <v>3.0528</v>
      </c>
      <c r="L15" s="176">
        <v>22.5</v>
      </c>
      <c r="M15" s="177">
        <f t="shared" si="3"/>
        <v>225</v>
      </c>
      <c r="N15" s="178"/>
      <c r="O15" s="179"/>
    </row>
    <row r="16" spans="1:15" s="4" customFormat="1" ht="87" customHeight="1">
      <c r="A16" s="168" t="s">
        <v>83</v>
      </c>
      <c r="B16" s="164"/>
      <c r="C16" s="140" t="s">
        <v>84</v>
      </c>
      <c r="D16" s="84" t="s">
        <v>85</v>
      </c>
      <c r="E16" s="169">
        <v>1</v>
      </c>
      <c r="F16" s="170">
        <v>10</v>
      </c>
      <c r="G16" s="171">
        <f t="shared" si="0"/>
        <v>10</v>
      </c>
      <c r="H16" s="172">
        <v>365</v>
      </c>
      <c r="I16" s="173">
        <f t="shared" si="1"/>
        <v>3650</v>
      </c>
      <c r="J16" s="174">
        <f>1.16*0.61*0.37</f>
        <v>0.26181199999999999</v>
      </c>
      <c r="K16" s="175">
        <f t="shared" si="2"/>
        <v>2.6181199999999998</v>
      </c>
      <c r="L16" s="176">
        <v>19.5</v>
      </c>
      <c r="M16" s="177">
        <f t="shared" si="3"/>
        <v>195</v>
      </c>
      <c r="N16" s="178"/>
      <c r="O16" s="179"/>
    </row>
    <row r="17" spans="1:15" s="4" customFormat="1" ht="87" customHeight="1">
      <c r="A17" s="168" t="s">
        <v>86</v>
      </c>
      <c r="B17" s="164"/>
      <c r="C17" s="140" t="s">
        <v>87</v>
      </c>
      <c r="D17" s="84" t="s">
        <v>85</v>
      </c>
      <c r="E17" s="169">
        <v>1</v>
      </c>
      <c r="F17" s="170">
        <v>10</v>
      </c>
      <c r="G17" s="171">
        <f t="shared" si="0"/>
        <v>10</v>
      </c>
      <c r="H17" s="172">
        <v>458</v>
      </c>
      <c r="I17" s="173">
        <f t="shared" si="1"/>
        <v>4580</v>
      </c>
      <c r="J17" s="174">
        <f>1.26*0.63*0.34</f>
        <v>0.26989200000000002</v>
      </c>
      <c r="K17" s="175">
        <f t="shared" si="2"/>
        <v>2.6989200000000002</v>
      </c>
      <c r="L17" s="176">
        <v>23.5</v>
      </c>
      <c r="M17" s="177">
        <f t="shared" si="3"/>
        <v>235</v>
      </c>
      <c r="N17" s="178"/>
      <c r="O17" s="179"/>
    </row>
    <row r="18" spans="1:15" s="4" customFormat="1" ht="87" customHeight="1">
      <c r="A18" s="168" t="s">
        <v>88</v>
      </c>
      <c r="B18" s="164"/>
      <c r="C18" s="140" t="s">
        <v>89</v>
      </c>
      <c r="D18" s="84" t="s">
        <v>85</v>
      </c>
      <c r="E18" s="169">
        <v>1</v>
      </c>
      <c r="F18" s="170">
        <v>10</v>
      </c>
      <c r="G18" s="171">
        <f t="shared" si="0"/>
        <v>10</v>
      </c>
      <c r="H18" s="172">
        <v>645</v>
      </c>
      <c r="I18" s="173">
        <f t="shared" si="1"/>
        <v>6450</v>
      </c>
      <c r="J18" s="174">
        <f>1.19*0.675*0.53</f>
        <v>0.4257225</v>
      </c>
      <c r="K18" s="175">
        <f t="shared" si="2"/>
        <v>4.257225</v>
      </c>
      <c r="L18" s="176">
        <v>27.2</v>
      </c>
      <c r="M18" s="177">
        <f t="shared" si="3"/>
        <v>272</v>
      </c>
      <c r="N18" s="178"/>
      <c r="O18" s="179"/>
    </row>
    <row r="19" spans="1:15" s="4" customFormat="1" ht="87" customHeight="1">
      <c r="A19" s="168" t="s">
        <v>90</v>
      </c>
      <c r="B19" s="164"/>
      <c r="C19" s="140" t="s">
        <v>91</v>
      </c>
      <c r="D19" s="84" t="s">
        <v>92</v>
      </c>
      <c r="E19" s="169">
        <v>1</v>
      </c>
      <c r="F19" s="170">
        <v>10</v>
      </c>
      <c r="G19" s="171">
        <f t="shared" si="0"/>
        <v>10</v>
      </c>
      <c r="H19" s="172">
        <v>565</v>
      </c>
      <c r="I19" s="173">
        <f t="shared" si="1"/>
        <v>5650</v>
      </c>
      <c r="J19" s="174">
        <f>1.17*0.635*0.5</f>
        <v>0.371475</v>
      </c>
      <c r="K19" s="175">
        <f t="shared" si="2"/>
        <v>3.71475</v>
      </c>
      <c r="L19" s="176">
        <v>26</v>
      </c>
      <c r="M19" s="177">
        <f t="shared" si="3"/>
        <v>260</v>
      </c>
      <c r="N19" s="178"/>
      <c r="O19" s="179"/>
    </row>
    <row r="20" spans="1:15" s="4" customFormat="1" ht="87" customHeight="1">
      <c r="A20" s="168" t="s">
        <v>93</v>
      </c>
      <c r="B20" s="164"/>
      <c r="C20" s="140" t="s">
        <v>94</v>
      </c>
      <c r="D20" s="84" t="s">
        <v>95</v>
      </c>
      <c r="E20" s="169">
        <v>1</v>
      </c>
      <c r="F20" s="170">
        <v>10</v>
      </c>
      <c r="G20" s="171">
        <f t="shared" si="0"/>
        <v>10</v>
      </c>
      <c r="H20" s="172">
        <v>795</v>
      </c>
      <c r="I20" s="173">
        <f t="shared" si="1"/>
        <v>7950</v>
      </c>
      <c r="J20" s="174">
        <f>1.34*0.67*0.47</f>
        <v>0.42196600000000001</v>
      </c>
      <c r="K20" s="175">
        <f t="shared" si="2"/>
        <v>4.2196600000000002</v>
      </c>
      <c r="L20" s="176">
        <v>26.9</v>
      </c>
      <c r="M20" s="177">
        <f t="shared" si="3"/>
        <v>269</v>
      </c>
      <c r="N20" s="178"/>
      <c r="O20" s="179"/>
    </row>
    <row r="21" spans="1:15" s="4" customFormat="1" ht="87" customHeight="1">
      <c r="A21" s="168" t="s">
        <v>96</v>
      </c>
      <c r="B21" s="164"/>
      <c r="C21" s="140" t="s">
        <v>97</v>
      </c>
      <c r="D21" s="84" t="s">
        <v>98</v>
      </c>
      <c r="E21" s="169">
        <v>1</v>
      </c>
      <c r="F21" s="170">
        <v>10</v>
      </c>
      <c r="G21" s="171">
        <f t="shared" si="0"/>
        <v>10</v>
      </c>
      <c r="H21" s="172">
        <v>640</v>
      </c>
      <c r="I21" s="173">
        <f t="shared" si="1"/>
        <v>6400</v>
      </c>
      <c r="J21" s="174">
        <f>1.24*0.65*0.47</f>
        <v>0.37881999999999999</v>
      </c>
      <c r="K21" s="175">
        <f t="shared" si="2"/>
        <v>3.7881999999999998</v>
      </c>
      <c r="L21" s="176">
        <v>25.55</v>
      </c>
      <c r="M21" s="177">
        <f t="shared" si="3"/>
        <v>255.5</v>
      </c>
      <c r="N21" s="178"/>
      <c r="O21" s="179"/>
    </row>
    <row r="22" spans="1:15" s="4" customFormat="1" ht="87" customHeight="1">
      <c r="A22" s="168" t="s">
        <v>99</v>
      </c>
      <c r="B22" s="164"/>
      <c r="C22" s="140" t="s">
        <v>100</v>
      </c>
      <c r="D22" s="84" t="s">
        <v>79</v>
      </c>
      <c r="E22" s="169">
        <v>1</v>
      </c>
      <c r="F22" s="170">
        <v>10</v>
      </c>
      <c r="G22" s="171">
        <f t="shared" si="0"/>
        <v>10</v>
      </c>
      <c r="H22" s="172">
        <v>725</v>
      </c>
      <c r="I22" s="173">
        <f t="shared" si="1"/>
        <v>7250</v>
      </c>
      <c r="J22" s="174">
        <f>1.33*0.63*0.4</f>
        <v>0.33516000000000001</v>
      </c>
      <c r="K22" s="175">
        <f t="shared" si="2"/>
        <v>3.3515999999999999</v>
      </c>
      <c r="L22" s="176">
        <v>22.5</v>
      </c>
      <c r="M22" s="177">
        <f t="shared" si="3"/>
        <v>225</v>
      </c>
      <c r="N22" s="178"/>
      <c r="O22" s="179"/>
    </row>
    <row r="23" spans="1:15" s="4" customFormat="1" ht="87" customHeight="1">
      <c r="A23" s="168" t="s">
        <v>101</v>
      </c>
      <c r="B23" s="164"/>
      <c r="C23" s="140" t="s">
        <v>102</v>
      </c>
      <c r="D23" s="84" t="s">
        <v>79</v>
      </c>
      <c r="E23" s="169">
        <v>1</v>
      </c>
      <c r="F23" s="170">
        <v>10</v>
      </c>
      <c r="G23" s="171">
        <f t="shared" si="0"/>
        <v>10</v>
      </c>
      <c r="H23" s="172">
        <v>730</v>
      </c>
      <c r="I23" s="173">
        <f t="shared" si="1"/>
        <v>7300</v>
      </c>
      <c r="J23" s="174">
        <f>1.23*0.86*0.54</f>
        <v>0.57121200000000005</v>
      </c>
      <c r="K23" s="175">
        <f t="shared" si="2"/>
        <v>5.7121199999999996</v>
      </c>
      <c r="L23" s="176">
        <v>33</v>
      </c>
      <c r="M23" s="177">
        <f t="shared" si="3"/>
        <v>330</v>
      </c>
      <c r="N23" s="178"/>
      <c r="O23" s="179"/>
    </row>
    <row r="24" spans="1:15" s="4" customFormat="1" ht="87" customHeight="1">
      <c r="A24" s="168" t="s">
        <v>103</v>
      </c>
      <c r="B24" s="164"/>
      <c r="C24" s="140" t="s">
        <v>104</v>
      </c>
      <c r="D24" s="84" t="s">
        <v>105</v>
      </c>
      <c r="E24" s="169">
        <v>1</v>
      </c>
      <c r="F24" s="170">
        <v>10</v>
      </c>
      <c r="G24" s="171">
        <f t="shared" si="0"/>
        <v>10</v>
      </c>
      <c r="H24" s="172">
        <v>425</v>
      </c>
      <c r="I24" s="173">
        <f t="shared" si="1"/>
        <v>4250</v>
      </c>
      <c r="J24" s="174">
        <f>1.23*0.62*0.44</f>
        <v>0.33554400000000001</v>
      </c>
      <c r="K24" s="175">
        <f t="shared" si="2"/>
        <v>3.3554400000000002</v>
      </c>
      <c r="L24" s="176">
        <v>22</v>
      </c>
      <c r="M24" s="177">
        <f t="shared" si="3"/>
        <v>220</v>
      </c>
      <c r="N24" s="178"/>
      <c r="O24" s="179"/>
    </row>
    <row r="25" spans="1:15" s="4" customFormat="1" ht="87" customHeight="1">
      <c r="A25" s="168" t="s">
        <v>106</v>
      </c>
      <c r="B25" s="164"/>
      <c r="C25" s="140" t="s">
        <v>107</v>
      </c>
      <c r="D25" s="84" t="s">
        <v>108</v>
      </c>
      <c r="E25" s="169">
        <v>1</v>
      </c>
      <c r="F25" s="170">
        <v>10</v>
      </c>
      <c r="G25" s="171">
        <f t="shared" si="0"/>
        <v>10</v>
      </c>
      <c r="H25" s="172">
        <v>482</v>
      </c>
      <c r="I25" s="173">
        <f t="shared" si="1"/>
        <v>4820</v>
      </c>
      <c r="J25" s="174">
        <f>1.04*0.62*0.42</f>
        <v>0.270816</v>
      </c>
      <c r="K25" s="175">
        <f t="shared" si="2"/>
        <v>2.7081599999999999</v>
      </c>
      <c r="L25" s="176">
        <v>21.5</v>
      </c>
      <c r="M25" s="177">
        <f t="shared" si="3"/>
        <v>215</v>
      </c>
      <c r="N25" s="178"/>
      <c r="O25" s="179"/>
    </row>
    <row r="26" spans="1:15" s="4" customFormat="1" ht="87" customHeight="1">
      <c r="A26" s="168" t="s">
        <v>109</v>
      </c>
      <c r="B26" s="164"/>
      <c r="C26" s="140" t="s">
        <v>110</v>
      </c>
      <c r="D26" s="84" t="s">
        <v>111</v>
      </c>
      <c r="E26" s="169">
        <v>1</v>
      </c>
      <c r="F26" s="170">
        <v>10</v>
      </c>
      <c r="G26" s="171">
        <f t="shared" si="0"/>
        <v>10</v>
      </c>
      <c r="H26" s="172">
        <v>615</v>
      </c>
      <c r="I26" s="173">
        <f t="shared" si="1"/>
        <v>6150</v>
      </c>
      <c r="J26" s="174">
        <f>1.17*0.76*0.45</f>
        <v>0.40014</v>
      </c>
      <c r="K26" s="175">
        <f t="shared" si="2"/>
        <v>4.0014000000000003</v>
      </c>
      <c r="L26" s="176">
        <v>34.5</v>
      </c>
      <c r="M26" s="177">
        <f t="shared" si="3"/>
        <v>345</v>
      </c>
      <c r="N26" s="178"/>
      <c r="O26" s="179"/>
    </row>
    <row r="27" spans="1:15" s="4" customFormat="1" ht="87" customHeight="1">
      <c r="A27" s="168" t="s">
        <v>112</v>
      </c>
      <c r="B27" s="164"/>
      <c r="C27" s="140" t="s">
        <v>113</v>
      </c>
      <c r="D27" s="84" t="s">
        <v>114</v>
      </c>
      <c r="E27" s="169">
        <v>1</v>
      </c>
      <c r="F27" s="170">
        <v>10</v>
      </c>
      <c r="G27" s="171">
        <f t="shared" si="0"/>
        <v>10</v>
      </c>
      <c r="H27" s="172">
        <v>520</v>
      </c>
      <c r="I27" s="173">
        <f t="shared" si="1"/>
        <v>5200</v>
      </c>
      <c r="J27" s="174">
        <f>1.23*0.67*0.51</f>
        <v>0.42029100000000003</v>
      </c>
      <c r="K27" s="175">
        <f t="shared" si="2"/>
        <v>4.2029100000000001</v>
      </c>
      <c r="L27" s="176">
        <v>28.6</v>
      </c>
      <c r="M27" s="177">
        <f t="shared" si="3"/>
        <v>286</v>
      </c>
      <c r="N27" s="178"/>
      <c r="O27" s="179"/>
    </row>
    <row r="28" spans="1:15" s="4" customFormat="1" ht="87" customHeight="1">
      <c r="A28" s="168" t="s">
        <v>115</v>
      </c>
      <c r="B28" s="164"/>
      <c r="C28" s="140" t="s">
        <v>116</v>
      </c>
      <c r="D28" s="84" t="s">
        <v>117</v>
      </c>
      <c r="E28" s="169">
        <v>1</v>
      </c>
      <c r="F28" s="170">
        <v>10</v>
      </c>
      <c r="G28" s="171">
        <f t="shared" si="0"/>
        <v>10</v>
      </c>
      <c r="H28" s="172">
        <v>500</v>
      </c>
      <c r="I28" s="173">
        <f t="shared" si="1"/>
        <v>5000</v>
      </c>
      <c r="J28" s="174">
        <f>1.2*0.645*0.5</f>
        <v>0.38700000000000001</v>
      </c>
      <c r="K28" s="175">
        <f t="shared" si="2"/>
        <v>3.87</v>
      </c>
      <c r="L28" s="176">
        <v>22</v>
      </c>
      <c r="M28" s="177">
        <f t="shared" si="3"/>
        <v>220</v>
      </c>
      <c r="N28" s="178"/>
      <c r="O28" s="179"/>
    </row>
    <row r="29" spans="1:15" s="4" customFormat="1" ht="87" customHeight="1">
      <c r="A29" s="168" t="s">
        <v>118</v>
      </c>
      <c r="B29" s="164"/>
      <c r="C29" s="140" t="s">
        <v>119</v>
      </c>
      <c r="D29" s="84" t="s">
        <v>120</v>
      </c>
      <c r="E29" s="169">
        <v>1</v>
      </c>
      <c r="F29" s="170">
        <v>10</v>
      </c>
      <c r="G29" s="171">
        <f t="shared" si="0"/>
        <v>10</v>
      </c>
      <c r="H29" s="172">
        <v>455</v>
      </c>
      <c r="I29" s="173">
        <f t="shared" si="1"/>
        <v>4550</v>
      </c>
      <c r="J29" s="174">
        <f>1.26*0.63*0.34</f>
        <v>0.26989200000000002</v>
      </c>
      <c r="K29" s="175">
        <f t="shared" si="2"/>
        <v>2.6989200000000002</v>
      </c>
      <c r="L29" s="176">
        <v>23.5</v>
      </c>
      <c r="M29" s="177">
        <f t="shared" si="3"/>
        <v>235</v>
      </c>
      <c r="N29" s="178"/>
      <c r="O29" s="179"/>
    </row>
    <row r="30" spans="1:15" s="4" customFormat="1" ht="87" customHeight="1">
      <c r="A30" s="168" t="s">
        <v>121</v>
      </c>
      <c r="B30" s="164"/>
      <c r="C30" s="140" t="s">
        <v>122</v>
      </c>
      <c r="D30" s="84" t="s">
        <v>123</v>
      </c>
      <c r="E30" s="169">
        <v>1</v>
      </c>
      <c r="F30" s="170">
        <v>10</v>
      </c>
      <c r="G30" s="171">
        <f t="shared" si="0"/>
        <v>10</v>
      </c>
      <c r="H30" s="172">
        <v>710</v>
      </c>
      <c r="I30" s="173">
        <f t="shared" si="1"/>
        <v>7100</v>
      </c>
      <c r="J30" s="174">
        <f>1.35*0.7*0.35</f>
        <v>0.33074999999999999</v>
      </c>
      <c r="K30" s="175">
        <f t="shared" si="2"/>
        <v>3.3075000000000001</v>
      </c>
      <c r="L30" s="176">
        <v>25</v>
      </c>
      <c r="M30" s="177">
        <f t="shared" si="3"/>
        <v>250</v>
      </c>
      <c r="N30" s="178"/>
      <c r="O30" s="179"/>
    </row>
    <row r="31" spans="1:15" s="4" customFormat="1" ht="87" customHeight="1">
      <c r="A31" s="168" t="s">
        <v>124</v>
      </c>
      <c r="B31" s="164"/>
      <c r="C31" s="140" t="s">
        <v>125</v>
      </c>
      <c r="D31" s="84" t="s">
        <v>79</v>
      </c>
      <c r="E31" s="169">
        <v>1</v>
      </c>
      <c r="F31" s="170">
        <v>10</v>
      </c>
      <c r="G31" s="171">
        <f t="shared" si="0"/>
        <v>10</v>
      </c>
      <c r="H31" s="172">
        <v>460</v>
      </c>
      <c r="I31" s="173">
        <f t="shared" si="1"/>
        <v>4600</v>
      </c>
      <c r="J31" s="174">
        <f>1.21*0.63*0.45</f>
        <v>0.34303499999999998</v>
      </c>
      <c r="K31" s="175">
        <f t="shared" si="2"/>
        <v>3.4303499999999998</v>
      </c>
      <c r="L31" s="176">
        <v>20</v>
      </c>
      <c r="M31" s="177">
        <f t="shared" si="3"/>
        <v>200</v>
      </c>
      <c r="N31" s="178"/>
      <c r="O31" s="179"/>
    </row>
    <row r="32" spans="1:15" s="4" customFormat="1" ht="87" customHeight="1">
      <c r="A32" s="168" t="s">
        <v>126</v>
      </c>
      <c r="B32" s="164"/>
      <c r="C32" s="140" t="s">
        <v>127</v>
      </c>
      <c r="D32" s="84" t="s">
        <v>128</v>
      </c>
      <c r="E32" s="169">
        <v>1</v>
      </c>
      <c r="F32" s="170">
        <v>10</v>
      </c>
      <c r="G32" s="171">
        <f t="shared" si="0"/>
        <v>10</v>
      </c>
      <c r="H32" s="172">
        <v>580</v>
      </c>
      <c r="I32" s="173">
        <f t="shared" si="1"/>
        <v>5800</v>
      </c>
      <c r="J32" s="174">
        <f>1.32*0.7*0.47</f>
        <v>0.43428</v>
      </c>
      <c r="K32" s="175">
        <f t="shared" si="2"/>
        <v>4.3428000000000004</v>
      </c>
      <c r="L32" s="176">
        <v>27</v>
      </c>
      <c r="M32" s="177">
        <f t="shared" si="3"/>
        <v>270</v>
      </c>
      <c r="N32" s="178"/>
      <c r="O32" s="179"/>
    </row>
    <row r="33" spans="1:15" s="4" customFormat="1" ht="87" customHeight="1">
      <c r="A33" s="168" t="s">
        <v>129</v>
      </c>
      <c r="B33" s="164"/>
      <c r="C33" s="140" t="s">
        <v>130</v>
      </c>
      <c r="D33" s="84" t="s">
        <v>79</v>
      </c>
      <c r="E33" s="169">
        <v>1</v>
      </c>
      <c r="F33" s="170">
        <v>10</v>
      </c>
      <c r="G33" s="171">
        <f t="shared" si="0"/>
        <v>10</v>
      </c>
      <c r="H33" s="172">
        <v>510</v>
      </c>
      <c r="I33" s="173">
        <f t="shared" si="1"/>
        <v>5100</v>
      </c>
      <c r="J33" s="174">
        <f>1.18*0.62*0.365</f>
        <v>0.26703399999999999</v>
      </c>
      <c r="K33" s="175">
        <f t="shared" si="2"/>
        <v>2.6703399999999999</v>
      </c>
      <c r="L33" s="176">
        <v>24</v>
      </c>
      <c r="M33" s="177">
        <f t="shared" si="3"/>
        <v>240</v>
      </c>
      <c r="N33" s="178"/>
      <c r="O33" s="179"/>
    </row>
    <row r="34" spans="1:15" s="4" customFormat="1" ht="87" customHeight="1">
      <c r="A34" s="168" t="s">
        <v>131</v>
      </c>
      <c r="B34" s="164"/>
      <c r="C34" s="140" t="s">
        <v>132</v>
      </c>
      <c r="D34" s="84" t="s">
        <v>133</v>
      </c>
      <c r="E34" s="169">
        <v>1</v>
      </c>
      <c r="F34" s="170">
        <v>10</v>
      </c>
      <c r="G34" s="171">
        <f t="shared" si="0"/>
        <v>10</v>
      </c>
      <c r="H34" s="172">
        <v>555</v>
      </c>
      <c r="I34" s="173">
        <f t="shared" si="1"/>
        <v>5550</v>
      </c>
      <c r="J34" s="174">
        <f>1.17*0.65*0.295</f>
        <v>0.22434750000000001</v>
      </c>
      <c r="K34" s="175">
        <f t="shared" si="2"/>
        <v>2.2434750000000001</v>
      </c>
      <c r="L34" s="176">
        <v>21.5</v>
      </c>
      <c r="M34" s="177">
        <f t="shared" si="3"/>
        <v>215</v>
      </c>
      <c r="N34" s="178"/>
      <c r="O34" s="179"/>
    </row>
    <row r="35" spans="1:15" s="4" customFormat="1" ht="87" customHeight="1">
      <c r="A35" s="168" t="s">
        <v>134</v>
      </c>
      <c r="B35" s="164"/>
      <c r="C35" s="140" t="s">
        <v>135</v>
      </c>
      <c r="D35" s="84" t="s">
        <v>136</v>
      </c>
      <c r="E35" s="169">
        <v>1</v>
      </c>
      <c r="F35" s="170">
        <v>10</v>
      </c>
      <c r="G35" s="171">
        <f t="shared" si="0"/>
        <v>10</v>
      </c>
      <c r="H35" s="172">
        <v>635</v>
      </c>
      <c r="I35" s="173">
        <f t="shared" si="1"/>
        <v>6350</v>
      </c>
      <c r="J35" s="174">
        <f>1.33*0.63*0.4</f>
        <v>0.33516000000000001</v>
      </c>
      <c r="K35" s="175">
        <f t="shared" si="2"/>
        <v>3.3515999999999999</v>
      </c>
      <c r="L35" s="176">
        <v>22.5</v>
      </c>
      <c r="M35" s="177">
        <f t="shared" si="3"/>
        <v>225</v>
      </c>
      <c r="N35" s="178"/>
      <c r="O35" s="179"/>
    </row>
    <row r="36" spans="1:15" s="4" customFormat="1" ht="87" customHeight="1">
      <c r="A36" s="168" t="s">
        <v>137</v>
      </c>
      <c r="B36" s="164"/>
      <c r="C36" s="140" t="s">
        <v>110</v>
      </c>
      <c r="D36" s="84" t="s">
        <v>111</v>
      </c>
      <c r="E36" s="169">
        <v>1</v>
      </c>
      <c r="F36" s="170">
        <v>10</v>
      </c>
      <c r="G36" s="171">
        <f t="shared" si="0"/>
        <v>10</v>
      </c>
      <c r="H36" s="172">
        <v>615</v>
      </c>
      <c r="I36" s="173">
        <f t="shared" si="1"/>
        <v>6150</v>
      </c>
      <c r="J36" s="174">
        <f>1.17*0.76*0.45</f>
        <v>0.40014</v>
      </c>
      <c r="K36" s="175">
        <f t="shared" si="2"/>
        <v>4.0014000000000003</v>
      </c>
      <c r="L36" s="176">
        <v>34.5</v>
      </c>
      <c r="M36" s="177">
        <f t="shared" si="3"/>
        <v>345</v>
      </c>
      <c r="N36" s="178"/>
      <c r="O36" s="179"/>
    </row>
    <row r="37" spans="1:15" s="4" customFormat="1" ht="87" customHeight="1">
      <c r="A37" s="168" t="s">
        <v>138</v>
      </c>
      <c r="B37" s="164"/>
      <c r="C37" s="140" t="s">
        <v>113</v>
      </c>
      <c r="D37" s="84" t="s">
        <v>114</v>
      </c>
      <c r="E37" s="169">
        <v>1</v>
      </c>
      <c r="F37" s="170">
        <v>10</v>
      </c>
      <c r="G37" s="171">
        <f t="shared" si="0"/>
        <v>10</v>
      </c>
      <c r="H37" s="172">
        <v>520</v>
      </c>
      <c r="I37" s="173">
        <f t="shared" si="1"/>
        <v>5200</v>
      </c>
      <c r="J37" s="174">
        <f>1.23*0.67*0.51</f>
        <v>0.42029100000000003</v>
      </c>
      <c r="K37" s="175">
        <f t="shared" si="2"/>
        <v>4.2029100000000001</v>
      </c>
      <c r="L37" s="176">
        <v>28.6</v>
      </c>
      <c r="M37" s="177">
        <f t="shared" si="3"/>
        <v>286</v>
      </c>
      <c r="N37" s="178"/>
      <c r="O37" s="179"/>
    </row>
    <row r="38" spans="1:15" s="4" customFormat="1" ht="87" customHeight="1">
      <c r="A38" s="168" t="s">
        <v>139</v>
      </c>
      <c r="B38" s="164"/>
      <c r="C38" s="140" t="s">
        <v>140</v>
      </c>
      <c r="D38" s="84" t="s">
        <v>128</v>
      </c>
      <c r="E38" s="169">
        <v>1</v>
      </c>
      <c r="F38" s="170">
        <v>10</v>
      </c>
      <c r="G38" s="171">
        <f t="shared" si="0"/>
        <v>10</v>
      </c>
      <c r="H38" s="172">
        <v>545</v>
      </c>
      <c r="I38" s="173">
        <f t="shared" si="1"/>
        <v>5450</v>
      </c>
      <c r="J38" s="174">
        <f>1.32*0.7*0.47</f>
        <v>0.43428</v>
      </c>
      <c r="K38" s="175">
        <f t="shared" si="2"/>
        <v>4.3428000000000004</v>
      </c>
      <c r="L38" s="176">
        <v>27</v>
      </c>
      <c r="M38" s="177">
        <f t="shared" si="3"/>
        <v>270</v>
      </c>
      <c r="N38" s="178"/>
      <c r="O38" s="179"/>
    </row>
    <row r="39" spans="1:15" s="4" customFormat="1" ht="87" customHeight="1">
      <c r="A39" s="168" t="s">
        <v>141</v>
      </c>
      <c r="B39" s="164"/>
      <c r="C39" s="140" t="s">
        <v>142</v>
      </c>
      <c r="D39" s="84" t="s">
        <v>143</v>
      </c>
      <c r="E39" s="169">
        <v>1</v>
      </c>
      <c r="F39" s="170">
        <v>10</v>
      </c>
      <c r="G39" s="171">
        <f t="shared" si="0"/>
        <v>10</v>
      </c>
      <c r="H39" s="172">
        <v>698</v>
      </c>
      <c r="I39" s="173">
        <f t="shared" si="1"/>
        <v>6980</v>
      </c>
      <c r="J39" s="174">
        <f>1.27*0.76*0.66</f>
        <v>0.63703200000000004</v>
      </c>
      <c r="K39" s="175">
        <f t="shared" si="2"/>
        <v>6.3703200000000004</v>
      </c>
      <c r="L39" s="176">
        <v>40</v>
      </c>
      <c r="M39" s="177">
        <f t="shared" si="3"/>
        <v>400</v>
      </c>
      <c r="N39" s="178"/>
      <c r="O39" s="179"/>
    </row>
    <row r="40" spans="1:15" s="4" customFormat="1" ht="87" customHeight="1">
      <c r="A40" s="168" t="s">
        <v>144</v>
      </c>
      <c r="B40" s="164"/>
      <c r="C40" s="140" t="s">
        <v>145</v>
      </c>
      <c r="D40" s="84" t="s">
        <v>146</v>
      </c>
      <c r="E40" s="169">
        <v>1</v>
      </c>
      <c r="F40" s="170">
        <v>10</v>
      </c>
      <c r="G40" s="171">
        <f t="shared" si="0"/>
        <v>10</v>
      </c>
      <c r="H40" s="172">
        <v>540</v>
      </c>
      <c r="I40" s="173">
        <f t="shared" si="1"/>
        <v>5400</v>
      </c>
      <c r="J40" s="174">
        <f>1.28*0.7*0.48</f>
        <v>0.43008000000000002</v>
      </c>
      <c r="K40" s="175">
        <f t="shared" si="2"/>
        <v>4.3007999999999997</v>
      </c>
      <c r="L40" s="176">
        <v>28.7</v>
      </c>
      <c r="M40" s="177">
        <f t="shared" si="3"/>
        <v>287</v>
      </c>
      <c r="N40" s="178"/>
      <c r="O40" s="179"/>
    </row>
    <row r="41" spans="1:15" s="4" customFormat="1" ht="87" customHeight="1">
      <c r="A41" s="168" t="s">
        <v>147</v>
      </c>
      <c r="B41" s="164"/>
      <c r="C41" s="140" t="s">
        <v>148</v>
      </c>
      <c r="D41" s="84" t="s">
        <v>149</v>
      </c>
      <c r="E41" s="169">
        <v>1</v>
      </c>
      <c r="F41" s="170">
        <v>10</v>
      </c>
      <c r="G41" s="171">
        <f t="shared" si="0"/>
        <v>10</v>
      </c>
      <c r="H41" s="172">
        <v>485</v>
      </c>
      <c r="I41" s="173">
        <f t="shared" si="1"/>
        <v>4850</v>
      </c>
      <c r="J41" s="174">
        <f>1.18*0.62*0.29</f>
        <v>0.21216399999999999</v>
      </c>
      <c r="K41" s="175">
        <f t="shared" si="2"/>
        <v>2.1216400000000002</v>
      </c>
      <c r="L41" s="176">
        <v>17</v>
      </c>
      <c r="M41" s="177">
        <f t="shared" si="3"/>
        <v>170</v>
      </c>
      <c r="N41" s="178"/>
      <c r="O41" s="179"/>
    </row>
    <row r="42" spans="1:15" s="4" customFormat="1" ht="87" customHeight="1">
      <c r="A42" s="168" t="s">
        <v>150</v>
      </c>
      <c r="B42" s="164"/>
      <c r="C42" s="140" t="s">
        <v>151</v>
      </c>
      <c r="D42" s="84" t="s">
        <v>152</v>
      </c>
      <c r="E42" s="169">
        <v>1</v>
      </c>
      <c r="F42" s="170">
        <v>10</v>
      </c>
      <c r="G42" s="171">
        <f t="shared" si="0"/>
        <v>10</v>
      </c>
      <c r="H42" s="172">
        <v>460</v>
      </c>
      <c r="I42" s="173">
        <f t="shared" si="1"/>
        <v>4600</v>
      </c>
      <c r="J42" s="174">
        <f>1.18*0.62*0.29</f>
        <v>0.21216399999999999</v>
      </c>
      <c r="K42" s="175">
        <f t="shared" si="2"/>
        <v>2.1216400000000002</v>
      </c>
      <c r="L42" s="176">
        <v>26</v>
      </c>
      <c r="M42" s="177">
        <f t="shared" si="3"/>
        <v>260</v>
      </c>
      <c r="N42" s="178"/>
      <c r="O42" s="179"/>
    </row>
    <row r="43" spans="1:15" s="4" customFormat="1" ht="87" customHeight="1">
      <c r="A43" s="168" t="s">
        <v>153</v>
      </c>
      <c r="B43" s="164"/>
      <c r="C43" s="140" t="s">
        <v>154</v>
      </c>
      <c r="D43" s="84" t="s">
        <v>155</v>
      </c>
      <c r="E43" s="169">
        <v>1</v>
      </c>
      <c r="F43" s="170">
        <v>10</v>
      </c>
      <c r="G43" s="171">
        <f t="shared" si="0"/>
        <v>10</v>
      </c>
      <c r="H43" s="172">
        <v>570</v>
      </c>
      <c r="I43" s="173">
        <f t="shared" si="1"/>
        <v>5700</v>
      </c>
      <c r="J43" s="174">
        <f>1.16*0.73*0.44</f>
        <v>0.37259199999999998</v>
      </c>
      <c r="K43" s="175">
        <f t="shared" si="2"/>
        <v>3.7259199999999999</v>
      </c>
      <c r="L43" s="176">
        <v>30.5</v>
      </c>
      <c r="M43" s="177">
        <f t="shared" si="3"/>
        <v>305</v>
      </c>
      <c r="N43" s="178"/>
      <c r="O43" s="179"/>
    </row>
    <row r="44" spans="1:15" s="4" customFormat="1" ht="87" customHeight="1">
      <c r="A44" s="168" t="s">
        <v>156</v>
      </c>
      <c r="B44" s="164"/>
      <c r="C44" s="140" t="s">
        <v>157</v>
      </c>
      <c r="D44" s="84" t="s">
        <v>123</v>
      </c>
      <c r="E44" s="169">
        <v>1</v>
      </c>
      <c r="F44" s="170">
        <v>10</v>
      </c>
      <c r="G44" s="171">
        <f t="shared" si="0"/>
        <v>10</v>
      </c>
      <c r="H44" s="172">
        <v>495</v>
      </c>
      <c r="I44" s="173">
        <f t="shared" si="1"/>
        <v>4950</v>
      </c>
      <c r="J44" s="174">
        <f>1.185*0.645*0.47</f>
        <v>0.35923274999999999</v>
      </c>
      <c r="K44" s="175">
        <f t="shared" si="2"/>
        <v>3.5923275000000001</v>
      </c>
      <c r="L44" s="176">
        <v>25</v>
      </c>
      <c r="M44" s="177">
        <f t="shared" si="3"/>
        <v>250</v>
      </c>
      <c r="N44" s="178"/>
      <c r="O44" s="179"/>
    </row>
    <row r="45" spans="1:15" s="4" customFormat="1" ht="87" customHeight="1">
      <c r="A45" s="168" t="s">
        <v>158</v>
      </c>
      <c r="B45" s="164"/>
      <c r="C45" s="140" t="s">
        <v>159</v>
      </c>
      <c r="D45" s="84" t="s">
        <v>160</v>
      </c>
      <c r="E45" s="169">
        <v>1</v>
      </c>
      <c r="F45" s="170">
        <v>10</v>
      </c>
      <c r="G45" s="171">
        <f t="shared" si="0"/>
        <v>10</v>
      </c>
      <c r="H45" s="172">
        <v>763</v>
      </c>
      <c r="I45" s="173">
        <f t="shared" si="1"/>
        <v>7630</v>
      </c>
      <c r="J45" s="174">
        <f>1.26*0.75*0.54</f>
        <v>0.51029999999999998</v>
      </c>
      <c r="K45" s="175">
        <f t="shared" si="2"/>
        <v>5.1029999999999998</v>
      </c>
      <c r="L45" s="176">
        <v>36.5</v>
      </c>
      <c r="M45" s="177">
        <f t="shared" si="3"/>
        <v>365</v>
      </c>
      <c r="N45" s="178"/>
      <c r="O45" s="179"/>
    </row>
    <row r="46" spans="1:15" s="4" customFormat="1" ht="87" customHeight="1">
      <c r="A46" s="168" t="s">
        <v>161</v>
      </c>
      <c r="B46" s="164"/>
      <c r="C46" s="140" t="s">
        <v>162</v>
      </c>
      <c r="D46" s="84" t="s">
        <v>163</v>
      </c>
      <c r="E46" s="169">
        <v>1</v>
      </c>
      <c r="F46" s="170">
        <v>10</v>
      </c>
      <c r="G46" s="171">
        <f t="shared" si="0"/>
        <v>10</v>
      </c>
      <c r="H46" s="172">
        <v>372</v>
      </c>
      <c r="I46" s="173">
        <f t="shared" si="1"/>
        <v>3720</v>
      </c>
      <c r="J46" s="174">
        <v>0.217</v>
      </c>
      <c r="K46" s="175">
        <f t="shared" si="2"/>
        <v>2.17</v>
      </c>
      <c r="L46" s="176">
        <v>17.2</v>
      </c>
      <c r="M46" s="177">
        <f t="shared" si="3"/>
        <v>172</v>
      </c>
      <c r="N46" s="178"/>
      <c r="O46" s="179"/>
    </row>
    <row r="47" spans="1:15" s="4" customFormat="1" ht="87" customHeight="1">
      <c r="A47" s="168" t="s">
        <v>164</v>
      </c>
      <c r="B47" s="164"/>
      <c r="C47" s="140" t="s">
        <v>165</v>
      </c>
      <c r="D47" s="84" t="s">
        <v>166</v>
      </c>
      <c r="E47" s="169">
        <v>1</v>
      </c>
      <c r="F47" s="170">
        <v>10</v>
      </c>
      <c r="G47" s="171">
        <f t="shared" si="0"/>
        <v>10</v>
      </c>
      <c r="H47" s="172">
        <v>418</v>
      </c>
      <c r="I47" s="173">
        <f t="shared" si="1"/>
        <v>4180</v>
      </c>
      <c r="J47" s="174">
        <f>1.18*0.6*0.3</f>
        <v>0.21240000000000001</v>
      </c>
      <c r="K47" s="175">
        <f t="shared" si="2"/>
        <v>2.1240000000000001</v>
      </c>
      <c r="L47" s="176">
        <v>18.5</v>
      </c>
      <c r="M47" s="177">
        <f t="shared" si="3"/>
        <v>185</v>
      </c>
      <c r="N47" s="178"/>
      <c r="O47" s="179"/>
    </row>
    <row r="48" spans="1:15" s="4" customFormat="1" ht="87" customHeight="1">
      <c r="A48" s="168" t="s">
        <v>167</v>
      </c>
      <c r="B48" s="164"/>
      <c r="C48" s="140" t="s">
        <v>168</v>
      </c>
      <c r="D48" s="84" t="s">
        <v>169</v>
      </c>
      <c r="E48" s="169">
        <v>1</v>
      </c>
      <c r="F48" s="170">
        <v>10</v>
      </c>
      <c r="G48" s="171">
        <f t="shared" si="0"/>
        <v>10</v>
      </c>
      <c r="H48" s="172">
        <v>415</v>
      </c>
      <c r="I48" s="173">
        <f t="shared" si="1"/>
        <v>4150</v>
      </c>
      <c r="J48" s="174">
        <f>1.18*0.6*0.3</f>
        <v>0.21240000000000001</v>
      </c>
      <c r="K48" s="175">
        <f t="shared" si="2"/>
        <v>2.1240000000000001</v>
      </c>
      <c r="L48" s="176">
        <v>18.5</v>
      </c>
      <c r="M48" s="177">
        <f t="shared" si="3"/>
        <v>185</v>
      </c>
      <c r="N48" s="178"/>
      <c r="O48" s="179"/>
    </row>
    <row r="49" spans="1:15" s="4" customFormat="1" ht="87" customHeight="1">
      <c r="A49" s="168" t="s">
        <v>170</v>
      </c>
      <c r="B49" s="164"/>
      <c r="C49" s="140" t="s">
        <v>171</v>
      </c>
      <c r="D49" s="84" t="s">
        <v>172</v>
      </c>
      <c r="E49" s="169">
        <v>1</v>
      </c>
      <c r="F49" s="170">
        <v>10</v>
      </c>
      <c r="G49" s="171">
        <f t="shared" si="0"/>
        <v>10</v>
      </c>
      <c r="H49" s="172">
        <v>600</v>
      </c>
      <c r="I49" s="173">
        <f t="shared" si="1"/>
        <v>6000</v>
      </c>
      <c r="J49" s="174">
        <f>1.35*0.72*0.47</f>
        <v>0.45684000000000002</v>
      </c>
      <c r="K49" s="175">
        <f t="shared" si="2"/>
        <v>4.5683999999999996</v>
      </c>
      <c r="L49" s="176">
        <v>27.5</v>
      </c>
      <c r="M49" s="177">
        <f t="shared" si="3"/>
        <v>275</v>
      </c>
      <c r="N49" s="178"/>
      <c r="O49" s="179"/>
    </row>
    <row r="50" spans="1:15" s="4" customFormat="1" ht="87" customHeight="1">
      <c r="A50" s="168" t="s">
        <v>173</v>
      </c>
      <c r="B50" s="164"/>
      <c r="C50" s="140" t="s">
        <v>174</v>
      </c>
      <c r="D50" s="84" t="s">
        <v>175</v>
      </c>
      <c r="E50" s="169">
        <v>1</v>
      </c>
      <c r="F50" s="170">
        <v>10</v>
      </c>
      <c r="G50" s="171">
        <f t="shared" si="0"/>
        <v>10</v>
      </c>
      <c r="H50" s="172">
        <v>343</v>
      </c>
      <c r="I50" s="173">
        <f t="shared" si="1"/>
        <v>3430</v>
      </c>
      <c r="J50" s="174">
        <f>1.35*0.72*0.47</f>
        <v>0.45684000000000002</v>
      </c>
      <c r="K50" s="175">
        <f t="shared" si="2"/>
        <v>4.5683999999999996</v>
      </c>
      <c r="L50" s="176">
        <v>16.2</v>
      </c>
      <c r="M50" s="177">
        <f t="shared" si="3"/>
        <v>162</v>
      </c>
      <c r="N50" s="178"/>
      <c r="O50" s="179"/>
    </row>
    <row r="51" spans="1:15" s="4" customFormat="1" ht="87" customHeight="1">
      <c r="A51" s="168" t="s">
        <v>176</v>
      </c>
      <c r="B51" s="164"/>
      <c r="C51" s="140" t="s">
        <v>177</v>
      </c>
      <c r="D51" s="84" t="s">
        <v>178</v>
      </c>
      <c r="E51" s="169">
        <v>1</v>
      </c>
      <c r="F51" s="170">
        <v>10</v>
      </c>
      <c r="G51" s="171">
        <f t="shared" si="0"/>
        <v>10</v>
      </c>
      <c r="H51" s="172">
        <v>420</v>
      </c>
      <c r="I51" s="173">
        <f t="shared" si="1"/>
        <v>4200</v>
      </c>
      <c r="J51" s="174">
        <f>1.2*0.63*0.32</f>
        <v>0.24192</v>
      </c>
      <c r="K51" s="175">
        <f t="shared" si="2"/>
        <v>2.4192</v>
      </c>
      <c r="L51" s="176">
        <v>18</v>
      </c>
      <c r="M51" s="177">
        <f t="shared" si="3"/>
        <v>180</v>
      </c>
      <c r="N51" s="178"/>
      <c r="O51" s="179"/>
    </row>
    <row r="52" spans="1:15" s="4" customFormat="1" ht="87" customHeight="1">
      <c r="A52" s="168" t="s">
        <v>179</v>
      </c>
      <c r="B52" s="164"/>
      <c r="C52" s="140" t="s">
        <v>180</v>
      </c>
      <c r="D52" s="84" t="s">
        <v>181</v>
      </c>
      <c r="E52" s="169">
        <v>1</v>
      </c>
      <c r="F52" s="170">
        <v>10</v>
      </c>
      <c r="G52" s="171">
        <f t="shared" si="0"/>
        <v>10</v>
      </c>
      <c r="H52" s="172">
        <v>368</v>
      </c>
      <c r="I52" s="173">
        <f t="shared" si="1"/>
        <v>3680</v>
      </c>
      <c r="J52" s="174">
        <f t="shared" ref="J52:J55" si="4">1.08*0.56*0.31</f>
        <v>0.18748799999999999</v>
      </c>
      <c r="K52" s="175">
        <f t="shared" si="2"/>
        <v>1.8748800000000001</v>
      </c>
      <c r="L52" s="176">
        <v>16</v>
      </c>
      <c r="M52" s="177">
        <f t="shared" si="3"/>
        <v>160</v>
      </c>
      <c r="N52" s="178"/>
      <c r="O52" s="179"/>
    </row>
    <row r="53" spans="1:15" s="4" customFormat="1" ht="87" customHeight="1">
      <c r="A53" s="168" t="s">
        <v>182</v>
      </c>
      <c r="B53" s="164"/>
      <c r="C53" s="140" t="s">
        <v>183</v>
      </c>
      <c r="D53" s="84" t="s">
        <v>184</v>
      </c>
      <c r="E53" s="169">
        <v>1</v>
      </c>
      <c r="F53" s="170">
        <v>10</v>
      </c>
      <c r="G53" s="171">
        <f t="shared" si="0"/>
        <v>10</v>
      </c>
      <c r="H53" s="172">
        <v>380</v>
      </c>
      <c r="I53" s="173">
        <f t="shared" si="1"/>
        <v>3800</v>
      </c>
      <c r="J53" s="174">
        <f t="shared" si="4"/>
        <v>0.18748799999999999</v>
      </c>
      <c r="K53" s="175">
        <f t="shared" si="2"/>
        <v>1.8748800000000001</v>
      </c>
      <c r="L53" s="176">
        <v>16</v>
      </c>
      <c r="M53" s="177">
        <f t="shared" si="3"/>
        <v>160</v>
      </c>
      <c r="N53" s="178"/>
      <c r="O53" s="179"/>
    </row>
    <row r="54" spans="1:15" s="4" customFormat="1" ht="87" customHeight="1">
      <c r="A54" s="168" t="s">
        <v>185</v>
      </c>
      <c r="B54" s="164"/>
      <c r="C54" s="140" t="s">
        <v>186</v>
      </c>
      <c r="D54" s="84" t="s">
        <v>181</v>
      </c>
      <c r="E54" s="169">
        <v>1</v>
      </c>
      <c r="F54" s="170">
        <v>10</v>
      </c>
      <c r="G54" s="171">
        <f t="shared" si="0"/>
        <v>10</v>
      </c>
      <c r="H54" s="172">
        <v>370</v>
      </c>
      <c r="I54" s="173">
        <f t="shared" si="1"/>
        <v>3700</v>
      </c>
      <c r="J54" s="174">
        <f t="shared" si="4"/>
        <v>0.18748799999999999</v>
      </c>
      <c r="K54" s="175">
        <f t="shared" si="2"/>
        <v>1.8748800000000001</v>
      </c>
      <c r="L54" s="176">
        <v>16</v>
      </c>
      <c r="M54" s="177">
        <f t="shared" si="3"/>
        <v>160</v>
      </c>
      <c r="N54" s="178"/>
      <c r="O54" s="179"/>
    </row>
    <row r="55" spans="1:15" s="4" customFormat="1" ht="87" customHeight="1">
      <c r="A55" s="168" t="s">
        <v>187</v>
      </c>
      <c r="B55" s="164"/>
      <c r="C55" s="140" t="s">
        <v>188</v>
      </c>
      <c r="D55" s="84" t="s">
        <v>189</v>
      </c>
      <c r="E55" s="169">
        <v>1</v>
      </c>
      <c r="F55" s="170">
        <v>10</v>
      </c>
      <c r="G55" s="171">
        <f t="shared" si="0"/>
        <v>10</v>
      </c>
      <c r="H55" s="172">
        <v>353</v>
      </c>
      <c r="I55" s="173">
        <f t="shared" si="1"/>
        <v>3530</v>
      </c>
      <c r="J55" s="174">
        <f t="shared" si="4"/>
        <v>0.18748799999999999</v>
      </c>
      <c r="K55" s="175">
        <f t="shared" si="2"/>
        <v>1.8748800000000001</v>
      </c>
      <c r="L55" s="176">
        <v>18</v>
      </c>
      <c r="M55" s="177">
        <f t="shared" si="3"/>
        <v>180</v>
      </c>
      <c r="N55" s="178"/>
      <c r="O55" s="179"/>
    </row>
    <row r="56" spans="1:15" s="4" customFormat="1" ht="87" customHeight="1">
      <c r="A56" s="168" t="s">
        <v>190</v>
      </c>
      <c r="B56" s="164"/>
      <c r="C56" s="140" t="s">
        <v>191</v>
      </c>
      <c r="D56" s="84" t="s">
        <v>192</v>
      </c>
      <c r="E56" s="169">
        <v>1</v>
      </c>
      <c r="F56" s="170">
        <v>10</v>
      </c>
      <c r="G56" s="171">
        <f t="shared" si="0"/>
        <v>10</v>
      </c>
      <c r="H56" s="172">
        <v>285</v>
      </c>
      <c r="I56" s="173">
        <f t="shared" si="1"/>
        <v>2850</v>
      </c>
      <c r="J56" s="174">
        <f>1.02*0.54*0.34</f>
        <v>0.18727199999999999</v>
      </c>
      <c r="K56" s="175">
        <f t="shared" si="2"/>
        <v>1.8727199999999999</v>
      </c>
      <c r="L56" s="176">
        <v>13</v>
      </c>
      <c r="M56" s="177">
        <f t="shared" si="3"/>
        <v>130</v>
      </c>
      <c r="N56" s="178"/>
      <c r="O56" s="179"/>
    </row>
    <row r="57" spans="1:15" s="4" customFormat="1" ht="87" customHeight="1">
      <c r="A57" s="168" t="s">
        <v>193</v>
      </c>
      <c r="B57" s="164"/>
      <c r="C57" s="140" t="s">
        <v>194</v>
      </c>
      <c r="D57" s="84" t="s">
        <v>195</v>
      </c>
      <c r="E57" s="169">
        <v>1</v>
      </c>
      <c r="F57" s="170">
        <v>10</v>
      </c>
      <c r="G57" s="171">
        <f t="shared" si="0"/>
        <v>10</v>
      </c>
      <c r="H57" s="172">
        <v>111</v>
      </c>
      <c r="I57" s="173">
        <f t="shared" si="1"/>
        <v>1110</v>
      </c>
      <c r="J57" s="174">
        <f>0.72*0.38*0.35</f>
        <v>9.5759999999999998E-2</v>
      </c>
      <c r="K57" s="175">
        <f t="shared" si="2"/>
        <v>0.95760000000000001</v>
      </c>
      <c r="L57" s="176">
        <v>6.5</v>
      </c>
      <c r="M57" s="177">
        <f t="shared" si="3"/>
        <v>65</v>
      </c>
      <c r="N57" s="178"/>
      <c r="O57" s="179"/>
    </row>
    <row r="58" spans="1:15" s="4" customFormat="1" ht="87" customHeight="1">
      <c r="A58" s="168" t="s">
        <v>196</v>
      </c>
      <c r="B58" s="164"/>
      <c r="C58" s="140" t="s">
        <v>197</v>
      </c>
      <c r="D58" s="84" t="s">
        <v>198</v>
      </c>
      <c r="E58" s="169">
        <v>1</v>
      </c>
      <c r="F58" s="170">
        <v>10</v>
      </c>
      <c r="G58" s="171">
        <f t="shared" si="0"/>
        <v>10</v>
      </c>
      <c r="H58" s="172">
        <v>184</v>
      </c>
      <c r="I58" s="173">
        <f t="shared" si="1"/>
        <v>1840</v>
      </c>
      <c r="J58" s="174">
        <f>0.59*0.41*0.24</f>
        <v>5.8056000000000003E-2</v>
      </c>
      <c r="K58" s="175">
        <f t="shared" si="2"/>
        <v>0.58055999999999996</v>
      </c>
      <c r="L58" s="176">
        <v>6.7</v>
      </c>
      <c r="M58" s="177">
        <f t="shared" si="3"/>
        <v>67</v>
      </c>
      <c r="N58" s="178"/>
      <c r="O58" s="179"/>
    </row>
    <row r="59" spans="1:15" s="4" customFormat="1" ht="87" customHeight="1">
      <c r="A59" s="168" t="s">
        <v>199</v>
      </c>
      <c r="B59" s="164"/>
      <c r="C59" s="140" t="s">
        <v>197</v>
      </c>
      <c r="D59" s="84" t="s">
        <v>200</v>
      </c>
      <c r="E59" s="169">
        <v>1</v>
      </c>
      <c r="F59" s="170">
        <v>10</v>
      </c>
      <c r="G59" s="171">
        <f t="shared" si="0"/>
        <v>10</v>
      </c>
      <c r="H59" s="172">
        <v>348</v>
      </c>
      <c r="I59" s="173">
        <f t="shared" si="1"/>
        <v>3480</v>
      </c>
      <c r="J59" s="174">
        <f>1.02*0.53*0.32</f>
        <v>0.17299200000000001</v>
      </c>
      <c r="K59" s="175">
        <f t="shared" si="2"/>
        <v>1.7299199999999999</v>
      </c>
      <c r="L59" s="176">
        <v>13</v>
      </c>
      <c r="M59" s="177">
        <f t="shared" si="3"/>
        <v>130</v>
      </c>
      <c r="N59" s="178"/>
      <c r="O59" s="179"/>
    </row>
    <row r="60" spans="1:15" s="4" customFormat="1" ht="87" customHeight="1">
      <c r="A60" s="168" t="s">
        <v>201</v>
      </c>
      <c r="B60" s="164"/>
      <c r="C60" s="140" t="s">
        <v>197</v>
      </c>
      <c r="D60" s="84" t="s">
        <v>202</v>
      </c>
      <c r="E60" s="169">
        <v>1</v>
      </c>
      <c r="F60" s="170">
        <v>10</v>
      </c>
      <c r="G60" s="171">
        <f t="shared" si="0"/>
        <v>10</v>
      </c>
      <c r="H60" s="172">
        <v>385</v>
      </c>
      <c r="I60" s="173">
        <f t="shared" si="1"/>
        <v>3850</v>
      </c>
      <c r="J60" s="174">
        <f>1.09*0.54*0.31</f>
        <v>0.18246599999999999</v>
      </c>
      <c r="K60" s="175">
        <f t="shared" si="2"/>
        <v>1.8246599999999999</v>
      </c>
      <c r="L60" s="176">
        <v>15</v>
      </c>
      <c r="M60" s="177">
        <f t="shared" si="3"/>
        <v>150</v>
      </c>
      <c r="N60" s="178"/>
      <c r="O60" s="179"/>
    </row>
    <row r="61" spans="1:15" s="4" customFormat="1" ht="87" customHeight="1">
      <c r="A61" s="168" t="s">
        <v>203</v>
      </c>
      <c r="B61" s="164"/>
      <c r="C61" s="140" t="s">
        <v>204</v>
      </c>
      <c r="D61" s="84" t="s">
        <v>205</v>
      </c>
      <c r="E61" s="169">
        <v>1</v>
      </c>
      <c r="F61" s="170">
        <v>10</v>
      </c>
      <c r="G61" s="171">
        <f t="shared" si="0"/>
        <v>10</v>
      </c>
      <c r="H61" s="172">
        <v>625</v>
      </c>
      <c r="I61" s="173">
        <f t="shared" si="1"/>
        <v>6250</v>
      </c>
      <c r="J61" s="174">
        <f>1.085*0.57*0.5</f>
        <v>0.30922500000000003</v>
      </c>
      <c r="K61" s="175">
        <f t="shared" si="2"/>
        <v>3.0922499999999999</v>
      </c>
      <c r="L61" s="176">
        <v>15.6</v>
      </c>
      <c r="M61" s="177">
        <f t="shared" si="3"/>
        <v>156</v>
      </c>
      <c r="N61" s="178"/>
      <c r="O61" s="179"/>
    </row>
    <row r="62" spans="1:15" s="4" customFormat="1" ht="87" customHeight="1">
      <c r="A62" s="168" t="s">
        <v>206</v>
      </c>
      <c r="B62" s="164"/>
      <c r="C62" s="140" t="s">
        <v>207</v>
      </c>
      <c r="D62" s="84" t="s">
        <v>208</v>
      </c>
      <c r="E62" s="169">
        <v>1</v>
      </c>
      <c r="F62" s="170">
        <v>10</v>
      </c>
      <c r="G62" s="171">
        <f t="shared" si="0"/>
        <v>10</v>
      </c>
      <c r="H62" s="172">
        <v>360</v>
      </c>
      <c r="I62" s="173">
        <f t="shared" si="1"/>
        <v>3600</v>
      </c>
      <c r="J62" s="174">
        <v>0.30299999999999999</v>
      </c>
      <c r="K62" s="175">
        <f t="shared" si="2"/>
        <v>3.03</v>
      </c>
      <c r="L62" s="176">
        <v>20</v>
      </c>
      <c r="M62" s="177">
        <f t="shared" si="3"/>
        <v>200</v>
      </c>
      <c r="N62" s="178"/>
      <c r="O62" s="179"/>
    </row>
    <row r="63" spans="1:15" s="4" customFormat="1" ht="87" customHeight="1">
      <c r="A63" s="168" t="s">
        <v>209</v>
      </c>
      <c r="B63" s="164"/>
      <c r="C63" s="140" t="s">
        <v>210</v>
      </c>
      <c r="D63" s="84" t="s">
        <v>211</v>
      </c>
      <c r="E63" s="169">
        <v>1</v>
      </c>
      <c r="F63" s="170">
        <v>10</v>
      </c>
      <c r="G63" s="171">
        <f t="shared" si="0"/>
        <v>10</v>
      </c>
      <c r="H63" s="172">
        <v>133</v>
      </c>
      <c r="I63" s="173">
        <f t="shared" si="1"/>
        <v>1330</v>
      </c>
      <c r="J63" s="174">
        <v>0.08</v>
      </c>
      <c r="K63" s="175">
        <f t="shared" si="2"/>
        <v>0.8</v>
      </c>
      <c r="L63" s="176">
        <v>6.5</v>
      </c>
      <c r="M63" s="177">
        <f t="shared" si="3"/>
        <v>65</v>
      </c>
      <c r="N63" s="178"/>
      <c r="O63" s="179"/>
    </row>
    <row r="64" spans="1:15" s="4" customFormat="1" ht="87" customHeight="1">
      <c r="A64" s="168" t="s">
        <v>212</v>
      </c>
      <c r="B64" s="164"/>
      <c r="C64" s="140" t="s">
        <v>213</v>
      </c>
      <c r="D64" s="84" t="s">
        <v>214</v>
      </c>
      <c r="E64" s="169">
        <v>1</v>
      </c>
      <c r="F64" s="170">
        <v>10</v>
      </c>
      <c r="G64" s="171">
        <f t="shared" si="0"/>
        <v>10</v>
      </c>
      <c r="H64" s="172">
        <v>385</v>
      </c>
      <c r="I64" s="173">
        <f t="shared" si="1"/>
        <v>3850</v>
      </c>
      <c r="J64" s="174">
        <v>0.35</v>
      </c>
      <c r="K64" s="175">
        <f t="shared" si="2"/>
        <v>3.5</v>
      </c>
      <c r="L64" s="176">
        <v>21</v>
      </c>
      <c r="M64" s="177">
        <f t="shared" si="3"/>
        <v>210</v>
      </c>
      <c r="N64" s="178"/>
      <c r="O64" s="179"/>
    </row>
    <row r="65" spans="1:15" s="4" customFormat="1" ht="87" customHeight="1">
      <c r="A65" s="168" t="s">
        <v>215</v>
      </c>
      <c r="B65" s="164"/>
      <c r="C65" s="140" t="s">
        <v>216</v>
      </c>
      <c r="D65" s="84" t="s">
        <v>217</v>
      </c>
      <c r="E65" s="169">
        <v>1</v>
      </c>
      <c r="F65" s="170">
        <v>10</v>
      </c>
      <c r="G65" s="171">
        <f t="shared" si="0"/>
        <v>10</v>
      </c>
      <c r="H65" s="172">
        <v>238</v>
      </c>
      <c r="I65" s="173">
        <f t="shared" si="1"/>
        <v>2380</v>
      </c>
      <c r="J65" s="174">
        <v>9.6000000000000002E-2</v>
      </c>
      <c r="K65" s="175">
        <f t="shared" si="2"/>
        <v>0.96</v>
      </c>
      <c r="L65" s="176">
        <v>9</v>
      </c>
      <c r="M65" s="177">
        <f t="shared" si="3"/>
        <v>90</v>
      </c>
      <c r="N65" s="178"/>
      <c r="O65" s="179"/>
    </row>
    <row r="66" spans="1:15" s="4" customFormat="1" ht="87" customHeight="1">
      <c r="A66" s="168" t="s">
        <v>218</v>
      </c>
      <c r="B66" s="164"/>
      <c r="C66" s="140" t="s">
        <v>219</v>
      </c>
      <c r="D66" s="84" t="s">
        <v>220</v>
      </c>
      <c r="E66" s="169">
        <v>1</v>
      </c>
      <c r="F66" s="170">
        <v>10</v>
      </c>
      <c r="G66" s="171">
        <f t="shared" si="0"/>
        <v>10</v>
      </c>
      <c r="H66" s="172">
        <v>268</v>
      </c>
      <c r="I66" s="173">
        <f t="shared" si="1"/>
        <v>2680</v>
      </c>
      <c r="J66" s="174">
        <v>0.27</v>
      </c>
      <c r="K66" s="175">
        <f t="shared" si="2"/>
        <v>2.7</v>
      </c>
      <c r="L66" s="176">
        <v>12</v>
      </c>
      <c r="M66" s="177">
        <f t="shared" si="3"/>
        <v>120</v>
      </c>
      <c r="N66" s="178"/>
      <c r="O66" s="179"/>
    </row>
    <row r="67" spans="1:15" s="4" customFormat="1" ht="87" customHeight="1">
      <c r="A67" s="168" t="s">
        <v>221</v>
      </c>
      <c r="B67" s="164"/>
      <c r="C67" s="140" t="s">
        <v>222</v>
      </c>
      <c r="D67" s="84" t="s">
        <v>223</v>
      </c>
      <c r="E67" s="169">
        <v>1</v>
      </c>
      <c r="F67" s="170">
        <v>10</v>
      </c>
      <c r="G67" s="171">
        <f t="shared" si="0"/>
        <v>10</v>
      </c>
      <c r="H67" s="172">
        <v>313</v>
      </c>
      <c r="I67" s="173">
        <f t="shared" si="1"/>
        <v>3130</v>
      </c>
      <c r="J67" s="174">
        <f>1.01*0.325*0.615</f>
        <v>0.20187374999999999</v>
      </c>
      <c r="K67" s="175">
        <f t="shared" si="2"/>
        <v>2.0187374999999999</v>
      </c>
      <c r="L67" s="176">
        <v>15</v>
      </c>
      <c r="M67" s="177">
        <f t="shared" si="3"/>
        <v>150</v>
      </c>
      <c r="N67" s="178"/>
      <c r="O67" s="179"/>
    </row>
    <row r="68" spans="1:15" s="4" customFormat="1" ht="87" customHeight="1">
      <c r="A68" s="168" t="s">
        <v>224</v>
      </c>
      <c r="B68" s="164"/>
      <c r="C68" s="140" t="s">
        <v>225</v>
      </c>
      <c r="D68" s="84" t="s">
        <v>226</v>
      </c>
      <c r="E68" s="169">
        <v>1</v>
      </c>
      <c r="F68" s="170">
        <v>10</v>
      </c>
      <c r="G68" s="171">
        <f t="shared" si="0"/>
        <v>10</v>
      </c>
      <c r="H68" s="172">
        <v>255</v>
      </c>
      <c r="I68" s="173">
        <f t="shared" si="1"/>
        <v>2550</v>
      </c>
      <c r="J68" s="174">
        <f>0.885*0.5*0.415</f>
        <v>0.18363750000000001</v>
      </c>
      <c r="K68" s="175">
        <f t="shared" si="2"/>
        <v>1.8363750000000001</v>
      </c>
      <c r="L68" s="176">
        <v>15.3</v>
      </c>
      <c r="M68" s="177">
        <f t="shared" si="3"/>
        <v>153</v>
      </c>
      <c r="N68" s="178"/>
      <c r="O68" s="179"/>
    </row>
    <row r="69" spans="1:15" s="4" customFormat="1" ht="87" customHeight="1">
      <c r="A69" s="168" t="s">
        <v>227</v>
      </c>
      <c r="B69" s="164"/>
      <c r="C69" s="140" t="s">
        <v>228</v>
      </c>
      <c r="D69" s="84" t="s">
        <v>229</v>
      </c>
      <c r="E69" s="169">
        <v>1</v>
      </c>
      <c r="F69" s="170">
        <v>10</v>
      </c>
      <c r="G69" s="171">
        <f t="shared" si="0"/>
        <v>10</v>
      </c>
      <c r="H69" s="172">
        <v>288</v>
      </c>
      <c r="I69" s="173">
        <f t="shared" si="1"/>
        <v>2880</v>
      </c>
      <c r="J69" s="174">
        <f>0.92*0.42*0.57</f>
        <v>0.220248</v>
      </c>
      <c r="K69" s="175">
        <f t="shared" si="2"/>
        <v>2.20248</v>
      </c>
      <c r="L69" s="176">
        <v>15.5</v>
      </c>
      <c r="M69" s="177">
        <f t="shared" si="3"/>
        <v>155</v>
      </c>
      <c r="N69" s="178"/>
      <c r="O69" s="179"/>
    </row>
    <row r="70" spans="1:15" s="4" customFormat="1" ht="87" customHeight="1">
      <c r="A70" s="168" t="s">
        <v>230</v>
      </c>
      <c r="B70" s="164"/>
      <c r="C70" s="140" t="s">
        <v>231</v>
      </c>
      <c r="D70" s="84" t="s">
        <v>232</v>
      </c>
      <c r="E70" s="169">
        <v>1</v>
      </c>
      <c r="F70" s="170">
        <v>10</v>
      </c>
      <c r="G70" s="171">
        <f t="shared" si="0"/>
        <v>10</v>
      </c>
      <c r="H70" s="172">
        <v>303</v>
      </c>
      <c r="I70" s="173">
        <f t="shared" si="1"/>
        <v>3030</v>
      </c>
      <c r="J70" s="174">
        <f>0.94*0.51*0.48</f>
        <v>0.23011200000000001</v>
      </c>
      <c r="K70" s="175">
        <f t="shared" si="2"/>
        <v>2.3011200000000001</v>
      </c>
      <c r="L70" s="176">
        <v>17.3</v>
      </c>
      <c r="M70" s="177">
        <f t="shared" si="3"/>
        <v>173</v>
      </c>
      <c r="N70" s="178"/>
      <c r="O70" s="179"/>
    </row>
    <row r="71" spans="1:15" s="4" customFormat="1" ht="87" customHeight="1">
      <c r="A71" s="168" t="s">
        <v>233</v>
      </c>
      <c r="B71" s="164"/>
      <c r="C71" s="140" t="s">
        <v>234</v>
      </c>
      <c r="D71" s="84" t="s">
        <v>235</v>
      </c>
      <c r="E71" s="169">
        <v>1</v>
      </c>
      <c r="F71" s="170">
        <v>10</v>
      </c>
      <c r="G71" s="171">
        <f t="shared" si="0"/>
        <v>10</v>
      </c>
      <c r="H71" s="172">
        <v>485</v>
      </c>
      <c r="I71" s="173">
        <f t="shared" si="1"/>
        <v>4850</v>
      </c>
      <c r="J71" s="174">
        <f>0.95*0.76*0.44</f>
        <v>0.31768000000000002</v>
      </c>
      <c r="K71" s="175">
        <f t="shared" si="2"/>
        <v>3.1768000000000001</v>
      </c>
      <c r="L71" s="176">
        <v>19</v>
      </c>
      <c r="M71" s="177">
        <f t="shared" si="3"/>
        <v>190</v>
      </c>
      <c r="N71" s="178"/>
      <c r="O71" s="179"/>
    </row>
    <row r="72" spans="1:15" s="4" customFormat="1" ht="87" customHeight="1">
      <c r="A72" s="168" t="s">
        <v>236</v>
      </c>
      <c r="B72" s="164"/>
      <c r="C72" s="140" t="s">
        <v>237</v>
      </c>
      <c r="D72" s="84" t="s">
        <v>238</v>
      </c>
      <c r="E72" s="169">
        <v>1</v>
      </c>
      <c r="F72" s="170">
        <v>10</v>
      </c>
      <c r="G72" s="171">
        <f t="shared" ref="G72:G86" si="5">F72*E72</f>
        <v>10</v>
      </c>
      <c r="H72" s="172">
        <v>245</v>
      </c>
      <c r="I72" s="173">
        <f t="shared" ref="I72:I86" si="6">G72*H72</f>
        <v>2450</v>
      </c>
      <c r="J72" s="174">
        <f>0.85*0.42*0.49</f>
        <v>0.17493</v>
      </c>
      <c r="K72" s="175">
        <f t="shared" ref="K72:K86" si="7">F72*J72</f>
        <v>1.7493000000000001</v>
      </c>
      <c r="L72" s="176">
        <v>12.4</v>
      </c>
      <c r="M72" s="177">
        <f t="shared" ref="M72:M86" si="8">F72*L72</f>
        <v>124</v>
      </c>
      <c r="N72" s="178"/>
      <c r="O72" s="179"/>
    </row>
    <row r="73" spans="1:15" s="4" customFormat="1" ht="87" customHeight="1">
      <c r="A73" s="168" t="s">
        <v>239</v>
      </c>
      <c r="B73" s="164"/>
      <c r="C73" s="140" t="s">
        <v>240</v>
      </c>
      <c r="D73" s="84" t="s">
        <v>238</v>
      </c>
      <c r="E73" s="169">
        <v>1</v>
      </c>
      <c r="F73" s="170">
        <v>10</v>
      </c>
      <c r="G73" s="171">
        <f t="shared" si="5"/>
        <v>10</v>
      </c>
      <c r="H73" s="172">
        <v>265</v>
      </c>
      <c r="I73" s="173">
        <f t="shared" si="6"/>
        <v>2650</v>
      </c>
      <c r="J73" s="174">
        <f>1.01*0.35*0.51</f>
        <v>0.180285</v>
      </c>
      <c r="K73" s="175">
        <f t="shared" si="7"/>
        <v>1.8028500000000001</v>
      </c>
      <c r="L73" s="176">
        <v>15</v>
      </c>
      <c r="M73" s="177">
        <f t="shared" si="8"/>
        <v>150</v>
      </c>
      <c r="N73" s="178"/>
      <c r="O73" s="179"/>
    </row>
    <row r="74" spans="1:15" s="4" customFormat="1" ht="87" customHeight="1">
      <c r="A74" s="168" t="s">
        <v>241</v>
      </c>
      <c r="B74" s="164"/>
      <c r="C74" s="140" t="s">
        <v>242</v>
      </c>
      <c r="D74" s="84" t="s">
        <v>243</v>
      </c>
      <c r="E74" s="169">
        <v>1</v>
      </c>
      <c r="F74" s="170">
        <v>10</v>
      </c>
      <c r="G74" s="171">
        <f t="shared" si="5"/>
        <v>10</v>
      </c>
      <c r="H74" s="172">
        <v>188</v>
      </c>
      <c r="I74" s="173">
        <f t="shared" si="6"/>
        <v>1880</v>
      </c>
      <c r="J74" s="174">
        <f>0.79*0.53*0.465</f>
        <v>0.19469549999999999</v>
      </c>
      <c r="K74" s="175">
        <f t="shared" si="7"/>
        <v>1.946955</v>
      </c>
      <c r="L74" s="176">
        <v>9.4</v>
      </c>
      <c r="M74" s="177">
        <f t="shared" si="8"/>
        <v>94</v>
      </c>
      <c r="N74" s="178"/>
      <c r="O74" s="179"/>
    </row>
    <row r="75" spans="1:15" s="4" customFormat="1" ht="87" customHeight="1">
      <c r="A75" s="168" t="s">
        <v>244</v>
      </c>
      <c r="B75" s="164"/>
      <c r="C75" s="140" t="s">
        <v>245</v>
      </c>
      <c r="D75" s="84" t="s">
        <v>246</v>
      </c>
      <c r="E75" s="169">
        <v>1</v>
      </c>
      <c r="F75" s="170">
        <v>10</v>
      </c>
      <c r="G75" s="171">
        <f t="shared" si="5"/>
        <v>10</v>
      </c>
      <c r="H75" s="172">
        <v>250</v>
      </c>
      <c r="I75" s="173">
        <f t="shared" si="6"/>
        <v>2500</v>
      </c>
      <c r="J75" s="174">
        <f>0.92*0.38*0.45</f>
        <v>0.15731999999999999</v>
      </c>
      <c r="K75" s="175">
        <f t="shared" si="7"/>
        <v>1.5731999999999999</v>
      </c>
      <c r="L75" s="176">
        <v>12</v>
      </c>
      <c r="M75" s="177">
        <f t="shared" si="8"/>
        <v>120</v>
      </c>
      <c r="N75" s="178"/>
      <c r="O75" s="179"/>
    </row>
    <row r="76" spans="1:15" s="4" customFormat="1" ht="87" customHeight="1">
      <c r="A76" s="168" t="s">
        <v>247</v>
      </c>
      <c r="B76" s="164"/>
      <c r="C76" s="140" t="s">
        <v>248</v>
      </c>
      <c r="D76" s="84" t="s">
        <v>249</v>
      </c>
      <c r="E76" s="169">
        <v>1</v>
      </c>
      <c r="F76" s="170">
        <v>10</v>
      </c>
      <c r="G76" s="171">
        <f t="shared" si="5"/>
        <v>10</v>
      </c>
      <c r="H76" s="172">
        <v>285</v>
      </c>
      <c r="I76" s="173">
        <f t="shared" si="6"/>
        <v>2850</v>
      </c>
      <c r="J76" s="174">
        <f>1*0.37*0.47</f>
        <v>0.1739</v>
      </c>
      <c r="K76" s="175">
        <f t="shared" si="7"/>
        <v>1.7390000000000001</v>
      </c>
      <c r="L76" s="176">
        <v>13.3</v>
      </c>
      <c r="M76" s="177">
        <f t="shared" si="8"/>
        <v>133</v>
      </c>
      <c r="N76" s="178"/>
      <c r="O76" s="179"/>
    </row>
    <row r="77" spans="1:15" s="4" customFormat="1" ht="87" customHeight="1">
      <c r="A77" s="168" t="s">
        <v>250</v>
      </c>
      <c r="B77" s="164"/>
      <c r="C77" s="140" t="s">
        <v>251</v>
      </c>
      <c r="D77" s="84" t="s">
        <v>252</v>
      </c>
      <c r="E77" s="169">
        <v>1</v>
      </c>
      <c r="F77" s="170">
        <v>10</v>
      </c>
      <c r="G77" s="171">
        <f t="shared" si="5"/>
        <v>10</v>
      </c>
      <c r="H77" s="172">
        <v>230</v>
      </c>
      <c r="I77" s="173">
        <f t="shared" si="6"/>
        <v>2300</v>
      </c>
      <c r="J77" s="174">
        <f>0.8*0.34*0.5</f>
        <v>0.13600000000000001</v>
      </c>
      <c r="K77" s="175">
        <f t="shared" si="7"/>
        <v>1.36</v>
      </c>
      <c r="L77" s="176">
        <v>10.9</v>
      </c>
      <c r="M77" s="177">
        <f t="shared" si="8"/>
        <v>109</v>
      </c>
      <c r="N77" s="178"/>
      <c r="O77" s="179"/>
    </row>
    <row r="78" spans="1:15" s="4" customFormat="1" ht="87" customHeight="1">
      <c r="A78" s="168" t="s">
        <v>253</v>
      </c>
      <c r="B78" s="164"/>
      <c r="C78" s="140" t="s">
        <v>254</v>
      </c>
      <c r="D78" s="84" t="s">
        <v>255</v>
      </c>
      <c r="E78" s="169">
        <v>1</v>
      </c>
      <c r="F78" s="170">
        <v>10</v>
      </c>
      <c r="G78" s="171">
        <f t="shared" si="5"/>
        <v>10</v>
      </c>
      <c r="H78" s="172">
        <v>230</v>
      </c>
      <c r="I78" s="173">
        <f t="shared" si="6"/>
        <v>2300</v>
      </c>
      <c r="J78" s="174">
        <f>1.05*0.45*0.4</f>
        <v>0.189</v>
      </c>
      <c r="K78" s="175">
        <f t="shared" si="7"/>
        <v>1.89</v>
      </c>
      <c r="L78" s="176">
        <v>15.5</v>
      </c>
      <c r="M78" s="177">
        <f t="shared" si="8"/>
        <v>155</v>
      </c>
      <c r="N78" s="178"/>
      <c r="O78" s="179"/>
    </row>
    <row r="79" spans="1:15" s="4" customFormat="1" ht="87" customHeight="1">
      <c r="A79" s="168" t="s">
        <v>256</v>
      </c>
      <c r="B79" s="164"/>
      <c r="C79" s="140" t="s">
        <v>257</v>
      </c>
      <c r="D79" s="84" t="s">
        <v>258</v>
      </c>
      <c r="E79" s="169">
        <v>1</v>
      </c>
      <c r="F79" s="170">
        <v>10</v>
      </c>
      <c r="G79" s="171">
        <f t="shared" si="5"/>
        <v>10</v>
      </c>
      <c r="H79" s="172">
        <v>310</v>
      </c>
      <c r="I79" s="173">
        <f t="shared" si="6"/>
        <v>3100</v>
      </c>
      <c r="J79" s="174">
        <f>0.95*0.58*0.48</f>
        <v>0.26447999999999999</v>
      </c>
      <c r="K79" s="175">
        <f t="shared" si="7"/>
        <v>2.6448</v>
      </c>
      <c r="L79" s="176">
        <v>16.5</v>
      </c>
      <c r="M79" s="177">
        <f t="shared" si="8"/>
        <v>165</v>
      </c>
      <c r="N79" s="178"/>
      <c r="O79" s="179"/>
    </row>
    <row r="80" spans="1:15" s="4" customFormat="1" ht="87" customHeight="1">
      <c r="A80" s="168" t="s">
        <v>259</v>
      </c>
      <c r="B80" s="164"/>
      <c r="C80" s="140" t="s">
        <v>260</v>
      </c>
      <c r="D80" s="84" t="s">
        <v>261</v>
      </c>
      <c r="E80" s="169">
        <v>1</v>
      </c>
      <c r="F80" s="170">
        <v>10</v>
      </c>
      <c r="G80" s="171">
        <f t="shared" si="5"/>
        <v>10</v>
      </c>
      <c r="H80" s="172">
        <v>320</v>
      </c>
      <c r="I80" s="173">
        <f t="shared" si="6"/>
        <v>3200</v>
      </c>
      <c r="J80" s="174">
        <f>0.97*0.41*0.545</f>
        <v>0.21674650000000001</v>
      </c>
      <c r="K80" s="175">
        <f t="shared" si="7"/>
        <v>2.167465</v>
      </c>
      <c r="L80" s="176">
        <v>16.5</v>
      </c>
      <c r="M80" s="177">
        <f t="shared" si="8"/>
        <v>165</v>
      </c>
      <c r="N80" s="178"/>
      <c r="O80" s="179"/>
    </row>
    <row r="81" spans="1:15" s="4" customFormat="1" ht="87" customHeight="1">
      <c r="A81" s="168" t="s">
        <v>262</v>
      </c>
      <c r="B81" s="164"/>
      <c r="C81" s="140" t="s">
        <v>263</v>
      </c>
      <c r="D81" s="84" t="s">
        <v>261</v>
      </c>
      <c r="E81" s="169">
        <v>1</v>
      </c>
      <c r="F81" s="170">
        <v>10</v>
      </c>
      <c r="G81" s="171">
        <f t="shared" si="5"/>
        <v>10</v>
      </c>
      <c r="H81" s="172">
        <v>352</v>
      </c>
      <c r="I81" s="173">
        <f t="shared" si="6"/>
        <v>3520</v>
      </c>
      <c r="J81" s="174">
        <f>0.97*0.41*0.545</f>
        <v>0.21674650000000001</v>
      </c>
      <c r="K81" s="175">
        <f t="shared" si="7"/>
        <v>2.167465</v>
      </c>
      <c r="L81" s="176">
        <v>18</v>
      </c>
      <c r="M81" s="177">
        <f t="shared" si="8"/>
        <v>180</v>
      </c>
      <c r="N81" s="178"/>
      <c r="O81" s="179"/>
    </row>
    <row r="82" spans="1:15" s="4" customFormat="1" ht="87" customHeight="1">
      <c r="A82" s="168" t="s">
        <v>264</v>
      </c>
      <c r="B82" s="164"/>
      <c r="C82" s="140" t="s">
        <v>265</v>
      </c>
      <c r="D82" s="84" t="s">
        <v>266</v>
      </c>
      <c r="E82" s="169">
        <v>1</v>
      </c>
      <c r="F82" s="170">
        <v>10</v>
      </c>
      <c r="G82" s="171">
        <f t="shared" si="5"/>
        <v>10</v>
      </c>
      <c r="H82" s="172">
        <v>342</v>
      </c>
      <c r="I82" s="173">
        <f t="shared" si="6"/>
        <v>3420</v>
      </c>
      <c r="J82" s="174">
        <f>1.04*0.63*0.3</f>
        <v>0.19656000000000001</v>
      </c>
      <c r="K82" s="175">
        <f t="shared" si="7"/>
        <v>1.9656</v>
      </c>
      <c r="L82" s="176">
        <v>18</v>
      </c>
      <c r="M82" s="177">
        <f t="shared" si="8"/>
        <v>180</v>
      </c>
      <c r="N82" s="178"/>
      <c r="O82" s="179"/>
    </row>
    <row r="83" spans="1:15" s="4" customFormat="1" ht="87" customHeight="1">
      <c r="A83" s="168" t="s">
        <v>267</v>
      </c>
      <c r="B83" s="164"/>
      <c r="C83" s="140" t="s">
        <v>268</v>
      </c>
      <c r="D83" s="84" t="s">
        <v>269</v>
      </c>
      <c r="E83" s="169">
        <v>1</v>
      </c>
      <c r="F83" s="170">
        <v>10</v>
      </c>
      <c r="G83" s="171">
        <f t="shared" si="5"/>
        <v>10</v>
      </c>
      <c r="H83" s="172">
        <v>280</v>
      </c>
      <c r="I83" s="173">
        <f t="shared" si="6"/>
        <v>2800</v>
      </c>
      <c r="J83" s="174">
        <f>0.75*0.705*0.45</f>
        <v>0.2379375</v>
      </c>
      <c r="K83" s="175">
        <f t="shared" si="7"/>
        <v>2.379375</v>
      </c>
      <c r="L83" s="176">
        <v>13.5</v>
      </c>
      <c r="M83" s="177">
        <f t="shared" si="8"/>
        <v>135</v>
      </c>
      <c r="N83" s="178"/>
      <c r="O83" s="179"/>
    </row>
    <row r="84" spans="1:15" s="4" customFormat="1" ht="87" customHeight="1">
      <c r="A84" s="168" t="s">
        <v>270</v>
      </c>
      <c r="B84" s="164"/>
      <c r="C84" s="140" t="s">
        <v>271</v>
      </c>
      <c r="D84" s="84" t="s">
        <v>272</v>
      </c>
      <c r="E84" s="169">
        <v>1</v>
      </c>
      <c r="F84" s="170">
        <v>10</v>
      </c>
      <c r="G84" s="171">
        <f t="shared" si="5"/>
        <v>10</v>
      </c>
      <c r="H84" s="172">
        <v>205</v>
      </c>
      <c r="I84" s="173">
        <f t="shared" si="6"/>
        <v>2050</v>
      </c>
      <c r="J84" s="174">
        <f>0.81*0.4*0.44</f>
        <v>0.14255999999999999</v>
      </c>
      <c r="K84" s="175">
        <f t="shared" si="7"/>
        <v>1.4256</v>
      </c>
      <c r="L84" s="176">
        <v>10.3</v>
      </c>
      <c r="M84" s="177">
        <f t="shared" si="8"/>
        <v>103</v>
      </c>
      <c r="N84" s="178"/>
      <c r="O84" s="179"/>
    </row>
    <row r="85" spans="1:15" s="4" customFormat="1" ht="87" customHeight="1">
      <c r="A85" s="168" t="s">
        <v>273</v>
      </c>
      <c r="B85" s="164"/>
      <c r="C85" s="140" t="s">
        <v>274</v>
      </c>
      <c r="D85" s="84" t="s">
        <v>275</v>
      </c>
      <c r="E85" s="169">
        <v>1</v>
      </c>
      <c r="F85" s="170">
        <v>10</v>
      </c>
      <c r="G85" s="171">
        <f t="shared" si="5"/>
        <v>10</v>
      </c>
      <c r="H85" s="172">
        <v>285</v>
      </c>
      <c r="I85" s="173">
        <f t="shared" si="6"/>
        <v>2850</v>
      </c>
      <c r="J85" s="174">
        <f>0.95*0.35*0.52</f>
        <v>0.1729</v>
      </c>
      <c r="K85" s="175">
        <f t="shared" si="7"/>
        <v>1.7290000000000001</v>
      </c>
      <c r="L85" s="176">
        <v>13</v>
      </c>
      <c r="M85" s="177">
        <f t="shared" si="8"/>
        <v>130</v>
      </c>
      <c r="N85" s="178"/>
      <c r="O85" s="179"/>
    </row>
    <row r="86" spans="1:15" s="4" customFormat="1" ht="87" customHeight="1">
      <c r="A86" s="168" t="s">
        <v>276</v>
      </c>
      <c r="B86" s="164"/>
      <c r="C86" s="140" t="s">
        <v>277</v>
      </c>
      <c r="D86" s="84" t="s">
        <v>278</v>
      </c>
      <c r="E86" s="169">
        <v>1</v>
      </c>
      <c r="F86" s="170">
        <v>10</v>
      </c>
      <c r="G86" s="171">
        <f t="shared" si="5"/>
        <v>10</v>
      </c>
      <c r="H86" s="172">
        <v>440</v>
      </c>
      <c r="I86" s="173">
        <f t="shared" si="6"/>
        <v>4400</v>
      </c>
      <c r="J86" s="174">
        <f>1.02*0.49*0.515</f>
        <v>0.25739699999999999</v>
      </c>
      <c r="K86" s="175">
        <f t="shared" si="7"/>
        <v>2.5739700000000001</v>
      </c>
      <c r="L86" s="176">
        <v>18</v>
      </c>
      <c r="M86" s="177">
        <f t="shared" si="8"/>
        <v>180</v>
      </c>
      <c r="N86" s="178"/>
      <c r="O86" s="179"/>
    </row>
    <row r="87" spans="1:15">
      <c r="A87" s="180"/>
      <c r="B87" s="180"/>
      <c r="C87" s="180"/>
      <c r="D87" s="181"/>
      <c r="E87" s="180"/>
      <c r="F87" s="180">
        <f t="shared" ref="F87:I87" si="9">SUM(F8:F86)</f>
        <v>790</v>
      </c>
      <c r="G87" s="180">
        <f t="shared" si="9"/>
        <v>790</v>
      </c>
      <c r="H87" s="180"/>
      <c r="I87" s="180">
        <f t="shared" si="9"/>
        <v>344220</v>
      </c>
      <c r="J87" s="180"/>
      <c r="K87" s="180">
        <f>SUM(K8:K86)</f>
        <v>227.95645375000001</v>
      </c>
      <c r="L87" s="180"/>
      <c r="M87" s="180">
        <f>SUM(M8:M86)</f>
        <v>16169.5</v>
      </c>
      <c r="N87" s="180"/>
    </row>
    <row r="88" spans="1:15" s="5" customFormat="1" ht="54.95" customHeight="1">
      <c r="A88" s="220" t="s">
        <v>279</v>
      </c>
      <c r="B88" s="220"/>
      <c r="C88" s="220" t="s">
        <v>280</v>
      </c>
      <c r="D88" s="220"/>
      <c r="E88" s="182" t="s">
        <v>281</v>
      </c>
      <c r="F88" s="182" t="s">
        <v>282</v>
      </c>
      <c r="G88" s="182"/>
      <c r="H88" s="182"/>
      <c r="I88" s="182" t="s">
        <v>283</v>
      </c>
      <c r="J88" s="182"/>
      <c r="K88" s="182" t="s">
        <v>284</v>
      </c>
      <c r="L88" s="182"/>
      <c r="M88" s="182" t="s">
        <v>285</v>
      </c>
      <c r="N88" s="182"/>
    </row>
    <row r="89" spans="1:15" s="5" customFormat="1" ht="165" customHeight="1">
      <c r="A89" s="221"/>
      <c r="B89" s="222"/>
      <c r="C89" s="223"/>
      <c r="D89" s="223"/>
      <c r="E89" s="183"/>
      <c r="F89" s="183"/>
      <c r="G89" s="183"/>
      <c r="H89" s="183"/>
      <c r="I89" s="183"/>
      <c r="J89" s="183"/>
      <c r="K89" s="183"/>
      <c r="L89" s="183"/>
      <c r="M89" s="183"/>
      <c r="N89" s="183"/>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CN934"/>
  <sheetViews>
    <sheetView tabSelected="1" workbookViewId="0">
      <pane ySplit="3" topLeftCell="A4" activePane="bottomLeft" state="frozen"/>
      <selection pane="bottomLeft" activeCell="C4" sqref="C4"/>
    </sheetView>
  </sheetViews>
  <sheetFormatPr defaultColWidth="9.01171875" defaultRowHeight="15"/>
  <cols>
    <col min="1" max="1" width="30.40234375" style="5" customWidth="1"/>
    <col min="2" max="2" width="20.3125" style="6" customWidth="1"/>
    <col min="3" max="3" width="11.97265625" style="7" customWidth="1"/>
    <col min="4" max="4" width="5.91796875" style="7" customWidth="1"/>
    <col min="5" max="5" width="13.85546875" style="7" hidden="1" customWidth="1"/>
    <col min="6" max="6" width="12.64453125" style="7" customWidth="1"/>
    <col min="7" max="7" width="14.125" style="7" customWidth="1"/>
    <col min="8" max="8" width="9.01171875" style="8" customWidth="1"/>
    <col min="9" max="9" width="10.35546875" style="7"/>
    <col min="10" max="10" width="37.125" style="9" customWidth="1"/>
    <col min="11" max="11" width="9.81640625" style="7" customWidth="1"/>
    <col min="12" max="12" width="8.47265625" style="7" customWidth="1"/>
    <col min="13" max="13" width="28.11328125" style="7" customWidth="1"/>
    <col min="14" max="14" width="12.9140625" style="5" customWidth="1"/>
    <col min="15" max="28" width="9.01171875" style="10"/>
    <col min="29" max="16384" width="9.01171875" style="5"/>
  </cols>
  <sheetData>
    <row r="1" spans="1:92" s="1" customFormat="1" ht="77.099999999999994" customHeight="1">
      <c r="A1" s="186" t="s">
        <v>286</v>
      </c>
      <c r="B1" s="187"/>
      <c r="C1" s="188"/>
      <c r="D1" s="189"/>
      <c r="E1" s="189"/>
      <c r="F1" s="189"/>
      <c r="G1" s="189"/>
      <c r="H1" s="190"/>
      <c r="I1" s="189"/>
      <c r="J1" s="191"/>
      <c r="K1" s="189"/>
      <c r="L1" s="189"/>
      <c r="M1" s="11"/>
      <c r="N1" s="12"/>
      <c r="O1" s="10"/>
      <c r="P1" s="10"/>
      <c r="Q1" s="10"/>
      <c r="R1" s="10"/>
      <c r="S1" s="10"/>
      <c r="T1" s="10"/>
      <c r="U1" s="10"/>
      <c r="V1" s="10"/>
      <c r="W1" s="10"/>
      <c r="X1" s="10"/>
      <c r="Y1" s="10"/>
      <c r="Z1" s="10"/>
      <c r="AA1" s="10"/>
      <c r="AB1" s="10"/>
      <c r="AC1" s="5"/>
      <c r="AD1" s="5"/>
      <c r="AE1" s="5"/>
      <c r="AF1" s="5"/>
      <c r="AG1" s="5"/>
      <c r="AH1" s="5"/>
      <c r="AI1" s="5"/>
      <c r="AJ1" s="5"/>
      <c r="AK1" s="5"/>
      <c r="AL1" s="5"/>
      <c r="AM1" s="5"/>
      <c r="AN1" s="5"/>
      <c r="AO1" s="5"/>
      <c r="AP1" s="5"/>
      <c r="AQ1" s="5"/>
      <c r="AR1" s="5"/>
      <c r="AS1" s="5"/>
      <c r="AT1" s="5"/>
      <c r="AU1" s="5"/>
      <c r="AV1" s="5"/>
      <c r="AW1" s="5"/>
      <c r="AX1" s="5"/>
      <c r="AY1" s="5"/>
      <c r="AZ1" s="5"/>
      <c r="BA1" s="5"/>
      <c r="BB1" s="5"/>
      <c r="BC1" s="5"/>
      <c r="BD1" s="5"/>
      <c r="BE1" s="5"/>
      <c r="BF1" s="5"/>
      <c r="BG1" s="5"/>
      <c r="BH1" s="5"/>
      <c r="BI1" s="5"/>
      <c r="BJ1" s="5"/>
      <c r="BK1" s="5"/>
      <c r="BL1" s="5"/>
      <c r="BM1" s="5"/>
      <c r="BN1" s="5"/>
      <c r="BO1" s="5"/>
      <c r="BP1" s="5"/>
      <c r="BQ1" s="5"/>
      <c r="BR1" s="5"/>
      <c r="BS1" s="5"/>
      <c r="BT1" s="5"/>
      <c r="BU1" s="5"/>
      <c r="BV1" s="5"/>
      <c r="BW1" s="5"/>
      <c r="BX1" s="5"/>
      <c r="BY1" s="5"/>
      <c r="BZ1" s="5"/>
      <c r="CA1" s="5"/>
      <c r="CB1" s="5"/>
      <c r="CC1" s="5"/>
      <c r="CD1" s="5"/>
      <c r="CE1" s="5"/>
      <c r="CF1" s="5"/>
      <c r="CG1" s="5"/>
      <c r="CH1" s="5"/>
      <c r="CI1" s="5"/>
      <c r="CJ1" s="5"/>
      <c r="CK1" s="5"/>
      <c r="CL1" s="5"/>
      <c r="CM1" s="5"/>
      <c r="CN1" s="5"/>
    </row>
    <row r="2" spans="1:92" s="2" customFormat="1" ht="20.100000000000001" customHeight="1">
      <c r="A2" s="13" t="s">
        <v>21</v>
      </c>
      <c r="B2" s="14" t="s">
        <v>287</v>
      </c>
      <c r="C2" s="15" t="s">
        <v>23</v>
      </c>
      <c r="D2" s="16" t="s">
        <v>24</v>
      </c>
      <c r="E2" s="16" t="s">
        <v>288</v>
      </c>
      <c r="F2" s="16" t="s">
        <v>289</v>
      </c>
      <c r="G2" s="17" t="s">
        <v>290</v>
      </c>
      <c r="H2" s="16" t="s">
        <v>29</v>
      </c>
      <c r="I2" s="18" t="s">
        <v>31</v>
      </c>
      <c r="J2" s="18" t="s">
        <v>291</v>
      </c>
      <c r="K2" s="19" t="s">
        <v>292</v>
      </c>
      <c r="L2" s="20" t="s">
        <v>293</v>
      </c>
      <c r="M2" s="21" t="s">
        <v>294</v>
      </c>
      <c r="N2" s="22" t="s">
        <v>295</v>
      </c>
      <c r="O2" s="23"/>
      <c r="P2" s="23"/>
      <c r="Q2" s="23"/>
      <c r="R2" s="23"/>
      <c r="S2" s="23"/>
      <c r="T2" s="23"/>
      <c r="U2" s="23"/>
      <c r="V2" s="23"/>
      <c r="W2" s="23"/>
      <c r="X2" s="23"/>
      <c r="Y2" s="23"/>
      <c r="Z2" s="23"/>
      <c r="AA2" s="23"/>
      <c r="AB2" s="23"/>
    </row>
    <row r="3" spans="1:92" s="3" customFormat="1" ht="27.95" customHeight="1">
      <c r="A3" s="24" t="s">
        <v>35</v>
      </c>
      <c r="B3" s="14" t="s">
        <v>36</v>
      </c>
      <c r="C3" s="15" t="s">
        <v>37</v>
      </c>
      <c r="D3" s="25" t="s">
        <v>38</v>
      </c>
      <c r="E3" s="25" t="s">
        <v>296</v>
      </c>
      <c r="F3" s="25" t="s">
        <v>297</v>
      </c>
      <c r="G3" s="26" t="s">
        <v>298</v>
      </c>
      <c r="H3" s="27" t="s">
        <v>43</v>
      </c>
      <c r="I3" s="28" t="s">
        <v>44</v>
      </c>
      <c r="J3" s="28" t="s">
        <v>299</v>
      </c>
      <c r="K3" s="29" t="s">
        <v>300</v>
      </c>
      <c r="L3" s="30" t="s">
        <v>301</v>
      </c>
      <c r="M3" s="31" t="s">
        <v>302</v>
      </c>
      <c r="N3" s="32" t="s">
        <v>303</v>
      </c>
      <c r="O3" s="33"/>
      <c r="P3" s="33"/>
      <c r="Q3" s="33"/>
      <c r="R3" s="33"/>
      <c r="S3" s="33"/>
      <c r="T3" s="33"/>
      <c r="U3" s="33"/>
      <c r="V3" s="33"/>
      <c r="W3" s="33"/>
      <c r="X3" s="33"/>
      <c r="Y3" s="33"/>
      <c r="Z3" s="33"/>
      <c r="AA3" s="33"/>
      <c r="AB3" s="33"/>
    </row>
    <row r="4" spans="1:92" s="4" customFormat="1" ht="144" customHeight="1">
      <c r="A4" s="34" t="s">
        <v>304</v>
      </c>
      <c r="B4" s="35" t="s">
        <v>305</v>
      </c>
      <c r="C4" s="36" t="s">
        <v>306</v>
      </c>
      <c r="D4" s="37">
        <v>1</v>
      </c>
      <c r="E4" s="38">
        <v>345</v>
      </c>
      <c r="F4" s="38">
        <v>367</v>
      </c>
      <c r="G4" s="39" t="s">
        <v>307</v>
      </c>
      <c r="H4" s="40">
        <f t="shared" ref="H4:H7" si="0">1.09*0.64*0.52</f>
        <v>0.36275200000000002</v>
      </c>
      <c r="I4" s="41" t="s">
        <v>308</v>
      </c>
      <c r="J4" s="42" t="s">
        <v>309</v>
      </c>
      <c r="K4" s="43" t="s">
        <v>310</v>
      </c>
      <c r="L4" s="44" t="s">
        <v>311</v>
      </c>
      <c r="M4" s="45" t="s">
        <v>312</v>
      </c>
      <c r="N4" s="46"/>
    </row>
    <row r="5" spans="1:92" s="4" customFormat="1" ht="144" customHeight="1">
      <c r="A5" s="34" t="s">
        <v>304</v>
      </c>
      <c r="B5" s="35" t="s">
        <v>313</v>
      </c>
      <c r="C5" s="36" t="s">
        <v>306</v>
      </c>
      <c r="D5" s="37">
        <v>1</v>
      </c>
      <c r="E5" s="38">
        <v>358</v>
      </c>
      <c r="F5" s="38">
        <v>380</v>
      </c>
      <c r="G5" s="39" t="s">
        <v>307</v>
      </c>
      <c r="H5" s="40">
        <f t="shared" si="0"/>
        <v>0.36275200000000002</v>
      </c>
      <c r="I5" s="41" t="s">
        <v>308</v>
      </c>
      <c r="J5" s="42" t="s">
        <v>314</v>
      </c>
      <c r="K5" s="43" t="s">
        <v>310</v>
      </c>
      <c r="L5" s="44" t="s">
        <v>311</v>
      </c>
      <c r="M5" s="45" t="s">
        <v>312</v>
      </c>
      <c r="N5" s="46"/>
    </row>
    <row r="6" spans="1:92" s="4" customFormat="1" ht="146.1" customHeight="1">
      <c r="A6" s="34" t="s">
        <v>304</v>
      </c>
      <c r="B6" s="35" t="s">
        <v>315</v>
      </c>
      <c r="C6" s="36" t="s">
        <v>306</v>
      </c>
      <c r="D6" s="37">
        <v>1</v>
      </c>
      <c r="E6" s="38">
        <v>380</v>
      </c>
      <c r="F6" s="38">
        <v>402</v>
      </c>
      <c r="G6" s="39" t="s">
        <v>307</v>
      </c>
      <c r="H6" s="40">
        <f t="shared" si="0"/>
        <v>0.36275200000000002</v>
      </c>
      <c r="I6" s="41" t="s">
        <v>308</v>
      </c>
      <c r="J6" s="42" t="s">
        <v>316</v>
      </c>
      <c r="K6" s="43" t="s">
        <v>310</v>
      </c>
      <c r="L6" s="44" t="s">
        <v>311</v>
      </c>
      <c r="M6" s="45" t="s">
        <v>312</v>
      </c>
      <c r="N6" s="46"/>
    </row>
    <row r="7" spans="1:92" s="4" customFormat="1" ht="144" customHeight="1">
      <c r="A7" s="34" t="s">
        <v>304</v>
      </c>
      <c r="B7" s="35" t="s">
        <v>317</v>
      </c>
      <c r="C7" s="36" t="s">
        <v>318</v>
      </c>
      <c r="D7" s="37">
        <v>1</v>
      </c>
      <c r="E7" s="38">
        <v>430</v>
      </c>
      <c r="F7" s="38">
        <v>452</v>
      </c>
      <c r="G7" s="39" t="s">
        <v>307</v>
      </c>
      <c r="H7" s="40">
        <f t="shared" si="0"/>
        <v>0.36275200000000002</v>
      </c>
      <c r="I7" s="41" t="s">
        <v>308</v>
      </c>
      <c r="J7" s="42" t="s">
        <v>319</v>
      </c>
      <c r="K7" s="43" t="s">
        <v>310</v>
      </c>
      <c r="L7" s="44" t="s">
        <v>311</v>
      </c>
      <c r="M7" s="45" t="s">
        <v>312</v>
      </c>
      <c r="N7" s="46"/>
    </row>
    <row r="8" spans="1:92" s="4" customFormat="1" ht="114" customHeight="1">
      <c r="A8" s="47" t="s">
        <v>320</v>
      </c>
      <c r="B8" s="48" t="s">
        <v>321</v>
      </c>
      <c r="C8" s="49" t="s">
        <v>322</v>
      </c>
      <c r="D8" s="50">
        <v>1</v>
      </c>
      <c r="E8" s="51">
        <v>262</v>
      </c>
      <c r="F8" s="52">
        <v>280</v>
      </c>
      <c r="G8" s="53" t="s">
        <v>323</v>
      </c>
      <c r="H8" s="54">
        <f t="shared" ref="H8:H11" si="1">1.05*0.64*0.45</f>
        <v>0.3024</v>
      </c>
      <c r="I8" s="55" t="s">
        <v>324</v>
      </c>
      <c r="J8" s="56" t="s">
        <v>325</v>
      </c>
      <c r="K8" s="57" t="s">
        <v>310</v>
      </c>
      <c r="L8" s="58" t="s">
        <v>311</v>
      </c>
      <c r="M8" s="59" t="s">
        <v>326</v>
      </c>
      <c r="N8" s="60" t="s">
        <v>327</v>
      </c>
      <c r="O8" s="61"/>
      <c r="P8" s="61"/>
      <c r="Q8" s="61"/>
      <c r="R8" s="61"/>
      <c r="S8" s="61"/>
      <c r="T8" s="61"/>
      <c r="U8" s="61"/>
      <c r="V8" s="61"/>
      <c r="W8" s="61"/>
      <c r="X8" s="61"/>
      <c r="Y8" s="61"/>
      <c r="Z8" s="61"/>
      <c r="AA8" s="61"/>
      <c r="AB8" s="61"/>
    </row>
    <row r="9" spans="1:92" s="4" customFormat="1" ht="119.1" customHeight="1">
      <c r="A9" s="47" t="s">
        <v>320</v>
      </c>
      <c r="B9" s="48" t="s">
        <v>321</v>
      </c>
      <c r="C9" s="49" t="s">
        <v>322</v>
      </c>
      <c r="D9" s="50">
        <v>1</v>
      </c>
      <c r="E9" s="51">
        <v>262</v>
      </c>
      <c r="F9" s="52">
        <v>280</v>
      </c>
      <c r="G9" s="53" t="s">
        <v>323</v>
      </c>
      <c r="H9" s="54">
        <f t="shared" si="1"/>
        <v>0.3024</v>
      </c>
      <c r="I9" s="55" t="s">
        <v>324</v>
      </c>
      <c r="J9" s="56" t="s">
        <v>325</v>
      </c>
      <c r="K9" s="57" t="s">
        <v>310</v>
      </c>
      <c r="L9" s="58" t="s">
        <v>311</v>
      </c>
      <c r="M9" s="59" t="s">
        <v>326</v>
      </c>
      <c r="N9" s="60" t="s">
        <v>327</v>
      </c>
      <c r="O9" s="61"/>
      <c r="P9" s="61"/>
      <c r="Q9" s="61"/>
      <c r="R9" s="61"/>
      <c r="S9" s="61"/>
      <c r="T9" s="61"/>
      <c r="U9" s="61"/>
      <c r="V9" s="61"/>
      <c r="W9" s="61"/>
      <c r="X9" s="61"/>
      <c r="Y9" s="61"/>
      <c r="Z9" s="61"/>
      <c r="AA9" s="61"/>
      <c r="AB9" s="61"/>
    </row>
    <row r="10" spans="1:92" s="4" customFormat="1" ht="119.1" customHeight="1">
      <c r="A10" s="47" t="s">
        <v>320</v>
      </c>
      <c r="B10" s="48" t="s">
        <v>321</v>
      </c>
      <c r="C10" s="49" t="s">
        <v>322</v>
      </c>
      <c r="D10" s="50">
        <v>1</v>
      </c>
      <c r="E10" s="51">
        <v>262</v>
      </c>
      <c r="F10" s="52">
        <v>280</v>
      </c>
      <c r="G10" s="53" t="s">
        <v>323</v>
      </c>
      <c r="H10" s="54">
        <f t="shared" si="1"/>
        <v>0.3024</v>
      </c>
      <c r="I10" s="55" t="s">
        <v>324</v>
      </c>
      <c r="J10" s="56" t="s">
        <v>325</v>
      </c>
      <c r="K10" s="57" t="s">
        <v>310</v>
      </c>
      <c r="L10" s="58" t="s">
        <v>311</v>
      </c>
      <c r="M10" s="59" t="s">
        <v>326</v>
      </c>
      <c r="N10" s="60" t="s">
        <v>327</v>
      </c>
      <c r="O10" s="61"/>
      <c r="P10" s="61"/>
      <c r="Q10" s="61"/>
      <c r="R10" s="61"/>
      <c r="S10" s="61"/>
      <c r="T10" s="61"/>
      <c r="U10" s="61"/>
      <c r="V10" s="61"/>
      <c r="W10" s="61"/>
      <c r="X10" s="61"/>
      <c r="Y10" s="61"/>
      <c r="Z10" s="61"/>
      <c r="AA10" s="61"/>
      <c r="AB10" s="61"/>
    </row>
    <row r="11" spans="1:92" s="4" customFormat="1" ht="119.1" customHeight="1">
      <c r="A11" s="47" t="s">
        <v>320</v>
      </c>
      <c r="B11" s="48" t="s">
        <v>321</v>
      </c>
      <c r="C11" s="49" t="s">
        <v>322</v>
      </c>
      <c r="D11" s="50">
        <v>1</v>
      </c>
      <c r="E11" s="51">
        <v>262</v>
      </c>
      <c r="F11" s="52">
        <v>280</v>
      </c>
      <c r="G11" s="53" t="s">
        <v>323</v>
      </c>
      <c r="H11" s="54">
        <f t="shared" si="1"/>
        <v>0.3024</v>
      </c>
      <c r="I11" s="55" t="s">
        <v>324</v>
      </c>
      <c r="J11" s="56" t="s">
        <v>325</v>
      </c>
      <c r="K11" s="57" t="s">
        <v>310</v>
      </c>
      <c r="L11" s="58" t="s">
        <v>311</v>
      </c>
      <c r="M11" s="59" t="s">
        <v>326</v>
      </c>
      <c r="N11" s="60" t="s">
        <v>327</v>
      </c>
      <c r="O11" s="61"/>
      <c r="P11" s="61"/>
      <c r="Q11" s="61"/>
      <c r="R11" s="61"/>
      <c r="S11" s="61"/>
      <c r="T11" s="61"/>
      <c r="U11" s="61"/>
      <c r="V11" s="61"/>
      <c r="W11" s="61"/>
      <c r="X11" s="61"/>
      <c r="Y11" s="61"/>
      <c r="Z11" s="61"/>
      <c r="AA11" s="61"/>
      <c r="AB11" s="61"/>
    </row>
    <row r="12" spans="1:92" s="4" customFormat="1" ht="123" customHeight="1">
      <c r="A12" s="62" t="s">
        <v>328</v>
      </c>
      <c r="B12" s="63" t="s">
        <v>329</v>
      </c>
      <c r="C12" s="64" t="s">
        <v>330</v>
      </c>
      <c r="D12" s="37">
        <v>1</v>
      </c>
      <c r="E12" s="38">
        <v>316</v>
      </c>
      <c r="F12" s="38">
        <v>336</v>
      </c>
      <c r="G12" s="39" t="s">
        <v>331</v>
      </c>
      <c r="H12" s="40">
        <f t="shared" ref="H12:H16" si="2">1.02*0.6*0.44</f>
        <v>0.26928000000000002</v>
      </c>
      <c r="I12" s="41" t="s">
        <v>332</v>
      </c>
      <c r="J12" s="65" t="s">
        <v>333</v>
      </c>
      <c r="K12" s="43" t="s">
        <v>334</v>
      </c>
      <c r="L12" s="66" t="s">
        <v>311</v>
      </c>
      <c r="M12" s="67" t="s">
        <v>335</v>
      </c>
      <c r="N12" s="46"/>
    </row>
    <row r="13" spans="1:92" s="4" customFormat="1" ht="123" customHeight="1">
      <c r="A13" s="34" t="s">
        <v>328</v>
      </c>
      <c r="B13" s="63" t="s">
        <v>329</v>
      </c>
      <c r="C13" s="64" t="s">
        <v>330</v>
      </c>
      <c r="D13" s="37">
        <v>1</v>
      </c>
      <c r="E13" s="38">
        <v>316</v>
      </c>
      <c r="F13" s="38">
        <v>336</v>
      </c>
      <c r="G13" s="39" t="s">
        <v>331</v>
      </c>
      <c r="H13" s="40">
        <f t="shared" si="2"/>
        <v>0.26928000000000002</v>
      </c>
      <c r="I13" s="41" t="s">
        <v>332</v>
      </c>
      <c r="J13" s="65" t="s">
        <v>333</v>
      </c>
      <c r="K13" s="43" t="s">
        <v>334</v>
      </c>
      <c r="L13" s="66" t="s">
        <v>311</v>
      </c>
      <c r="M13" s="67" t="s">
        <v>335</v>
      </c>
      <c r="N13" s="46"/>
    </row>
    <row r="14" spans="1:92" s="4" customFormat="1" ht="123" customHeight="1">
      <c r="A14" s="34" t="s">
        <v>328</v>
      </c>
      <c r="B14" s="63" t="s">
        <v>336</v>
      </c>
      <c r="C14" s="64" t="s">
        <v>330</v>
      </c>
      <c r="D14" s="37">
        <v>1</v>
      </c>
      <c r="E14" s="38">
        <v>330</v>
      </c>
      <c r="F14" s="38">
        <v>345</v>
      </c>
      <c r="G14" s="39" t="s">
        <v>331</v>
      </c>
      <c r="H14" s="40">
        <f t="shared" si="2"/>
        <v>0.26928000000000002</v>
      </c>
      <c r="I14" s="41" t="s">
        <v>332</v>
      </c>
      <c r="J14" s="65" t="s">
        <v>333</v>
      </c>
      <c r="K14" s="43" t="s">
        <v>334</v>
      </c>
      <c r="L14" s="66" t="s">
        <v>311</v>
      </c>
      <c r="M14" s="67" t="s">
        <v>335</v>
      </c>
      <c r="N14" s="46"/>
    </row>
    <row r="15" spans="1:92" s="4" customFormat="1" ht="123" customHeight="1">
      <c r="A15" s="34" t="s">
        <v>328</v>
      </c>
      <c r="B15" s="63" t="s">
        <v>337</v>
      </c>
      <c r="C15" s="64" t="s">
        <v>330</v>
      </c>
      <c r="D15" s="37">
        <v>1</v>
      </c>
      <c r="E15" s="38">
        <v>330</v>
      </c>
      <c r="F15" s="38">
        <v>345</v>
      </c>
      <c r="G15" s="39" t="s">
        <v>331</v>
      </c>
      <c r="H15" s="40">
        <f t="shared" si="2"/>
        <v>0.26928000000000002</v>
      </c>
      <c r="I15" s="41" t="s">
        <v>332</v>
      </c>
      <c r="J15" s="65" t="s">
        <v>333</v>
      </c>
      <c r="K15" s="43" t="s">
        <v>334</v>
      </c>
      <c r="L15" s="66" t="s">
        <v>311</v>
      </c>
      <c r="M15" s="67" t="s">
        <v>335</v>
      </c>
      <c r="N15" s="46"/>
    </row>
    <row r="16" spans="1:92" s="4" customFormat="1" ht="123" customHeight="1">
      <c r="A16" s="34" t="s">
        <v>328</v>
      </c>
      <c r="B16" s="63" t="s">
        <v>338</v>
      </c>
      <c r="C16" s="64" t="s">
        <v>330</v>
      </c>
      <c r="D16" s="37">
        <v>1</v>
      </c>
      <c r="E16" s="38">
        <v>350</v>
      </c>
      <c r="F16" s="38">
        <v>365</v>
      </c>
      <c r="G16" s="39" t="s">
        <v>331</v>
      </c>
      <c r="H16" s="40">
        <f t="shared" si="2"/>
        <v>0.26928000000000002</v>
      </c>
      <c r="I16" s="41" t="s">
        <v>332</v>
      </c>
      <c r="J16" s="65" t="s">
        <v>333</v>
      </c>
      <c r="K16" s="43" t="s">
        <v>334</v>
      </c>
      <c r="L16" s="66" t="s">
        <v>311</v>
      </c>
      <c r="M16" s="67" t="s">
        <v>335</v>
      </c>
      <c r="N16" s="46"/>
    </row>
    <row r="17" spans="1:14" s="4" customFormat="1" ht="123" customHeight="1">
      <c r="A17" s="34" t="s">
        <v>339</v>
      </c>
      <c r="B17" s="63" t="s">
        <v>340</v>
      </c>
      <c r="C17" s="64" t="s">
        <v>341</v>
      </c>
      <c r="D17" s="37">
        <v>1</v>
      </c>
      <c r="E17" s="38">
        <v>395</v>
      </c>
      <c r="F17" s="38">
        <v>407</v>
      </c>
      <c r="G17" s="39" t="s">
        <v>342</v>
      </c>
      <c r="H17" s="68">
        <f t="shared" ref="H17:H20" si="3">1.07*0.52*0.36</f>
        <v>0.20030400000000001</v>
      </c>
      <c r="I17" s="41" t="s">
        <v>343</v>
      </c>
      <c r="J17" s="65" t="s">
        <v>344</v>
      </c>
      <c r="K17" s="69" t="s">
        <v>310</v>
      </c>
      <c r="L17" s="44" t="s">
        <v>311</v>
      </c>
      <c r="M17" s="67" t="s">
        <v>345</v>
      </c>
      <c r="N17" s="46"/>
    </row>
    <row r="18" spans="1:14" s="4" customFormat="1" ht="123" customHeight="1">
      <c r="A18" s="34" t="s">
        <v>339</v>
      </c>
      <c r="B18" s="63" t="s">
        <v>346</v>
      </c>
      <c r="C18" s="64" t="s">
        <v>347</v>
      </c>
      <c r="D18" s="37">
        <v>1</v>
      </c>
      <c r="E18" s="38">
        <v>450</v>
      </c>
      <c r="F18" s="38">
        <v>462</v>
      </c>
      <c r="G18" s="39" t="s">
        <v>342</v>
      </c>
      <c r="H18" s="68">
        <f t="shared" si="3"/>
        <v>0.20030400000000001</v>
      </c>
      <c r="I18" s="41" t="s">
        <v>343</v>
      </c>
      <c r="J18" s="65" t="s">
        <v>344</v>
      </c>
      <c r="K18" s="69" t="s">
        <v>310</v>
      </c>
      <c r="L18" s="44" t="s">
        <v>311</v>
      </c>
      <c r="M18" s="67" t="s">
        <v>345</v>
      </c>
      <c r="N18" s="46"/>
    </row>
    <row r="19" spans="1:14" s="4" customFormat="1" ht="123" customHeight="1">
      <c r="A19" s="34" t="s">
        <v>339</v>
      </c>
      <c r="B19" s="63" t="s">
        <v>348</v>
      </c>
      <c r="C19" s="64" t="s">
        <v>347</v>
      </c>
      <c r="D19" s="37">
        <v>1</v>
      </c>
      <c r="E19" s="38">
        <v>475</v>
      </c>
      <c r="F19" s="38">
        <v>487</v>
      </c>
      <c r="G19" s="39" t="s">
        <v>342</v>
      </c>
      <c r="H19" s="68">
        <f t="shared" si="3"/>
        <v>0.20030400000000001</v>
      </c>
      <c r="I19" s="41" t="s">
        <v>343</v>
      </c>
      <c r="J19" s="65" t="s">
        <v>344</v>
      </c>
      <c r="K19" s="69" t="s">
        <v>310</v>
      </c>
      <c r="L19" s="44" t="s">
        <v>311</v>
      </c>
      <c r="M19" s="67" t="s">
        <v>345</v>
      </c>
      <c r="N19" s="46"/>
    </row>
    <row r="20" spans="1:14" s="4" customFormat="1" ht="141.94999999999999" customHeight="1">
      <c r="A20" s="34" t="s">
        <v>339</v>
      </c>
      <c r="B20" s="63" t="s">
        <v>349</v>
      </c>
      <c r="C20" s="64" t="s">
        <v>347</v>
      </c>
      <c r="D20" s="37">
        <v>1</v>
      </c>
      <c r="E20" s="38">
        <v>545</v>
      </c>
      <c r="F20" s="38">
        <v>557</v>
      </c>
      <c r="G20" s="39" t="s">
        <v>342</v>
      </c>
      <c r="H20" s="68">
        <f t="shared" si="3"/>
        <v>0.20030400000000001</v>
      </c>
      <c r="I20" s="41" t="s">
        <v>343</v>
      </c>
      <c r="J20" s="65" t="s">
        <v>344</v>
      </c>
      <c r="K20" s="69" t="s">
        <v>310</v>
      </c>
      <c r="L20" s="44" t="s">
        <v>311</v>
      </c>
      <c r="M20" s="67" t="s">
        <v>345</v>
      </c>
      <c r="N20" s="46"/>
    </row>
    <row r="21" spans="1:14" s="4" customFormat="1" ht="144" customHeight="1">
      <c r="A21" s="70" t="s">
        <v>350</v>
      </c>
      <c r="B21" s="63" t="s">
        <v>351</v>
      </c>
      <c r="C21" s="71" t="s">
        <v>352</v>
      </c>
      <c r="D21" s="72">
        <v>1</v>
      </c>
      <c r="E21" s="38">
        <v>309</v>
      </c>
      <c r="F21" s="38">
        <v>319</v>
      </c>
      <c r="G21" s="39" t="s">
        <v>353</v>
      </c>
      <c r="H21" s="68">
        <f t="shared" ref="H21:H24" si="4">0.85*0.46*0.35</f>
        <v>0.13685</v>
      </c>
      <c r="I21" s="41" t="s">
        <v>354</v>
      </c>
      <c r="J21" s="65" t="s">
        <v>355</v>
      </c>
      <c r="K21" s="69" t="s">
        <v>310</v>
      </c>
      <c r="L21" s="44" t="s">
        <v>311</v>
      </c>
      <c r="M21" s="73"/>
      <c r="N21" s="74"/>
    </row>
    <row r="22" spans="1:14" s="4" customFormat="1" ht="150" customHeight="1">
      <c r="A22" s="70" t="s">
        <v>350</v>
      </c>
      <c r="B22" s="63" t="s">
        <v>356</v>
      </c>
      <c r="C22" s="71" t="s">
        <v>352</v>
      </c>
      <c r="D22" s="72">
        <v>1</v>
      </c>
      <c r="E22" s="38">
        <v>328</v>
      </c>
      <c r="F22" s="38">
        <v>338</v>
      </c>
      <c r="G22" s="39" t="s">
        <v>353</v>
      </c>
      <c r="H22" s="68">
        <f t="shared" si="4"/>
        <v>0.13685</v>
      </c>
      <c r="I22" s="41" t="s">
        <v>357</v>
      </c>
      <c r="J22" s="65" t="s">
        <v>355</v>
      </c>
      <c r="K22" s="69" t="s">
        <v>310</v>
      </c>
      <c r="L22" s="44" t="s">
        <v>311</v>
      </c>
      <c r="M22" s="73"/>
      <c r="N22" s="74"/>
    </row>
    <row r="23" spans="1:14" s="4" customFormat="1" ht="150" customHeight="1">
      <c r="A23" s="70" t="s">
        <v>350</v>
      </c>
      <c r="B23" s="63" t="s">
        <v>358</v>
      </c>
      <c r="C23" s="71" t="s">
        <v>352</v>
      </c>
      <c r="D23" s="72">
        <v>1</v>
      </c>
      <c r="E23" s="38">
        <v>405</v>
      </c>
      <c r="F23" s="38">
        <v>415</v>
      </c>
      <c r="G23" s="39" t="s">
        <v>353</v>
      </c>
      <c r="H23" s="68">
        <f t="shared" si="4"/>
        <v>0.13685</v>
      </c>
      <c r="I23" s="41" t="s">
        <v>359</v>
      </c>
      <c r="J23" s="65" t="s">
        <v>360</v>
      </c>
      <c r="K23" s="69" t="s">
        <v>310</v>
      </c>
      <c r="L23" s="44" t="s">
        <v>311</v>
      </c>
      <c r="M23" s="73"/>
      <c r="N23" s="74"/>
    </row>
    <row r="24" spans="1:14" s="4" customFormat="1" ht="150" customHeight="1">
      <c r="A24" s="70" t="s">
        <v>350</v>
      </c>
      <c r="B24" s="63" t="s">
        <v>358</v>
      </c>
      <c r="C24" s="71" t="s">
        <v>352</v>
      </c>
      <c r="D24" s="72">
        <v>1</v>
      </c>
      <c r="E24" s="38">
        <v>405</v>
      </c>
      <c r="F24" s="38">
        <v>415</v>
      </c>
      <c r="G24" s="39" t="s">
        <v>353</v>
      </c>
      <c r="H24" s="68">
        <f t="shared" si="4"/>
        <v>0.13685</v>
      </c>
      <c r="I24" s="41" t="s">
        <v>359</v>
      </c>
      <c r="J24" s="65" t="s">
        <v>360</v>
      </c>
      <c r="K24" s="69" t="s">
        <v>310</v>
      </c>
      <c r="L24" s="44" t="s">
        <v>311</v>
      </c>
      <c r="M24" s="73"/>
      <c r="N24" s="74"/>
    </row>
    <row r="25" spans="1:14" s="4" customFormat="1" ht="123" customHeight="1">
      <c r="A25" s="34" t="s">
        <v>361</v>
      </c>
      <c r="B25" s="63" t="s">
        <v>362</v>
      </c>
      <c r="C25" s="64" t="s">
        <v>363</v>
      </c>
      <c r="D25" s="37">
        <v>1</v>
      </c>
      <c r="E25" s="38">
        <v>245</v>
      </c>
      <c r="F25" s="38">
        <v>255</v>
      </c>
      <c r="G25" s="39" t="s">
        <v>364</v>
      </c>
      <c r="H25" s="40">
        <f t="shared" ref="H25:H36" si="5">0.9*0.52*0.29</f>
        <v>0.13572000000000001</v>
      </c>
      <c r="I25" s="41" t="s">
        <v>365</v>
      </c>
      <c r="J25" s="75" t="s">
        <v>366</v>
      </c>
      <c r="K25" s="43" t="s">
        <v>334</v>
      </c>
      <c r="L25" s="66" t="s">
        <v>311</v>
      </c>
      <c r="M25" s="67" t="s">
        <v>367</v>
      </c>
      <c r="N25" s="46"/>
    </row>
    <row r="26" spans="1:14" s="4" customFormat="1" ht="123" customHeight="1">
      <c r="A26" s="34" t="s">
        <v>361</v>
      </c>
      <c r="B26" s="63" t="s">
        <v>368</v>
      </c>
      <c r="C26" s="64" t="s">
        <v>363</v>
      </c>
      <c r="D26" s="37">
        <v>1</v>
      </c>
      <c r="E26" s="38">
        <v>255</v>
      </c>
      <c r="F26" s="38">
        <v>265</v>
      </c>
      <c r="G26" s="39" t="s">
        <v>364</v>
      </c>
      <c r="H26" s="40">
        <f t="shared" si="5"/>
        <v>0.13572000000000001</v>
      </c>
      <c r="I26" s="41" t="s">
        <v>369</v>
      </c>
      <c r="J26" s="75" t="s">
        <v>366</v>
      </c>
      <c r="K26" s="43" t="s">
        <v>334</v>
      </c>
      <c r="L26" s="66" t="s">
        <v>311</v>
      </c>
      <c r="M26" s="67" t="s">
        <v>367</v>
      </c>
      <c r="N26" s="46"/>
    </row>
    <row r="27" spans="1:14" s="4" customFormat="1" ht="123" customHeight="1">
      <c r="A27" s="34" t="s">
        <v>361</v>
      </c>
      <c r="B27" s="63" t="s">
        <v>370</v>
      </c>
      <c r="C27" s="64" t="s">
        <v>363</v>
      </c>
      <c r="D27" s="37">
        <v>1</v>
      </c>
      <c r="E27" s="38">
        <v>265</v>
      </c>
      <c r="F27" s="38">
        <v>275</v>
      </c>
      <c r="G27" s="39" t="s">
        <v>364</v>
      </c>
      <c r="H27" s="40">
        <f t="shared" si="5"/>
        <v>0.13572000000000001</v>
      </c>
      <c r="I27" s="41" t="s">
        <v>371</v>
      </c>
      <c r="J27" s="75" t="s">
        <v>366</v>
      </c>
      <c r="K27" s="43" t="s">
        <v>334</v>
      </c>
      <c r="L27" s="66" t="s">
        <v>311</v>
      </c>
      <c r="M27" s="67" t="s">
        <v>367</v>
      </c>
      <c r="N27" s="46"/>
    </row>
    <row r="28" spans="1:14" s="4" customFormat="1" ht="123" customHeight="1">
      <c r="A28" s="34" t="s">
        <v>361</v>
      </c>
      <c r="B28" s="63" t="s">
        <v>372</v>
      </c>
      <c r="C28" s="64" t="s">
        <v>363</v>
      </c>
      <c r="D28" s="37">
        <v>1</v>
      </c>
      <c r="E28" s="38">
        <v>275</v>
      </c>
      <c r="F28" s="38">
        <v>285</v>
      </c>
      <c r="G28" s="39" t="s">
        <v>364</v>
      </c>
      <c r="H28" s="40">
        <f t="shared" si="5"/>
        <v>0.13572000000000001</v>
      </c>
      <c r="I28" s="41" t="s">
        <v>373</v>
      </c>
      <c r="J28" s="75" t="s">
        <v>366</v>
      </c>
      <c r="K28" s="43" t="s">
        <v>334</v>
      </c>
      <c r="L28" s="66" t="s">
        <v>311</v>
      </c>
      <c r="M28" s="67" t="s">
        <v>367</v>
      </c>
      <c r="N28" s="46"/>
    </row>
    <row r="29" spans="1:14" s="4" customFormat="1" ht="123" customHeight="1">
      <c r="A29" s="34" t="s">
        <v>361</v>
      </c>
      <c r="B29" s="63" t="s">
        <v>374</v>
      </c>
      <c r="C29" s="64" t="s">
        <v>375</v>
      </c>
      <c r="D29" s="37">
        <v>1</v>
      </c>
      <c r="E29" s="38">
        <v>250</v>
      </c>
      <c r="F29" s="38">
        <v>260</v>
      </c>
      <c r="G29" s="39" t="s">
        <v>376</v>
      </c>
      <c r="H29" s="40">
        <f t="shared" si="5"/>
        <v>0.13572000000000001</v>
      </c>
      <c r="I29" s="41" t="s">
        <v>377</v>
      </c>
      <c r="J29" s="75" t="s">
        <v>366</v>
      </c>
      <c r="K29" s="43" t="s">
        <v>334</v>
      </c>
      <c r="L29" s="66" t="s">
        <v>311</v>
      </c>
      <c r="M29" s="67" t="s">
        <v>378</v>
      </c>
      <c r="N29" s="46"/>
    </row>
    <row r="30" spans="1:14" s="4" customFormat="1" ht="123" customHeight="1">
      <c r="A30" s="34" t="s">
        <v>361</v>
      </c>
      <c r="B30" s="63" t="s">
        <v>379</v>
      </c>
      <c r="C30" s="64" t="s">
        <v>375</v>
      </c>
      <c r="D30" s="37">
        <v>1</v>
      </c>
      <c r="E30" s="38">
        <v>260</v>
      </c>
      <c r="F30" s="38">
        <v>270</v>
      </c>
      <c r="G30" s="39" t="s">
        <v>376</v>
      </c>
      <c r="H30" s="40">
        <f t="shared" si="5"/>
        <v>0.13572000000000001</v>
      </c>
      <c r="I30" s="41" t="s">
        <v>377</v>
      </c>
      <c r="J30" s="75" t="s">
        <v>366</v>
      </c>
      <c r="K30" s="43" t="s">
        <v>334</v>
      </c>
      <c r="L30" s="66" t="s">
        <v>311</v>
      </c>
      <c r="M30" s="67" t="s">
        <v>378</v>
      </c>
      <c r="N30" s="46"/>
    </row>
    <row r="31" spans="1:14" s="4" customFormat="1" ht="123" customHeight="1">
      <c r="A31" s="34" t="s">
        <v>361</v>
      </c>
      <c r="B31" s="63" t="s">
        <v>380</v>
      </c>
      <c r="C31" s="64" t="s">
        <v>375</v>
      </c>
      <c r="D31" s="37">
        <v>1</v>
      </c>
      <c r="E31" s="38">
        <v>270</v>
      </c>
      <c r="F31" s="38">
        <v>280</v>
      </c>
      <c r="G31" s="39" t="s">
        <v>376</v>
      </c>
      <c r="H31" s="40">
        <f t="shared" si="5"/>
        <v>0.13572000000000001</v>
      </c>
      <c r="I31" s="41" t="s">
        <v>377</v>
      </c>
      <c r="J31" s="75" t="s">
        <v>366</v>
      </c>
      <c r="K31" s="43" t="s">
        <v>334</v>
      </c>
      <c r="L31" s="66" t="s">
        <v>311</v>
      </c>
      <c r="M31" s="67" t="s">
        <v>378</v>
      </c>
      <c r="N31" s="46"/>
    </row>
    <row r="32" spans="1:14" s="4" customFormat="1" ht="123" customHeight="1">
      <c r="A32" s="34" t="s">
        <v>361</v>
      </c>
      <c r="B32" s="63" t="s">
        <v>381</v>
      </c>
      <c r="C32" s="64" t="s">
        <v>375</v>
      </c>
      <c r="D32" s="37">
        <v>1</v>
      </c>
      <c r="E32" s="38">
        <v>280</v>
      </c>
      <c r="F32" s="38">
        <v>290</v>
      </c>
      <c r="G32" s="39" t="s">
        <v>376</v>
      </c>
      <c r="H32" s="40">
        <f t="shared" si="5"/>
        <v>0.13572000000000001</v>
      </c>
      <c r="I32" s="41" t="s">
        <v>377</v>
      </c>
      <c r="J32" s="75" t="s">
        <v>366</v>
      </c>
      <c r="K32" s="43" t="s">
        <v>334</v>
      </c>
      <c r="L32" s="66" t="s">
        <v>311</v>
      </c>
      <c r="M32" s="67" t="s">
        <v>378</v>
      </c>
      <c r="N32" s="46"/>
    </row>
    <row r="33" spans="1:14" s="4" customFormat="1" ht="123" customHeight="1">
      <c r="A33" s="34" t="s">
        <v>361</v>
      </c>
      <c r="B33" s="63" t="s">
        <v>382</v>
      </c>
      <c r="C33" s="64" t="s">
        <v>383</v>
      </c>
      <c r="D33" s="37">
        <v>1</v>
      </c>
      <c r="E33" s="38">
        <v>250</v>
      </c>
      <c r="F33" s="38">
        <v>260</v>
      </c>
      <c r="G33" s="39" t="s">
        <v>376</v>
      </c>
      <c r="H33" s="40">
        <f t="shared" si="5"/>
        <v>0.13572000000000001</v>
      </c>
      <c r="I33" s="41" t="s">
        <v>377</v>
      </c>
      <c r="J33" s="75" t="s">
        <v>366</v>
      </c>
      <c r="K33" s="43" t="s">
        <v>334</v>
      </c>
      <c r="L33" s="66" t="s">
        <v>311</v>
      </c>
      <c r="M33" s="67" t="s">
        <v>378</v>
      </c>
      <c r="N33" s="46"/>
    </row>
    <row r="34" spans="1:14" s="4" customFormat="1" ht="123" customHeight="1">
      <c r="A34" s="34" t="s">
        <v>361</v>
      </c>
      <c r="B34" s="63" t="s">
        <v>384</v>
      </c>
      <c r="C34" s="64" t="s">
        <v>383</v>
      </c>
      <c r="D34" s="37">
        <v>1</v>
      </c>
      <c r="E34" s="38">
        <v>260</v>
      </c>
      <c r="F34" s="38">
        <v>270</v>
      </c>
      <c r="G34" s="39" t="s">
        <v>376</v>
      </c>
      <c r="H34" s="40">
        <f t="shared" si="5"/>
        <v>0.13572000000000001</v>
      </c>
      <c r="I34" s="41" t="s">
        <v>377</v>
      </c>
      <c r="J34" s="75" t="s">
        <v>366</v>
      </c>
      <c r="K34" s="43" t="s">
        <v>334</v>
      </c>
      <c r="L34" s="66" t="s">
        <v>311</v>
      </c>
      <c r="M34" s="67" t="s">
        <v>378</v>
      </c>
      <c r="N34" s="46"/>
    </row>
    <row r="35" spans="1:14" s="4" customFormat="1" ht="123" customHeight="1">
      <c r="A35" s="34" t="s">
        <v>361</v>
      </c>
      <c r="B35" s="63" t="s">
        <v>385</v>
      </c>
      <c r="C35" s="64" t="s">
        <v>383</v>
      </c>
      <c r="D35" s="37">
        <v>1</v>
      </c>
      <c r="E35" s="38">
        <v>270</v>
      </c>
      <c r="F35" s="38">
        <v>280</v>
      </c>
      <c r="G35" s="39" t="s">
        <v>376</v>
      </c>
      <c r="H35" s="40">
        <f t="shared" si="5"/>
        <v>0.13572000000000001</v>
      </c>
      <c r="I35" s="41" t="s">
        <v>377</v>
      </c>
      <c r="J35" s="75" t="s">
        <v>366</v>
      </c>
      <c r="K35" s="43" t="s">
        <v>334</v>
      </c>
      <c r="L35" s="66" t="s">
        <v>311</v>
      </c>
      <c r="M35" s="67" t="s">
        <v>378</v>
      </c>
      <c r="N35" s="46"/>
    </row>
    <row r="36" spans="1:14" s="4" customFormat="1" ht="123" customHeight="1">
      <c r="A36" s="34" t="s">
        <v>361</v>
      </c>
      <c r="B36" s="63" t="s">
        <v>386</v>
      </c>
      <c r="C36" s="64" t="s">
        <v>383</v>
      </c>
      <c r="D36" s="37">
        <v>1</v>
      </c>
      <c r="E36" s="38">
        <v>280</v>
      </c>
      <c r="F36" s="38">
        <v>290</v>
      </c>
      <c r="G36" s="39" t="s">
        <v>376</v>
      </c>
      <c r="H36" s="40">
        <f t="shared" si="5"/>
        <v>0.13572000000000001</v>
      </c>
      <c r="I36" s="41" t="s">
        <v>377</v>
      </c>
      <c r="J36" s="75" t="s">
        <v>366</v>
      </c>
      <c r="K36" s="43" t="s">
        <v>334</v>
      </c>
      <c r="L36" s="66" t="s">
        <v>311</v>
      </c>
      <c r="M36" s="67" t="s">
        <v>378</v>
      </c>
      <c r="N36" s="46"/>
    </row>
    <row r="37" spans="1:14" s="4" customFormat="1" ht="123" customHeight="1">
      <c r="A37" s="34" t="s">
        <v>387</v>
      </c>
      <c r="B37" s="63" t="s">
        <v>388</v>
      </c>
      <c r="C37" s="64" t="s">
        <v>389</v>
      </c>
      <c r="D37" s="37">
        <v>1</v>
      </c>
      <c r="E37" s="38">
        <v>229</v>
      </c>
      <c r="F37" s="38">
        <v>240</v>
      </c>
      <c r="G37" s="39" t="s">
        <v>390</v>
      </c>
      <c r="H37" s="40">
        <f>0.93*0.54*0.35</f>
        <v>0.17577000000000001</v>
      </c>
      <c r="I37" s="41" t="s">
        <v>391</v>
      </c>
      <c r="J37" s="76" t="s">
        <v>392</v>
      </c>
      <c r="K37" s="43" t="s">
        <v>334</v>
      </c>
      <c r="L37" s="66" t="s">
        <v>311</v>
      </c>
      <c r="M37" s="67" t="s">
        <v>393</v>
      </c>
      <c r="N37" s="46"/>
    </row>
    <row r="38" spans="1:14" s="4" customFormat="1" ht="123" customHeight="1">
      <c r="A38" s="34" t="s">
        <v>387</v>
      </c>
      <c r="B38" s="63" t="s">
        <v>388</v>
      </c>
      <c r="C38" s="64" t="s">
        <v>389</v>
      </c>
      <c r="D38" s="37">
        <v>1</v>
      </c>
      <c r="E38" s="38">
        <v>229</v>
      </c>
      <c r="F38" s="38">
        <v>240</v>
      </c>
      <c r="G38" s="39" t="s">
        <v>390</v>
      </c>
      <c r="H38" s="40">
        <f>0.93*0.54*0.35</f>
        <v>0.17577000000000001</v>
      </c>
      <c r="I38" s="41" t="s">
        <v>391</v>
      </c>
      <c r="J38" s="76" t="s">
        <v>392</v>
      </c>
      <c r="K38" s="43" t="s">
        <v>334</v>
      </c>
      <c r="L38" s="66" t="s">
        <v>311</v>
      </c>
      <c r="M38" s="67" t="s">
        <v>393</v>
      </c>
      <c r="N38" s="46"/>
    </row>
    <row r="39" spans="1:14" s="4" customFormat="1" ht="123" customHeight="1">
      <c r="A39" s="34" t="s">
        <v>387</v>
      </c>
      <c r="B39" s="63" t="s">
        <v>394</v>
      </c>
      <c r="C39" s="64" t="s">
        <v>389</v>
      </c>
      <c r="D39" s="37">
        <v>1</v>
      </c>
      <c r="E39" s="38">
        <v>253</v>
      </c>
      <c r="F39" s="38">
        <v>265</v>
      </c>
      <c r="G39" s="39" t="s">
        <v>390</v>
      </c>
      <c r="H39" s="40">
        <f>0.93*0.54*0.35</f>
        <v>0.17577000000000001</v>
      </c>
      <c r="I39" s="41" t="s">
        <v>391</v>
      </c>
      <c r="J39" s="76" t="s">
        <v>392</v>
      </c>
      <c r="K39" s="43" t="s">
        <v>334</v>
      </c>
      <c r="L39" s="66" t="s">
        <v>311</v>
      </c>
      <c r="M39" s="67" t="s">
        <v>393</v>
      </c>
      <c r="N39" s="46"/>
    </row>
    <row r="40" spans="1:14" s="4" customFormat="1" ht="123" customHeight="1">
      <c r="A40" s="34" t="s">
        <v>387</v>
      </c>
      <c r="B40" s="63" t="s">
        <v>394</v>
      </c>
      <c r="C40" s="64" t="s">
        <v>389</v>
      </c>
      <c r="D40" s="37">
        <v>1</v>
      </c>
      <c r="E40" s="38">
        <v>253</v>
      </c>
      <c r="F40" s="38">
        <v>265</v>
      </c>
      <c r="G40" s="39" t="s">
        <v>390</v>
      </c>
      <c r="H40" s="40">
        <f>0.93*0.54*0.35</f>
        <v>0.17577000000000001</v>
      </c>
      <c r="I40" s="41" t="s">
        <v>391</v>
      </c>
      <c r="J40" s="76" t="s">
        <v>392</v>
      </c>
      <c r="K40" s="43" t="s">
        <v>334</v>
      </c>
      <c r="L40" s="66" t="s">
        <v>311</v>
      </c>
      <c r="M40" s="67" t="s">
        <v>393</v>
      </c>
      <c r="N40" s="46"/>
    </row>
    <row r="41" spans="1:14" s="4" customFormat="1" ht="123" customHeight="1">
      <c r="A41" s="34" t="s">
        <v>387</v>
      </c>
      <c r="B41" s="63" t="s">
        <v>395</v>
      </c>
      <c r="C41" s="64" t="s">
        <v>396</v>
      </c>
      <c r="D41" s="37">
        <v>1</v>
      </c>
      <c r="E41" s="38">
        <v>273</v>
      </c>
      <c r="F41" s="38">
        <v>285</v>
      </c>
      <c r="G41" s="39" t="s">
        <v>390</v>
      </c>
      <c r="H41" s="40">
        <f>0.93*0.54*0.35</f>
        <v>0.17577000000000001</v>
      </c>
      <c r="I41" s="41" t="s">
        <v>391</v>
      </c>
      <c r="J41" s="76" t="s">
        <v>392</v>
      </c>
      <c r="K41" s="43" t="s">
        <v>334</v>
      </c>
      <c r="L41" s="66" t="s">
        <v>311</v>
      </c>
      <c r="M41" s="67" t="s">
        <v>393</v>
      </c>
      <c r="N41" s="46"/>
    </row>
    <row r="42" spans="1:14" s="4" customFormat="1" ht="123" customHeight="1">
      <c r="A42" s="34" t="s">
        <v>397</v>
      </c>
      <c r="B42" s="63" t="s">
        <v>398</v>
      </c>
      <c r="C42" s="77" t="s">
        <v>399</v>
      </c>
      <c r="D42" s="37">
        <v>1</v>
      </c>
      <c r="E42" s="38">
        <v>223</v>
      </c>
      <c r="F42" s="38">
        <v>235</v>
      </c>
      <c r="G42" s="39" t="s">
        <v>400</v>
      </c>
      <c r="H42" s="40">
        <f t="shared" ref="H42:H50" si="6">0.91*0.54*0.38</f>
        <v>0.18673200000000001</v>
      </c>
      <c r="I42" s="41" t="s">
        <v>401</v>
      </c>
      <c r="J42" s="78" t="s">
        <v>402</v>
      </c>
      <c r="K42" s="43" t="s">
        <v>334</v>
      </c>
      <c r="L42" s="44" t="s">
        <v>311</v>
      </c>
      <c r="M42" s="45" t="s">
        <v>403</v>
      </c>
      <c r="N42" s="46"/>
    </row>
    <row r="43" spans="1:14" s="4" customFormat="1" ht="123" customHeight="1">
      <c r="A43" s="34" t="s">
        <v>397</v>
      </c>
      <c r="B43" s="63" t="s">
        <v>398</v>
      </c>
      <c r="C43" s="77" t="s">
        <v>399</v>
      </c>
      <c r="D43" s="37">
        <v>1</v>
      </c>
      <c r="E43" s="38">
        <v>223</v>
      </c>
      <c r="F43" s="38">
        <v>235</v>
      </c>
      <c r="G43" s="39" t="s">
        <v>400</v>
      </c>
      <c r="H43" s="40">
        <f t="shared" si="6"/>
        <v>0.18673200000000001</v>
      </c>
      <c r="I43" s="41" t="s">
        <v>401</v>
      </c>
      <c r="J43" s="78" t="s">
        <v>402</v>
      </c>
      <c r="K43" s="43" t="s">
        <v>334</v>
      </c>
      <c r="L43" s="44" t="s">
        <v>311</v>
      </c>
      <c r="M43" s="45" t="s">
        <v>403</v>
      </c>
      <c r="N43" s="46"/>
    </row>
    <row r="44" spans="1:14" s="4" customFormat="1" ht="123" customHeight="1">
      <c r="A44" s="34" t="s">
        <v>397</v>
      </c>
      <c r="B44" s="63" t="s">
        <v>404</v>
      </c>
      <c r="C44" s="77" t="s">
        <v>399</v>
      </c>
      <c r="D44" s="37">
        <v>1</v>
      </c>
      <c r="E44" s="38">
        <v>250</v>
      </c>
      <c r="F44" s="38">
        <v>262</v>
      </c>
      <c r="G44" s="39" t="s">
        <v>400</v>
      </c>
      <c r="H44" s="40">
        <f t="shared" si="6"/>
        <v>0.18673200000000001</v>
      </c>
      <c r="I44" s="41" t="s">
        <v>401</v>
      </c>
      <c r="J44" s="78" t="s">
        <v>402</v>
      </c>
      <c r="K44" s="43" t="s">
        <v>334</v>
      </c>
      <c r="L44" s="44" t="s">
        <v>311</v>
      </c>
      <c r="M44" s="45" t="s">
        <v>403</v>
      </c>
      <c r="N44" s="46"/>
    </row>
    <row r="45" spans="1:14" s="4" customFormat="1" ht="123" customHeight="1">
      <c r="A45" s="34" t="s">
        <v>397</v>
      </c>
      <c r="B45" s="63" t="s">
        <v>405</v>
      </c>
      <c r="C45" s="77" t="s">
        <v>399</v>
      </c>
      <c r="D45" s="37">
        <v>1</v>
      </c>
      <c r="E45" s="38">
        <v>260</v>
      </c>
      <c r="F45" s="38">
        <v>272</v>
      </c>
      <c r="G45" s="39" t="s">
        <v>400</v>
      </c>
      <c r="H45" s="40">
        <f t="shared" si="6"/>
        <v>0.18673200000000001</v>
      </c>
      <c r="I45" s="41" t="s">
        <v>401</v>
      </c>
      <c r="J45" s="78" t="s">
        <v>402</v>
      </c>
      <c r="K45" s="43" t="s">
        <v>334</v>
      </c>
      <c r="L45" s="44" t="s">
        <v>311</v>
      </c>
      <c r="M45" s="45" t="s">
        <v>403</v>
      </c>
      <c r="N45" s="46"/>
    </row>
    <row r="46" spans="1:14" s="4" customFormat="1" ht="123" customHeight="1">
      <c r="A46" s="34" t="s">
        <v>397</v>
      </c>
      <c r="B46" s="63" t="s">
        <v>406</v>
      </c>
      <c r="C46" s="77" t="s">
        <v>407</v>
      </c>
      <c r="D46" s="37">
        <v>1</v>
      </c>
      <c r="E46" s="38">
        <v>285</v>
      </c>
      <c r="F46" s="38">
        <v>298</v>
      </c>
      <c r="G46" s="39" t="s">
        <v>400</v>
      </c>
      <c r="H46" s="40">
        <f t="shared" si="6"/>
        <v>0.18673200000000001</v>
      </c>
      <c r="I46" s="41" t="s">
        <v>401</v>
      </c>
      <c r="J46" s="78" t="s">
        <v>402</v>
      </c>
      <c r="K46" s="43" t="s">
        <v>334</v>
      </c>
      <c r="L46" s="44" t="s">
        <v>311</v>
      </c>
      <c r="M46" s="45" t="s">
        <v>403</v>
      </c>
      <c r="N46" s="46"/>
    </row>
    <row r="47" spans="1:14" s="4" customFormat="1" ht="123" customHeight="1">
      <c r="A47" s="34" t="s">
        <v>397</v>
      </c>
      <c r="B47" s="63" t="s">
        <v>408</v>
      </c>
      <c r="C47" s="77" t="s">
        <v>399</v>
      </c>
      <c r="D47" s="37">
        <v>1</v>
      </c>
      <c r="E47" s="38">
        <v>223</v>
      </c>
      <c r="F47" s="38">
        <v>235</v>
      </c>
      <c r="G47" s="39" t="s">
        <v>400</v>
      </c>
      <c r="H47" s="40">
        <f t="shared" si="6"/>
        <v>0.18673200000000001</v>
      </c>
      <c r="I47" s="41" t="s">
        <v>401</v>
      </c>
      <c r="J47" s="78" t="s">
        <v>402</v>
      </c>
      <c r="K47" s="43" t="s">
        <v>334</v>
      </c>
      <c r="L47" s="44" t="s">
        <v>311</v>
      </c>
      <c r="M47" s="45" t="s">
        <v>403</v>
      </c>
      <c r="N47" s="46"/>
    </row>
    <row r="48" spans="1:14" s="4" customFormat="1" ht="123" customHeight="1">
      <c r="A48" s="34" t="s">
        <v>397</v>
      </c>
      <c r="B48" s="63" t="s">
        <v>408</v>
      </c>
      <c r="C48" s="77" t="s">
        <v>399</v>
      </c>
      <c r="D48" s="37">
        <v>1</v>
      </c>
      <c r="E48" s="38">
        <v>223</v>
      </c>
      <c r="F48" s="38">
        <v>235</v>
      </c>
      <c r="G48" s="39" t="s">
        <v>400</v>
      </c>
      <c r="H48" s="40">
        <f t="shared" si="6"/>
        <v>0.18673200000000001</v>
      </c>
      <c r="I48" s="41" t="s">
        <v>401</v>
      </c>
      <c r="J48" s="78" t="s">
        <v>402</v>
      </c>
      <c r="K48" s="43" t="s">
        <v>334</v>
      </c>
      <c r="L48" s="44" t="s">
        <v>311</v>
      </c>
      <c r="M48" s="45" t="s">
        <v>403</v>
      </c>
      <c r="N48" s="46"/>
    </row>
    <row r="49" spans="1:28" s="4" customFormat="1" ht="123" customHeight="1">
      <c r="A49" s="34" t="s">
        <v>397</v>
      </c>
      <c r="B49" s="63" t="s">
        <v>409</v>
      </c>
      <c r="C49" s="77" t="s">
        <v>399</v>
      </c>
      <c r="D49" s="37">
        <v>1</v>
      </c>
      <c r="E49" s="38">
        <v>250</v>
      </c>
      <c r="F49" s="38">
        <v>262</v>
      </c>
      <c r="G49" s="39" t="s">
        <v>400</v>
      </c>
      <c r="H49" s="40">
        <f t="shared" si="6"/>
        <v>0.18673200000000001</v>
      </c>
      <c r="I49" s="41" t="s">
        <v>401</v>
      </c>
      <c r="J49" s="78" t="s">
        <v>402</v>
      </c>
      <c r="K49" s="43" t="s">
        <v>334</v>
      </c>
      <c r="L49" s="44" t="s">
        <v>311</v>
      </c>
      <c r="M49" s="45" t="s">
        <v>403</v>
      </c>
      <c r="N49" s="46"/>
    </row>
    <row r="50" spans="1:28" s="4" customFormat="1" ht="123" customHeight="1">
      <c r="A50" s="34" t="s">
        <v>397</v>
      </c>
      <c r="B50" s="63" t="s">
        <v>410</v>
      </c>
      <c r="C50" s="77" t="s">
        <v>411</v>
      </c>
      <c r="D50" s="37">
        <v>1</v>
      </c>
      <c r="E50" s="38">
        <v>260</v>
      </c>
      <c r="F50" s="38">
        <v>272</v>
      </c>
      <c r="G50" s="39" t="s">
        <v>400</v>
      </c>
      <c r="H50" s="40">
        <f t="shared" si="6"/>
        <v>0.18673200000000001</v>
      </c>
      <c r="I50" s="41" t="s">
        <v>401</v>
      </c>
      <c r="J50" s="78" t="s">
        <v>402</v>
      </c>
      <c r="K50" s="43" t="s">
        <v>334</v>
      </c>
      <c r="L50" s="44" t="s">
        <v>311</v>
      </c>
      <c r="M50" s="45" t="s">
        <v>403</v>
      </c>
      <c r="N50" s="46"/>
    </row>
    <row r="51" spans="1:28" s="4" customFormat="1" ht="119.1" customHeight="1">
      <c r="A51" s="47" t="s">
        <v>412</v>
      </c>
      <c r="B51" s="48" t="s">
        <v>413</v>
      </c>
      <c r="C51" s="49" t="s">
        <v>414</v>
      </c>
      <c r="D51" s="50">
        <v>1</v>
      </c>
      <c r="E51" s="51">
        <v>407</v>
      </c>
      <c r="F51" s="52">
        <v>425</v>
      </c>
      <c r="G51" s="53" t="s">
        <v>415</v>
      </c>
      <c r="H51" s="54">
        <f t="shared" ref="H51:H54" si="7">0.99*0.66*0.465</f>
        <v>0.30383100000000002</v>
      </c>
      <c r="I51" s="55" t="s">
        <v>416</v>
      </c>
      <c r="J51" s="56" t="s">
        <v>417</v>
      </c>
      <c r="K51" s="57" t="s">
        <v>310</v>
      </c>
      <c r="L51" s="58" t="s">
        <v>311</v>
      </c>
      <c r="M51" s="59" t="s">
        <v>418</v>
      </c>
      <c r="N51" s="60"/>
      <c r="O51" s="61"/>
      <c r="P51" s="61"/>
      <c r="Q51" s="61"/>
      <c r="R51" s="61"/>
      <c r="S51" s="61"/>
      <c r="T51" s="61"/>
      <c r="U51" s="61"/>
      <c r="V51" s="61"/>
      <c r="W51" s="61"/>
      <c r="X51" s="61"/>
      <c r="Y51" s="61"/>
      <c r="Z51" s="61"/>
      <c r="AA51" s="61"/>
      <c r="AB51" s="61"/>
    </row>
    <row r="52" spans="1:28" s="4" customFormat="1" ht="132.94999999999999" customHeight="1">
      <c r="A52" s="47" t="s">
        <v>412</v>
      </c>
      <c r="B52" s="48" t="s">
        <v>413</v>
      </c>
      <c r="C52" s="49" t="s">
        <v>414</v>
      </c>
      <c r="D52" s="50">
        <v>1</v>
      </c>
      <c r="E52" s="51">
        <v>407</v>
      </c>
      <c r="F52" s="52">
        <v>425</v>
      </c>
      <c r="G52" s="53" t="s">
        <v>415</v>
      </c>
      <c r="H52" s="54">
        <f t="shared" si="7"/>
        <v>0.30383100000000002</v>
      </c>
      <c r="I52" s="55" t="s">
        <v>416</v>
      </c>
      <c r="J52" s="56" t="s">
        <v>417</v>
      </c>
      <c r="K52" s="57" t="s">
        <v>310</v>
      </c>
      <c r="L52" s="58" t="s">
        <v>311</v>
      </c>
      <c r="M52" s="59" t="s">
        <v>418</v>
      </c>
      <c r="N52" s="60"/>
      <c r="O52" s="61"/>
      <c r="P52" s="61"/>
      <c r="Q52" s="61"/>
      <c r="R52" s="61"/>
      <c r="S52" s="61"/>
      <c r="T52" s="61"/>
      <c r="U52" s="61"/>
      <c r="V52" s="61"/>
      <c r="W52" s="61"/>
      <c r="X52" s="61"/>
      <c r="Y52" s="61"/>
      <c r="Z52" s="61"/>
      <c r="AA52" s="61"/>
      <c r="AB52" s="61"/>
    </row>
    <row r="53" spans="1:28" s="4" customFormat="1" ht="119.1" customHeight="1">
      <c r="A53" s="47" t="s">
        <v>412</v>
      </c>
      <c r="B53" s="48" t="s">
        <v>419</v>
      </c>
      <c r="C53" s="49" t="s">
        <v>414</v>
      </c>
      <c r="D53" s="50">
        <v>1</v>
      </c>
      <c r="E53" s="51">
        <v>422</v>
      </c>
      <c r="F53" s="52">
        <v>440</v>
      </c>
      <c r="G53" s="53" t="s">
        <v>415</v>
      </c>
      <c r="H53" s="54">
        <f t="shared" si="7"/>
        <v>0.30383100000000002</v>
      </c>
      <c r="I53" s="55" t="s">
        <v>416</v>
      </c>
      <c r="J53" s="56" t="s">
        <v>420</v>
      </c>
      <c r="K53" s="57" t="s">
        <v>310</v>
      </c>
      <c r="L53" s="58" t="s">
        <v>311</v>
      </c>
      <c r="M53" s="59" t="s">
        <v>418</v>
      </c>
      <c r="N53" s="60"/>
      <c r="O53" s="61"/>
      <c r="P53" s="61"/>
      <c r="Q53" s="61"/>
      <c r="R53" s="61"/>
      <c r="S53" s="61"/>
      <c r="T53" s="61"/>
      <c r="U53" s="61"/>
      <c r="V53" s="61"/>
      <c r="W53" s="61"/>
      <c r="X53" s="61"/>
      <c r="Y53" s="61"/>
      <c r="Z53" s="61"/>
      <c r="AA53" s="61"/>
      <c r="AB53" s="61"/>
    </row>
    <row r="54" spans="1:28" s="4" customFormat="1" ht="122.1" customHeight="1">
      <c r="A54" s="47" t="s">
        <v>412</v>
      </c>
      <c r="B54" s="48" t="s">
        <v>421</v>
      </c>
      <c r="C54" s="49" t="s">
        <v>414</v>
      </c>
      <c r="D54" s="50">
        <v>1</v>
      </c>
      <c r="E54" s="51">
        <v>487</v>
      </c>
      <c r="F54" s="52">
        <v>505</v>
      </c>
      <c r="G54" s="53" t="s">
        <v>415</v>
      </c>
      <c r="H54" s="54">
        <f t="shared" si="7"/>
        <v>0.30383100000000002</v>
      </c>
      <c r="I54" s="55" t="s">
        <v>416</v>
      </c>
      <c r="J54" s="79" t="s">
        <v>422</v>
      </c>
      <c r="K54" s="57" t="s">
        <v>310</v>
      </c>
      <c r="L54" s="58" t="s">
        <v>311</v>
      </c>
      <c r="M54" s="59" t="s">
        <v>418</v>
      </c>
      <c r="N54" s="60"/>
      <c r="O54" s="61"/>
      <c r="P54" s="61"/>
      <c r="Q54" s="61"/>
      <c r="R54" s="61"/>
      <c r="S54" s="61"/>
      <c r="T54" s="61"/>
      <c r="U54" s="61"/>
      <c r="V54" s="61"/>
      <c r="W54" s="61"/>
      <c r="X54" s="61"/>
      <c r="Y54" s="61"/>
      <c r="Z54" s="61"/>
      <c r="AA54" s="61"/>
      <c r="AB54" s="61"/>
    </row>
    <row r="55" spans="1:28" s="4" customFormat="1" ht="129" customHeight="1">
      <c r="A55" s="47" t="s">
        <v>412</v>
      </c>
      <c r="B55" s="48" t="s">
        <v>423</v>
      </c>
      <c r="C55" s="49" t="s">
        <v>414</v>
      </c>
      <c r="D55" s="50">
        <v>1</v>
      </c>
      <c r="E55" s="51">
        <v>502</v>
      </c>
      <c r="F55" s="52">
        <v>520</v>
      </c>
      <c r="G55" s="53" t="s">
        <v>415</v>
      </c>
      <c r="H55" s="54">
        <f>1.05*0.64*0.45</f>
        <v>0.3024</v>
      </c>
      <c r="I55" s="55" t="s">
        <v>416</v>
      </c>
      <c r="J55" s="79" t="s">
        <v>424</v>
      </c>
      <c r="K55" s="57" t="s">
        <v>310</v>
      </c>
      <c r="L55" s="58" t="s">
        <v>311</v>
      </c>
      <c r="M55" s="59" t="s">
        <v>418</v>
      </c>
      <c r="N55" s="60"/>
      <c r="O55" s="61"/>
      <c r="P55" s="61"/>
      <c r="Q55" s="61"/>
      <c r="R55" s="61"/>
      <c r="S55" s="61"/>
      <c r="T55" s="61"/>
      <c r="U55" s="61"/>
      <c r="V55" s="61"/>
      <c r="W55" s="61"/>
      <c r="X55" s="61"/>
      <c r="Y55" s="61"/>
      <c r="Z55" s="61"/>
      <c r="AA55" s="61"/>
      <c r="AB55" s="61"/>
    </row>
    <row r="56" spans="1:28" s="4" customFormat="1" ht="119.1" customHeight="1">
      <c r="A56" s="80" t="s">
        <v>425</v>
      </c>
      <c r="B56" s="48" t="s">
        <v>426</v>
      </c>
      <c r="C56" s="48" t="s">
        <v>427</v>
      </c>
      <c r="D56" s="50">
        <v>1</v>
      </c>
      <c r="E56" s="51">
        <v>328</v>
      </c>
      <c r="F56" s="52">
        <v>343</v>
      </c>
      <c r="G56" s="53" t="s">
        <v>428</v>
      </c>
      <c r="H56" s="54">
        <f>1.06*0.59*0.38</f>
        <v>0.237652</v>
      </c>
      <c r="I56" s="55" t="s">
        <v>429</v>
      </c>
      <c r="J56" s="81" t="s">
        <v>430</v>
      </c>
      <c r="K56" s="57" t="s">
        <v>310</v>
      </c>
      <c r="L56" s="58" t="s">
        <v>311</v>
      </c>
      <c r="M56" s="59" t="s">
        <v>431</v>
      </c>
      <c r="N56" s="60" t="s">
        <v>327</v>
      </c>
      <c r="O56" s="61"/>
      <c r="P56" s="61"/>
      <c r="Q56" s="61"/>
      <c r="R56" s="61"/>
      <c r="S56" s="61"/>
      <c r="T56" s="61"/>
      <c r="U56" s="61"/>
      <c r="V56" s="61"/>
      <c r="W56" s="61"/>
      <c r="X56" s="61"/>
      <c r="Y56" s="61"/>
      <c r="Z56" s="61"/>
      <c r="AA56" s="61"/>
      <c r="AB56" s="61"/>
    </row>
    <row r="57" spans="1:28" s="4" customFormat="1" ht="119.1" customHeight="1">
      <c r="A57" s="80" t="s">
        <v>425</v>
      </c>
      <c r="B57" s="48" t="s">
        <v>432</v>
      </c>
      <c r="C57" s="48" t="s">
        <v>427</v>
      </c>
      <c r="D57" s="50">
        <v>1</v>
      </c>
      <c r="E57" s="51">
        <v>209</v>
      </c>
      <c r="F57" s="52">
        <v>217</v>
      </c>
      <c r="G57" s="53" t="s">
        <v>433</v>
      </c>
      <c r="H57" s="54">
        <f t="shared" ref="H57:H59" si="8">0.86*0.46*0.33</f>
        <v>0.130548</v>
      </c>
      <c r="I57" s="55" t="s">
        <v>434</v>
      </c>
      <c r="J57" s="81" t="s">
        <v>435</v>
      </c>
      <c r="K57" s="57" t="s">
        <v>310</v>
      </c>
      <c r="L57" s="58" t="s">
        <v>311</v>
      </c>
      <c r="M57" s="59" t="s">
        <v>436</v>
      </c>
      <c r="N57" s="60" t="s">
        <v>327</v>
      </c>
      <c r="O57" s="61"/>
      <c r="P57" s="61"/>
      <c r="Q57" s="61"/>
      <c r="R57" s="61"/>
      <c r="S57" s="61"/>
      <c r="T57" s="61"/>
      <c r="U57" s="61"/>
      <c r="V57" s="61"/>
      <c r="W57" s="61"/>
      <c r="X57" s="61"/>
      <c r="Y57" s="61"/>
      <c r="Z57" s="61"/>
      <c r="AA57" s="61"/>
      <c r="AB57" s="61"/>
    </row>
    <row r="58" spans="1:28" s="4" customFormat="1" ht="119.1" customHeight="1">
      <c r="A58" s="80" t="s">
        <v>425</v>
      </c>
      <c r="B58" s="48" t="s">
        <v>437</v>
      </c>
      <c r="C58" s="82" t="s">
        <v>438</v>
      </c>
      <c r="D58" s="50">
        <v>1</v>
      </c>
      <c r="E58" s="51">
        <v>215</v>
      </c>
      <c r="F58" s="52">
        <v>223</v>
      </c>
      <c r="G58" s="53" t="s">
        <v>439</v>
      </c>
      <c r="H58" s="54">
        <f t="shared" si="8"/>
        <v>0.130548</v>
      </c>
      <c r="I58" s="55" t="s">
        <v>440</v>
      </c>
      <c r="J58" s="81" t="s">
        <v>435</v>
      </c>
      <c r="K58" s="57" t="s">
        <v>310</v>
      </c>
      <c r="L58" s="58" t="s">
        <v>311</v>
      </c>
      <c r="M58" s="59" t="s">
        <v>436</v>
      </c>
      <c r="N58" s="60" t="s">
        <v>327</v>
      </c>
      <c r="O58" s="61"/>
      <c r="P58" s="61"/>
      <c r="Q58" s="61"/>
      <c r="R58" s="61"/>
      <c r="S58" s="61"/>
      <c r="T58" s="61"/>
      <c r="U58" s="61"/>
      <c r="V58" s="61"/>
      <c r="W58" s="61"/>
      <c r="X58" s="61"/>
      <c r="Y58" s="61"/>
      <c r="Z58" s="61"/>
      <c r="AA58" s="61"/>
      <c r="AB58" s="61"/>
    </row>
    <row r="59" spans="1:28" s="4" customFormat="1" ht="119.1" customHeight="1">
      <c r="A59" s="80" t="s">
        <v>425</v>
      </c>
      <c r="B59" s="48" t="s">
        <v>441</v>
      </c>
      <c r="C59" s="82" t="s">
        <v>438</v>
      </c>
      <c r="D59" s="50">
        <v>1</v>
      </c>
      <c r="E59" s="51">
        <v>215</v>
      </c>
      <c r="F59" s="52">
        <v>223</v>
      </c>
      <c r="G59" s="53" t="s">
        <v>439</v>
      </c>
      <c r="H59" s="54">
        <f t="shared" si="8"/>
        <v>0.130548</v>
      </c>
      <c r="I59" s="55" t="s">
        <v>440</v>
      </c>
      <c r="J59" s="81" t="s">
        <v>435</v>
      </c>
      <c r="K59" s="57" t="s">
        <v>310</v>
      </c>
      <c r="L59" s="58" t="s">
        <v>311</v>
      </c>
      <c r="M59" s="59" t="s">
        <v>436</v>
      </c>
      <c r="N59" s="60" t="s">
        <v>327</v>
      </c>
      <c r="O59" s="61"/>
      <c r="P59" s="61"/>
      <c r="Q59" s="61"/>
      <c r="R59" s="61"/>
      <c r="S59" s="61"/>
      <c r="T59" s="61"/>
      <c r="U59" s="61"/>
      <c r="V59" s="61"/>
      <c r="W59" s="61"/>
      <c r="X59" s="61"/>
      <c r="Y59" s="61"/>
      <c r="Z59" s="61"/>
      <c r="AA59" s="61"/>
      <c r="AB59" s="61"/>
    </row>
    <row r="60" spans="1:28" s="4" customFormat="1" ht="123" customHeight="1">
      <c r="A60" s="34" t="s">
        <v>442</v>
      </c>
      <c r="B60" s="63" t="s">
        <v>443</v>
      </c>
      <c r="C60" s="64" t="s">
        <v>444</v>
      </c>
      <c r="D60" s="37">
        <v>1</v>
      </c>
      <c r="E60" s="38">
        <v>178</v>
      </c>
      <c r="F60" s="38">
        <v>188</v>
      </c>
      <c r="G60" s="39" t="s">
        <v>445</v>
      </c>
      <c r="H60" s="40">
        <f t="shared" ref="H60:H69" si="9">0.79*0.49*0.31</f>
        <v>0.120001</v>
      </c>
      <c r="I60" s="41" t="s">
        <v>446</v>
      </c>
      <c r="J60" s="78" t="s">
        <v>447</v>
      </c>
      <c r="K60" s="43" t="s">
        <v>334</v>
      </c>
      <c r="L60" s="44" t="s">
        <v>311</v>
      </c>
      <c r="M60" s="45" t="s">
        <v>448</v>
      </c>
      <c r="N60" s="46"/>
    </row>
    <row r="61" spans="1:28" s="4" customFormat="1" ht="123" customHeight="1">
      <c r="A61" s="34" t="s">
        <v>442</v>
      </c>
      <c r="B61" s="63" t="s">
        <v>443</v>
      </c>
      <c r="C61" s="64" t="s">
        <v>444</v>
      </c>
      <c r="D61" s="37">
        <v>1</v>
      </c>
      <c r="E61" s="38">
        <v>178</v>
      </c>
      <c r="F61" s="38">
        <v>188</v>
      </c>
      <c r="G61" s="39" t="s">
        <v>445</v>
      </c>
      <c r="H61" s="40">
        <f t="shared" si="9"/>
        <v>0.120001</v>
      </c>
      <c r="I61" s="41" t="s">
        <v>446</v>
      </c>
      <c r="J61" s="78" t="s">
        <v>447</v>
      </c>
      <c r="K61" s="43" t="s">
        <v>334</v>
      </c>
      <c r="L61" s="44" t="s">
        <v>311</v>
      </c>
      <c r="M61" s="45" t="s">
        <v>448</v>
      </c>
      <c r="N61" s="46"/>
    </row>
    <row r="62" spans="1:28" s="4" customFormat="1" ht="123" customHeight="1">
      <c r="A62" s="34" t="s">
        <v>442</v>
      </c>
      <c r="B62" s="63" t="s">
        <v>449</v>
      </c>
      <c r="C62" s="64" t="s">
        <v>444</v>
      </c>
      <c r="D62" s="37">
        <v>1</v>
      </c>
      <c r="E62" s="38">
        <v>178</v>
      </c>
      <c r="F62" s="38">
        <v>188</v>
      </c>
      <c r="G62" s="39" t="s">
        <v>445</v>
      </c>
      <c r="H62" s="40">
        <f t="shared" si="9"/>
        <v>0.120001</v>
      </c>
      <c r="I62" s="41" t="s">
        <v>446</v>
      </c>
      <c r="J62" s="78" t="s">
        <v>447</v>
      </c>
      <c r="K62" s="43" t="s">
        <v>334</v>
      </c>
      <c r="L62" s="44" t="s">
        <v>311</v>
      </c>
      <c r="M62" s="45" t="s">
        <v>448</v>
      </c>
      <c r="N62" s="46"/>
    </row>
    <row r="63" spans="1:28" s="4" customFormat="1" ht="123" customHeight="1">
      <c r="A63" s="34" t="s">
        <v>442</v>
      </c>
      <c r="B63" s="63" t="s">
        <v>450</v>
      </c>
      <c r="C63" s="64" t="s">
        <v>444</v>
      </c>
      <c r="D63" s="37">
        <v>1</v>
      </c>
      <c r="E63" s="38">
        <v>178</v>
      </c>
      <c r="F63" s="38">
        <v>188</v>
      </c>
      <c r="G63" s="39" t="s">
        <v>445</v>
      </c>
      <c r="H63" s="40">
        <f t="shared" si="9"/>
        <v>0.120001</v>
      </c>
      <c r="I63" s="41" t="s">
        <v>446</v>
      </c>
      <c r="J63" s="78" t="s">
        <v>447</v>
      </c>
      <c r="K63" s="43" t="s">
        <v>334</v>
      </c>
      <c r="L63" s="44" t="s">
        <v>311</v>
      </c>
      <c r="M63" s="45" t="s">
        <v>448</v>
      </c>
      <c r="N63" s="46"/>
    </row>
    <row r="64" spans="1:28" s="4" customFormat="1" ht="123" customHeight="1">
      <c r="A64" s="34" t="s">
        <v>442</v>
      </c>
      <c r="B64" s="63" t="s">
        <v>451</v>
      </c>
      <c r="C64" s="64" t="s">
        <v>444</v>
      </c>
      <c r="D64" s="37">
        <v>1</v>
      </c>
      <c r="E64" s="38">
        <v>178</v>
      </c>
      <c r="F64" s="38">
        <v>188</v>
      </c>
      <c r="G64" s="39" t="s">
        <v>445</v>
      </c>
      <c r="H64" s="40">
        <f t="shared" si="9"/>
        <v>0.120001</v>
      </c>
      <c r="I64" s="41" t="s">
        <v>446</v>
      </c>
      <c r="J64" s="78" t="s">
        <v>447</v>
      </c>
      <c r="K64" s="43" t="s">
        <v>334</v>
      </c>
      <c r="L64" s="44" t="s">
        <v>311</v>
      </c>
      <c r="M64" s="45" t="s">
        <v>448</v>
      </c>
      <c r="N64" s="46"/>
    </row>
    <row r="65" spans="1:14" s="4" customFormat="1" ht="123" customHeight="1">
      <c r="A65" s="34" t="s">
        <v>442</v>
      </c>
      <c r="B65" s="63" t="s">
        <v>452</v>
      </c>
      <c r="C65" s="64" t="s">
        <v>444</v>
      </c>
      <c r="D65" s="37">
        <v>1</v>
      </c>
      <c r="E65" s="38">
        <v>178</v>
      </c>
      <c r="F65" s="38">
        <v>188</v>
      </c>
      <c r="G65" s="39" t="s">
        <v>445</v>
      </c>
      <c r="H65" s="40">
        <f t="shared" si="9"/>
        <v>0.120001</v>
      </c>
      <c r="I65" s="41" t="s">
        <v>446</v>
      </c>
      <c r="J65" s="78" t="s">
        <v>447</v>
      </c>
      <c r="K65" s="43" t="s">
        <v>334</v>
      </c>
      <c r="L65" s="44" t="s">
        <v>311</v>
      </c>
      <c r="M65" s="45" t="s">
        <v>448</v>
      </c>
      <c r="N65" s="46"/>
    </row>
    <row r="66" spans="1:14" s="4" customFormat="1" ht="123" customHeight="1">
      <c r="A66" s="34" t="s">
        <v>442</v>
      </c>
      <c r="B66" s="63" t="s">
        <v>452</v>
      </c>
      <c r="C66" s="64" t="s">
        <v>444</v>
      </c>
      <c r="D66" s="37">
        <v>1</v>
      </c>
      <c r="E66" s="38">
        <v>178</v>
      </c>
      <c r="F66" s="38">
        <v>188</v>
      </c>
      <c r="G66" s="39" t="s">
        <v>445</v>
      </c>
      <c r="H66" s="40">
        <f t="shared" si="9"/>
        <v>0.120001</v>
      </c>
      <c r="I66" s="41" t="s">
        <v>446</v>
      </c>
      <c r="J66" s="78" t="s">
        <v>447</v>
      </c>
      <c r="K66" s="43" t="s">
        <v>334</v>
      </c>
      <c r="L66" s="44" t="s">
        <v>311</v>
      </c>
      <c r="M66" s="45" t="s">
        <v>448</v>
      </c>
      <c r="N66" s="46"/>
    </row>
    <row r="67" spans="1:14" s="4" customFormat="1" ht="123" customHeight="1">
      <c r="A67" s="34" t="s">
        <v>442</v>
      </c>
      <c r="B67" s="63" t="s">
        <v>453</v>
      </c>
      <c r="C67" s="64" t="s">
        <v>444</v>
      </c>
      <c r="D67" s="37">
        <v>1</v>
      </c>
      <c r="E67" s="38">
        <v>178</v>
      </c>
      <c r="F67" s="38">
        <v>188</v>
      </c>
      <c r="G67" s="39" t="s">
        <v>445</v>
      </c>
      <c r="H67" s="40">
        <f t="shared" si="9"/>
        <v>0.120001</v>
      </c>
      <c r="I67" s="41" t="s">
        <v>446</v>
      </c>
      <c r="J67" s="78" t="s">
        <v>447</v>
      </c>
      <c r="K67" s="43" t="s">
        <v>334</v>
      </c>
      <c r="L67" s="44" t="s">
        <v>311</v>
      </c>
      <c r="M67" s="45" t="s">
        <v>448</v>
      </c>
      <c r="N67" s="46"/>
    </row>
    <row r="68" spans="1:14" s="4" customFormat="1" ht="123" customHeight="1">
      <c r="A68" s="34" t="s">
        <v>442</v>
      </c>
      <c r="B68" s="63" t="s">
        <v>453</v>
      </c>
      <c r="C68" s="64" t="s">
        <v>444</v>
      </c>
      <c r="D68" s="37">
        <v>1</v>
      </c>
      <c r="E68" s="38">
        <v>178</v>
      </c>
      <c r="F68" s="38">
        <v>188</v>
      </c>
      <c r="G68" s="39" t="s">
        <v>445</v>
      </c>
      <c r="H68" s="40">
        <f t="shared" si="9"/>
        <v>0.120001</v>
      </c>
      <c r="I68" s="41" t="s">
        <v>446</v>
      </c>
      <c r="J68" s="78" t="s">
        <v>447</v>
      </c>
      <c r="K68" s="43" t="s">
        <v>334</v>
      </c>
      <c r="L68" s="44" t="s">
        <v>311</v>
      </c>
      <c r="M68" s="45" t="s">
        <v>448</v>
      </c>
      <c r="N68" s="46"/>
    </row>
    <row r="69" spans="1:14" s="4" customFormat="1" ht="123" customHeight="1">
      <c r="A69" s="34" t="s">
        <v>442</v>
      </c>
      <c r="B69" s="63" t="s">
        <v>453</v>
      </c>
      <c r="C69" s="64" t="s">
        <v>444</v>
      </c>
      <c r="D69" s="37">
        <v>1</v>
      </c>
      <c r="E69" s="38">
        <v>178</v>
      </c>
      <c r="F69" s="38">
        <v>188</v>
      </c>
      <c r="G69" s="39" t="s">
        <v>445</v>
      </c>
      <c r="H69" s="40">
        <f t="shared" si="9"/>
        <v>0.120001</v>
      </c>
      <c r="I69" s="41" t="s">
        <v>446</v>
      </c>
      <c r="J69" s="78" t="s">
        <v>447</v>
      </c>
      <c r="K69" s="43" t="s">
        <v>334</v>
      </c>
      <c r="L69" s="44" t="s">
        <v>311</v>
      </c>
      <c r="M69" s="45" t="s">
        <v>448</v>
      </c>
      <c r="N69" s="46"/>
    </row>
    <row r="70" spans="1:14" s="4" customFormat="1" ht="123" customHeight="1">
      <c r="A70" s="34" t="s">
        <v>454</v>
      </c>
      <c r="B70" s="63" t="s">
        <v>455</v>
      </c>
      <c r="C70" s="64" t="s">
        <v>456</v>
      </c>
      <c r="D70" s="37">
        <v>1</v>
      </c>
      <c r="E70" s="38">
        <v>228</v>
      </c>
      <c r="F70" s="38">
        <v>240</v>
      </c>
      <c r="G70" s="39" t="s">
        <v>457</v>
      </c>
      <c r="H70" s="40">
        <f>0.91*0.52*0.385</f>
        <v>0.18218200000000001</v>
      </c>
      <c r="I70" s="41" t="s">
        <v>458</v>
      </c>
      <c r="J70" s="75" t="s">
        <v>366</v>
      </c>
      <c r="K70" s="43" t="s">
        <v>334</v>
      </c>
      <c r="L70" s="66" t="s">
        <v>311</v>
      </c>
      <c r="M70" s="67" t="s">
        <v>459</v>
      </c>
      <c r="N70" s="46"/>
    </row>
    <row r="71" spans="1:14" s="4" customFormat="1" ht="123" customHeight="1">
      <c r="A71" s="34" t="s">
        <v>442</v>
      </c>
      <c r="B71" s="63" t="s">
        <v>460</v>
      </c>
      <c r="C71" s="64" t="s">
        <v>444</v>
      </c>
      <c r="D71" s="37">
        <v>1</v>
      </c>
      <c r="E71" s="38">
        <v>230</v>
      </c>
      <c r="F71" s="38">
        <v>240</v>
      </c>
      <c r="G71" s="39" t="s">
        <v>461</v>
      </c>
      <c r="H71" s="40">
        <f t="shared" ref="H71:H75" si="10">0.95*0.52*0.28</f>
        <v>0.13832</v>
      </c>
      <c r="I71" s="41" t="s">
        <v>462</v>
      </c>
      <c r="J71" s="78" t="s">
        <v>447</v>
      </c>
      <c r="K71" s="43" t="s">
        <v>334</v>
      </c>
      <c r="L71" s="44" t="s">
        <v>311</v>
      </c>
      <c r="M71" s="45" t="s">
        <v>463</v>
      </c>
      <c r="N71" s="46"/>
    </row>
    <row r="72" spans="1:14" s="4" customFormat="1" ht="123" customHeight="1">
      <c r="A72" s="34" t="s">
        <v>442</v>
      </c>
      <c r="B72" s="63" t="s">
        <v>460</v>
      </c>
      <c r="C72" s="64" t="s">
        <v>444</v>
      </c>
      <c r="D72" s="37">
        <v>1</v>
      </c>
      <c r="E72" s="38">
        <v>230</v>
      </c>
      <c r="F72" s="38">
        <v>240</v>
      </c>
      <c r="G72" s="39" t="s">
        <v>461</v>
      </c>
      <c r="H72" s="40">
        <f t="shared" si="10"/>
        <v>0.13832</v>
      </c>
      <c r="I72" s="41" t="s">
        <v>462</v>
      </c>
      <c r="J72" s="78" t="s">
        <v>447</v>
      </c>
      <c r="K72" s="43" t="s">
        <v>334</v>
      </c>
      <c r="L72" s="44" t="s">
        <v>311</v>
      </c>
      <c r="M72" s="45" t="s">
        <v>463</v>
      </c>
      <c r="N72" s="46"/>
    </row>
    <row r="73" spans="1:14" s="4" customFormat="1" ht="123" customHeight="1">
      <c r="A73" s="34" t="s">
        <v>442</v>
      </c>
      <c r="B73" s="63" t="s">
        <v>460</v>
      </c>
      <c r="C73" s="64" t="s">
        <v>444</v>
      </c>
      <c r="D73" s="37">
        <v>1</v>
      </c>
      <c r="E73" s="38">
        <v>230</v>
      </c>
      <c r="F73" s="38">
        <v>240</v>
      </c>
      <c r="G73" s="39" t="s">
        <v>461</v>
      </c>
      <c r="H73" s="40">
        <f t="shared" si="10"/>
        <v>0.13832</v>
      </c>
      <c r="I73" s="41" t="s">
        <v>462</v>
      </c>
      <c r="J73" s="78" t="s">
        <v>447</v>
      </c>
      <c r="K73" s="43" t="s">
        <v>334</v>
      </c>
      <c r="L73" s="44" t="s">
        <v>311</v>
      </c>
      <c r="M73" s="45" t="s">
        <v>463</v>
      </c>
      <c r="N73" s="46"/>
    </row>
    <row r="74" spans="1:14" s="4" customFormat="1" ht="123" customHeight="1">
      <c r="A74" s="34" t="s">
        <v>442</v>
      </c>
      <c r="B74" s="63" t="s">
        <v>460</v>
      </c>
      <c r="C74" s="64" t="s">
        <v>444</v>
      </c>
      <c r="D74" s="37">
        <v>1</v>
      </c>
      <c r="E74" s="38">
        <v>230</v>
      </c>
      <c r="F74" s="38">
        <v>240</v>
      </c>
      <c r="G74" s="39" t="s">
        <v>461</v>
      </c>
      <c r="H74" s="40">
        <f t="shared" si="10"/>
        <v>0.13832</v>
      </c>
      <c r="I74" s="41" t="s">
        <v>462</v>
      </c>
      <c r="J74" s="78" t="s">
        <v>447</v>
      </c>
      <c r="K74" s="43" t="s">
        <v>334</v>
      </c>
      <c r="L74" s="44" t="s">
        <v>311</v>
      </c>
      <c r="M74" s="45" t="s">
        <v>463</v>
      </c>
      <c r="N74" s="46"/>
    </row>
    <row r="75" spans="1:14" s="4" customFormat="1" ht="123" customHeight="1">
      <c r="A75" s="34" t="s">
        <v>442</v>
      </c>
      <c r="B75" s="63" t="s">
        <v>460</v>
      </c>
      <c r="C75" s="64" t="s">
        <v>444</v>
      </c>
      <c r="D75" s="37">
        <v>1</v>
      </c>
      <c r="E75" s="38">
        <v>230</v>
      </c>
      <c r="F75" s="38">
        <v>240</v>
      </c>
      <c r="G75" s="39" t="s">
        <v>461</v>
      </c>
      <c r="H75" s="40">
        <f t="shared" si="10"/>
        <v>0.13832</v>
      </c>
      <c r="I75" s="41" t="s">
        <v>462</v>
      </c>
      <c r="J75" s="78" t="s">
        <v>447</v>
      </c>
      <c r="K75" s="43" t="s">
        <v>334</v>
      </c>
      <c r="L75" s="44" t="s">
        <v>311</v>
      </c>
      <c r="M75" s="45" t="s">
        <v>463</v>
      </c>
      <c r="N75" s="46"/>
    </row>
    <row r="76" spans="1:14" s="4" customFormat="1" ht="123" customHeight="1">
      <c r="A76" s="34" t="s">
        <v>464</v>
      </c>
      <c r="B76" s="63" t="s">
        <v>465</v>
      </c>
      <c r="C76" s="64" t="s">
        <v>466</v>
      </c>
      <c r="D76" s="37">
        <v>1</v>
      </c>
      <c r="E76" s="38">
        <v>235</v>
      </c>
      <c r="F76" s="38">
        <v>245</v>
      </c>
      <c r="G76" s="39" t="s">
        <v>467</v>
      </c>
      <c r="H76" s="40">
        <f t="shared" ref="H76:H81" si="11">0.86*0.5*0.29</f>
        <v>0.12470000000000001</v>
      </c>
      <c r="I76" s="41" t="s">
        <v>468</v>
      </c>
      <c r="J76" s="78" t="s">
        <v>469</v>
      </c>
      <c r="K76" s="43" t="s">
        <v>334</v>
      </c>
      <c r="L76" s="44" t="s">
        <v>311</v>
      </c>
      <c r="M76" s="45" t="s">
        <v>470</v>
      </c>
      <c r="N76" s="46"/>
    </row>
    <row r="77" spans="1:14" s="4" customFormat="1" ht="123" customHeight="1">
      <c r="A77" s="34" t="s">
        <v>464</v>
      </c>
      <c r="B77" s="63" t="s">
        <v>465</v>
      </c>
      <c r="C77" s="64" t="s">
        <v>466</v>
      </c>
      <c r="D77" s="37">
        <v>1</v>
      </c>
      <c r="E77" s="38">
        <v>240</v>
      </c>
      <c r="F77" s="38">
        <v>250</v>
      </c>
      <c r="G77" s="39" t="s">
        <v>467</v>
      </c>
      <c r="H77" s="40">
        <f t="shared" si="11"/>
        <v>0.12470000000000001</v>
      </c>
      <c r="I77" s="41" t="s">
        <v>468</v>
      </c>
      <c r="J77" s="78" t="s">
        <v>469</v>
      </c>
      <c r="K77" s="43" t="s">
        <v>334</v>
      </c>
      <c r="L77" s="44" t="s">
        <v>311</v>
      </c>
      <c r="M77" s="45" t="s">
        <v>470</v>
      </c>
      <c r="N77" s="46"/>
    </row>
    <row r="78" spans="1:14" s="4" customFormat="1" ht="123" customHeight="1">
      <c r="A78" s="34" t="s">
        <v>464</v>
      </c>
      <c r="B78" s="63" t="s">
        <v>471</v>
      </c>
      <c r="C78" s="64" t="s">
        <v>466</v>
      </c>
      <c r="D78" s="37">
        <v>1</v>
      </c>
      <c r="E78" s="38">
        <v>235</v>
      </c>
      <c r="F78" s="38">
        <v>245</v>
      </c>
      <c r="G78" s="39" t="s">
        <v>467</v>
      </c>
      <c r="H78" s="40">
        <f t="shared" si="11"/>
        <v>0.12470000000000001</v>
      </c>
      <c r="I78" s="41" t="s">
        <v>468</v>
      </c>
      <c r="J78" s="78" t="s">
        <v>469</v>
      </c>
      <c r="K78" s="43" t="s">
        <v>334</v>
      </c>
      <c r="L78" s="44" t="s">
        <v>311</v>
      </c>
      <c r="M78" s="45" t="s">
        <v>470</v>
      </c>
      <c r="N78" s="46"/>
    </row>
    <row r="79" spans="1:14" s="4" customFormat="1" ht="123" customHeight="1">
      <c r="A79" s="34" t="s">
        <v>464</v>
      </c>
      <c r="B79" s="63" t="s">
        <v>471</v>
      </c>
      <c r="C79" s="64" t="s">
        <v>466</v>
      </c>
      <c r="D79" s="37">
        <v>1</v>
      </c>
      <c r="E79" s="38">
        <v>240</v>
      </c>
      <c r="F79" s="38">
        <v>250</v>
      </c>
      <c r="G79" s="39" t="s">
        <v>467</v>
      </c>
      <c r="H79" s="40">
        <f t="shared" si="11"/>
        <v>0.12470000000000001</v>
      </c>
      <c r="I79" s="41" t="s">
        <v>468</v>
      </c>
      <c r="J79" s="78" t="s">
        <v>469</v>
      </c>
      <c r="K79" s="43" t="s">
        <v>334</v>
      </c>
      <c r="L79" s="44" t="s">
        <v>311</v>
      </c>
      <c r="M79" s="45" t="s">
        <v>470</v>
      </c>
      <c r="N79" s="46"/>
    </row>
    <row r="80" spans="1:14" s="4" customFormat="1" ht="123" customHeight="1">
      <c r="A80" s="34" t="s">
        <v>464</v>
      </c>
      <c r="B80" s="63" t="s">
        <v>472</v>
      </c>
      <c r="C80" s="64" t="s">
        <v>466</v>
      </c>
      <c r="D80" s="37">
        <v>1</v>
      </c>
      <c r="E80" s="38">
        <v>235</v>
      </c>
      <c r="F80" s="38">
        <v>245</v>
      </c>
      <c r="G80" s="39" t="s">
        <v>467</v>
      </c>
      <c r="H80" s="40">
        <f t="shared" si="11"/>
        <v>0.12470000000000001</v>
      </c>
      <c r="I80" s="41" t="s">
        <v>468</v>
      </c>
      <c r="J80" s="78" t="s">
        <v>469</v>
      </c>
      <c r="K80" s="43" t="s">
        <v>334</v>
      </c>
      <c r="L80" s="44" t="s">
        <v>311</v>
      </c>
      <c r="M80" s="45" t="s">
        <v>470</v>
      </c>
      <c r="N80" s="46"/>
    </row>
    <row r="81" spans="1:14" s="4" customFormat="1" ht="123" customHeight="1">
      <c r="A81" s="34" t="s">
        <v>464</v>
      </c>
      <c r="B81" s="63" t="s">
        <v>472</v>
      </c>
      <c r="C81" s="64" t="s">
        <v>466</v>
      </c>
      <c r="D81" s="37">
        <v>1</v>
      </c>
      <c r="E81" s="38">
        <v>240</v>
      </c>
      <c r="F81" s="38">
        <v>250</v>
      </c>
      <c r="G81" s="39" t="s">
        <v>467</v>
      </c>
      <c r="H81" s="40">
        <f t="shared" si="11"/>
        <v>0.12470000000000001</v>
      </c>
      <c r="I81" s="41" t="s">
        <v>468</v>
      </c>
      <c r="J81" s="78" t="s">
        <v>469</v>
      </c>
      <c r="K81" s="43" t="s">
        <v>334</v>
      </c>
      <c r="L81" s="44" t="s">
        <v>311</v>
      </c>
      <c r="M81" s="45" t="s">
        <v>470</v>
      </c>
      <c r="N81" s="46"/>
    </row>
    <row r="82" spans="1:14" s="4" customFormat="1" ht="123" customHeight="1">
      <c r="A82" s="34" t="s">
        <v>454</v>
      </c>
      <c r="B82" s="63" t="s">
        <v>473</v>
      </c>
      <c r="C82" s="83" t="s">
        <v>474</v>
      </c>
      <c r="D82" s="37">
        <v>1</v>
      </c>
      <c r="E82" s="38">
        <v>258</v>
      </c>
      <c r="F82" s="38">
        <v>270</v>
      </c>
      <c r="G82" s="39" t="s">
        <v>457</v>
      </c>
      <c r="H82" s="40">
        <f>0.91*0.52*0.385</f>
        <v>0.18218200000000001</v>
      </c>
      <c r="I82" s="41" t="s">
        <v>458</v>
      </c>
      <c r="J82" s="75" t="s">
        <v>366</v>
      </c>
      <c r="K82" s="43" t="s">
        <v>334</v>
      </c>
      <c r="L82" s="66" t="s">
        <v>311</v>
      </c>
      <c r="M82" s="67" t="s">
        <v>459</v>
      </c>
      <c r="N82" s="46"/>
    </row>
    <row r="83" spans="1:14" s="4" customFormat="1" ht="123" customHeight="1">
      <c r="A83" s="34" t="s">
        <v>454</v>
      </c>
      <c r="B83" s="63" t="s">
        <v>475</v>
      </c>
      <c r="C83" s="64" t="s">
        <v>456</v>
      </c>
      <c r="D83" s="37">
        <v>1</v>
      </c>
      <c r="E83" s="38">
        <v>228</v>
      </c>
      <c r="F83" s="38">
        <v>240</v>
      </c>
      <c r="G83" s="39" t="s">
        <v>457</v>
      </c>
      <c r="H83" s="40">
        <f>0.91*0.52*0.385</f>
        <v>0.18218200000000001</v>
      </c>
      <c r="I83" s="41" t="s">
        <v>458</v>
      </c>
      <c r="J83" s="75" t="s">
        <v>366</v>
      </c>
      <c r="K83" s="43" t="s">
        <v>334</v>
      </c>
      <c r="L83" s="66" t="s">
        <v>311</v>
      </c>
      <c r="M83" s="67" t="s">
        <v>459</v>
      </c>
      <c r="N83" s="46"/>
    </row>
    <row r="84" spans="1:14" s="4" customFormat="1" ht="123" customHeight="1">
      <c r="A84" s="34" t="s">
        <v>454</v>
      </c>
      <c r="B84" s="63" t="s">
        <v>476</v>
      </c>
      <c r="C84" s="64" t="s">
        <v>456</v>
      </c>
      <c r="D84" s="37">
        <v>1</v>
      </c>
      <c r="E84" s="38">
        <v>209</v>
      </c>
      <c r="F84" s="38">
        <v>217</v>
      </c>
      <c r="G84" s="39" t="s">
        <v>477</v>
      </c>
      <c r="H84" s="40">
        <f t="shared" ref="H84:H99" si="12">0.81*0.495*0.31</f>
        <v>0.1242945</v>
      </c>
      <c r="I84" s="41" t="s">
        <v>478</v>
      </c>
      <c r="J84" s="75" t="s">
        <v>366</v>
      </c>
      <c r="K84" s="43" t="s">
        <v>334</v>
      </c>
      <c r="L84" s="66" t="s">
        <v>311</v>
      </c>
      <c r="M84" s="67" t="s">
        <v>479</v>
      </c>
      <c r="N84" s="46"/>
    </row>
    <row r="85" spans="1:14" s="4" customFormat="1" ht="123" customHeight="1">
      <c r="A85" s="34" t="s">
        <v>454</v>
      </c>
      <c r="B85" s="63" t="s">
        <v>480</v>
      </c>
      <c r="C85" s="64" t="s">
        <v>456</v>
      </c>
      <c r="D85" s="37">
        <v>1</v>
      </c>
      <c r="E85" s="38">
        <v>209</v>
      </c>
      <c r="F85" s="38">
        <v>217</v>
      </c>
      <c r="G85" s="39" t="s">
        <v>477</v>
      </c>
      <c r="H85" s="40">
        <f t="shared" si="12"/>
        <v>0.1242945</v>
      </c>
      <c r="I85" s="41" t="s">
        <v>478</v>
      </c>
      <c r="J85" s="75" t="s">
        <v>366</v>
      </c>
      <c r="K85" s="43" t="s">
        <v>334</v>
      </c>
      <c r="L85" s="66" t="s">
        <v>311</v>
      </c>
      <c r="M85" s="67" t="s">
        <v>479</v>
      </c>
      <c r="N85" s="46"/>
    </row>
    <row r="86" spans="1:14" s="4" customFormat="1" ht="123" customHeight="1">
      <c r="A86" s="34" t="s">
        <v>454</v>
      </c>
      <c r="B86" s="63" t="s">
        <v>480</v>
      </c>
      <c r="C86" s="64" t="s">
        <v>456</v>
      </c>
      <c r="D86" s="37">
        <v>1</v>
      </c>
      <c r="E86" s="38">
        <v>209</v>
      </c>
      <c r="F86" s="38">
        <v>217</v>
      </c>
      <c r="G86" s="39" t="s">
        <v>477</v>
      </c>
      <c r="H86" s="40">
        <f t="shared" si="12"/>
        <v>0.1242945</v>
      </c>
      <c r="I86" s="41" t="s">
        <v>478</v>
      </c>
      <c r="J86" s="75" t="s">
        <v>366</v>
      </c>
      <c r="K86" s="43" t="s">
        <v>334</v>
      </c>
      <c r="L86" s="66" t="s">
        <v>311</v>
      </c>
      <c r="M86" s="67" t="s">
        <v>479</v>
      </c>
      <c r="N86" s="46"/>
    </row>
    <row r="87" spans="1:14" s="4" customFormat="1" ht="123" customHeight="1">
      <c r="A87" s="34" t="s">
        <v>454</v>
      </c>
      <c r="B87" s="63" t="s">
        <v>481</v>
      </c>
      <c r="C87" s="64" t="s">
        <v>456</v>
      </c>
      <c r="D87" s="37">
        <v>1</v>
      </c>
      <c r="E87" s="38">
        <v>209</v>
      </c>
      <c r="F87" s="38">
        <v>217</v>
      </c>
      <c r="G87" s="39" t="s">
        <v>477</v>
      </c>
      <c r="H87" s="40">
        <f t="shared" si="12"/>
        <v>0.1242945</v>
      </c>
      <c r="I87" s="41" t="s">
        <v>478</v>
      </c>
      <c r="J87" s="75" t="s">
        <v>366</v>
      </c>
      <c r="K87" s="43" t="s">
        <v>334</v>
      </c>
      <c r="L87" s="66" t="s">
        <v>311</v>
      </c>
      <c r="M87" s="67" t="s">
        <v>479</v>
      </c>
      <c r="N87" s="46"/>
    </row>
    <row r="88" spans="1:14" s="4" customFormat="1" ht="123" customHeight="1">
      <c r="A88" s="34" t="s">
        <v>454</v>
      </c>
      <c r="B88" s="63" t="s">
        <v>481</v>
      </c>
      <c r="C88" s="64" t="s">
        <v>456</v>
      </c>
      <c r="D88" s="37">
        <v>1</v>
      </c>
      <c r="E88" s="38">
        <v>209</v>
      </c>
      <c r="F88" s="38">
        <v>217</v>
      </c>
      <c r="G88" s="39" t="s">
        <v>477</v>
      </c>
      <c r="H88" s="40">
        <f t="shared" si="12"/>
        <v>0.1242945</v>
      </c>
      <c r="I88" s="41" t="s">
        <v>478</v>
      </c>
      <c r="J88" s="75" t="s">
        <v>366</v>
      </c>
      <c r="K88" s="43" t="s">
        <v>334</v>
      </c>
      <c r="L88" s="66" t="s">
        <v>311</v>
      </c>
      <c r="M88" s="67" t="s">
        <v>479</v>
      </c>
      <c r="N88" s="46"/>
    </row>
    <row r="89" spans="1:14" s="4" customFormat="1" ht="123" customHeight="1">
      <c r="A89" s="34" t="s">
        <v>454</v>
      </c>
      <c r="B89" s="63" t="s">
        <v>482</v>
      </c>
      <c r="C89" s="64" t="s">
        <v>456</v>
      </c>
      <c r="D89" s="37">
        <v>1</v>
      </c>
      <c r="E89" s="38">
        <v>209</v>
      </c>
      <c r="F89" s="38">
        <v>217</v>
      </c>
      <c r="G89" s="39" t="s">
        <v>477</v>
      </c>
      <c r="H89" s="40">
        <f t="shared" si="12"/>
        <v>0.1242945</v>
      </c>
      <c r="I89" s="41" t="s">
        <v>478</v>
      </c>
      <c r="J89" s="75" t="s">
        <v>366</v>
      </c>
      <c r="K89" s="43" t="s">
        <v>334</v>
      </c>
      <c r="L89" s="66" t="s">
        <v>311</v>
      </c>
      <c r="M89" s="67" t="s">
        <v>479</v>
      </c>
      <c r="N89" s="46"/>
    </row>
    <row r="90" spans="1:14" s="4" customFormat="1" ht="123" customHeight="1">
      <c r="A90" s="34" t="s">
        <v>454</v>
      </c>
      <c r="B90" s="63" t="s">
        <v>482</v>
      </c>
      <c r="C90" s="64" t="s">
        <v>456</v>
      </c>
      <c r="D90" s="37">
        <v>1</v>
      </c>
      <c r="E90" s="38">
        <v>209</v>
      </c>
      <c r="F90" s="38">
        <v>217</v>
      </c>
      <c r="G90" s="39" t="s">
        <v>477</v>
      </c>
      <c r="H90" s="40">
        <f t="shared" si="12"/>
        <v>0.1242945</v>
      </c>
      <c r="I90" s="41" t="s">
        <v>478</v>
      </c>
      <c r="J90" s="75" t="s">
        <v>366</v>
      </c>
      <c r="K90" s="43" t="s">
        <v>334</v>
      </c>
      <c r="L90" s="66" t="s">
        <v>311</v>
      </c>
      <c r="M90" s="67" t="s">
        <v>479</v>
      </c>
      <c r="N90" s="46"/>
    </row>
    <row r="91" spans="1:14" s="4" customFormat="1" ht="123" customHeight="1">
      <c r="A91" s="34" t="s">
        <v>454</v>
      </c>
      <c r="B91" s="63" t="s">
        <v>482</v>
      </c>
      <c r="C91" s="64" t="s">
        <v>456</v>
      </c>
      <c r="D91" s="37">
        <v>1</v>
      </c>
      <c r="E91" s="38">
        <v>209</v>
      </c>
      <c r="F91" s="38">
        <v>217</v>
      </c>
      <c r="G91" s="39" t="s">
        <v>477</v>
      </c>
      <c r="H91" s="40">
        <f t="shared" si="12"/>
        <v>0.1242945</v>
      </c>
      <c r="I91" s="41" t="s">
        <v>478</v>
      </c>
      <c r="J91" s="75" t="s">
        <v>366</v>
      </c>
      <c r="K91" s="43" t="s">
        <v>334</v>
      </c>
      <c r="L91" s="66" t="s">
        <v>311</v>
      </c>
      <c r="M91" s="67" t="s">
        <v>479</v>
      </c>
      <c r="N91" s="46"/>
    </row>
    <row r="92" spans="1:14" s="4" customFormat="1" ht="123" customHeight="1">
      <c r="A92" s="34" t="s">
        <v>454</v>
      </c>
      <c r="B92" s="63" t="s">
        <v>483</v>
      </c>
      <c r="C92" s="64" t="s">
        <v>456</v>
      </c>
      <c r="D92" s="37">
        <v>1</v>
      </c>
      <c r="E92" s="38">
        <v>209</v>
      </c>
      <c r="F92" s="38">
        <v>217</v>
      </c>
      <c r="G92" s="39" t="s">
        <v>477</v>
      </c>
      <c r="H92" s="40">
        <f t="shared" si="12"/>
        <v>0.1242945</v>
      </c>
      <c r="I92" s="41" t="s">
        <v>478</v>
      </c>
      <c r="J92" s="75" t="s">
        <v>366</v>
      </c>
      <c r="K92" s="43" t="s">
        <v>334</v>
      </c>
      <c r="L92" s="66" t="s">
        <v>311</v>
      </c>
      <c r="M92" s="67" t="s">
        <v>479</v>
      </c>
      <c r="N92" s="46"/>
    </row>
    <row r="93" spans="1:14" s="4" customFormat="1" ht="123" customHeight="1">
      <c r="A93" s="34" t="s">
        <v>454</v>
      </c>
      <c r="B93" s="63" t="s">
        <v>484</v>
      </c>
      <c r="C93" s="64" t="s">
        <v>456</v>
      </c>
      <c r="D93" s="37">
        <v>1</v>
      </c>
      <c r="E93" s="38">
        <v>209</v>
      </c>
      <c r="F93" s="38">
        <v>217</v>
      </c>
      <c r="G93" s="39" t="s">
        <v>477</v>
      </c>
      <c r="H93" s="40">
        <f t="shared" si="12"/>
        <v>0.1242945</v>
      </c>
      <c r="I93" s="41" t="s">
        <v>478</v>
      </c>
      <c r="J93" s="75" t="s">
        <v>366</v>
      </c>
      <c r="K93" s="43" t="s">
        <v>334</v>
      </c>
      <c r="L93" s="66" t="s">
        <v>311</v>
      </c>
      <c r="M93" s="67" t="s">
        <v>479</v>
      </c>
      <c r="N93" s="46"/>
    </row>
    <row r="94" spans="1:14" s="4" customFormat="1" ht="123" customHeight="1">
      <c r="A94" s="34" t="s">
        <v>454</v>
      </c>
      <c r="B94" s="63" t="s">
        <v>485</v>
      </c>
      <c r="C94" s="64" t="s">
        <v>456</v>
      </c>
      <c r="D94" s="37">
        <v>1</v>
      </c>
      <c r="E94" s="38">
        <v>209</v>
      </c>
      <c r="F94" s="38">
        <v>217</v>
      </c>
      <c r="G94" s="39" t="s">
        <v>477</v>
      </c>
      <c r="H94" s="40">
        <f t="shared" si="12"/>
        <v>0.1242945</v>
      </c>
      <c r="I94" s="41" t="s">
        <v>478</v>
      </c>
      <c r="J94" s="75" t="s">
        <v>366</v>
      </c>
      <c r="K94" s="43" t="s">
        <v>334</v>
      </c>
      <c r="L94" s="66" t="s">
        <v>311</v>
      </c>
      <c r="M94" s="67" t="s">
        <v>479</v>
      </c>
      <c r="N94" s="46"/>
    </row>
    <row r="95" spans="1:14" s="4" customFormat="1" ht="123" customHeight="1">
      <c r="A95" s="34" t="s">
        <v>454</v>
      </c>
      <c r="B95" s="63" t="s">
        <v>485</v>
      </c>
      <c r="C95" s="64" t="s">
        <v>456</v>
      </c>
      <c r="D95" s="37">
        <v>1</v>
      </c>
      <c r="E95" s="38">
        <v>209</v>
      </c>
      <c r="F95" s="38">
        <v>217</v>
      </c>
      <c r="G95" s="39" t="s">
        <v>477</v>
      </c>
      <c r="H95" s="40">
        <f t="shared" si="12"/>
        <v>0.1242945</v>
      </c>
      <c r="I95" s="41" t="s">
        <v>478</v>
      </c>
      <c r="J95" s="75" t="s">
        <v>366</v>
      </c>
      <c r="K95" s="43" t="s">
        <v>334</v>
      </c>
      <c r="L95" s="66" t="s">
        <v>311</v>
      </c>
      <c r="M95" s="67" t="s">
        <v>479</v>
      </c>
      <c r="N95" s="46"/>
    </row>
    <row r="96" spans="1:14" s="4" customFormat="1" ht="123" customHeight="1">
      <c r="A96" s="34" t="s">
        <v>454</v>
      </c>
      <c r="B96" s="63" t="s">
        <v>486</v>
      </c>
      <c r="C96" s="64" t="s">
        <v>456</v>
      </c>
      <c r="D96" s="37">
        <v>1</v>
      </c>
      <c r="E96" s="38">
        <v>209</v>
      </c>
      <c r="F96" s="38">
        <v>217</v>
      </c>
      <c r="G96" s="39" t="s">
        <v>477</v>
      </c>
      <c r="H96" s="40">
        <f t="shared" si="12"/>
        <v>0.1242945</v>
      </c>
      <c r="I96" s="41" t="s">
        <v>478</v>
      </c>
      <c r="J96" s="75" t="s">
        <v>366</v>
      </c>
      <c r="K96" s="43" t="s">
        <v>334</v>
      </c>
      <c r="L96" s="66" t="s">
        <v>311</v>
      </c>
      <c r="M96" s="67" t="s">
        <v>479</v>
      </c>
      <c r="N96" s="46"/>
    </row>
    <row r="97" spans="1:14" s="4" customFormat="1" ht="123" customHeight="1">
      <c r="A97" s="34" t="s">
        <v>454</v>
      </c>
      <c r="B97" s="63" t="s">
        <v>486</v>
      </c>
      <c r="C97" s="64" t="s">
        <v>456</v>
      </c>
      <c r="D97" s="37">
        <v>1</v>
      </c>
      <c r="E97" s="38">
        <v>209</v>
      </c>
      <c r="F97" s="38">
        <v>217</v>
      </c>
      <c r="G97" s="39" t="s">
        <v>477</v>
      </c>
      <c r="H97" s="40">
        <f t="shared" si="12"/>
        <v>0.1242945</v>
      </c>
      <c r="I97" s="41" t="s">
        <v>478</v>
      </c>
      <c r="J97" s="75" t="s">
        <v>366</v>
      </c>
      <c r="K97" s="43" t="s">
        <v>334</v>
      </c>
      <c r="L97" s="66" t="s">
        <v>311</v>
      </c>
      <c r="M97" s="67" t="s">
        <v>479</v>
      </c>
      <c r="N97" s="46"/>
    </row>
    <row r="98" spans="1:14" s="4" customFormat="1" ht="123" customHeight="1">
      <c r="A98" s="34" t="s">
        <v>454</v>
      </c>
      <c r="B98" s="63" t="s">
        <v>486</v>
      </c>
      <c r="C98" s="64" t="s">
        <v>456</v>
      </c>
      <c r="D98" s="37">
        <v>1</v>
      </c>
      <c r="E98" s="38">
        <v>209</v>
      </c>
      <c r="F98" s="38">
        <v>217</v>
      </c>
      <c r="G98" s="39" t="s">
        <v>477</v>
      </c>
      <c r="H98" s="40">
        <f t="shared" si="12"/>
        <v>0.1242945</v>
      </c>
      <c r="I98" s="41" t="s">
        <v>478</v>
      </c>
      <c r="J98" s="75" t="s">
        <v>366</v>
      </c>
      <c r="K98" s="43" t="s">
        <v>334</v>
      </c>
      <c r="L98" s="66" t="s">
        <v>311</v>
      </c>
      <c r="M98" s="67" t="s">
        <v>479</v>
      </c>
      <c r="N98" s="46"/>
    </row>
    <row r="99" spans="1:14" s="4" customFormat="1" ht="123" customHeight="1">
      <c r="A99" s="34" t="s">
        <v>454</v>
      </c>
      <c r="B99" s="63" t="s">
        <v>486</v>
      </c>
      <c r="C99" s="64" t="s">
        <v>456</v>
      </c>
      <c r="D99" s="37">
        <v>1</v>
      </c>
      <c r="E99" s="38">
        <v>209</v>
      </c>
      <c r="F99" s="38">
        <v>217</v>
      </c>
      <c r="G99" s="39" t="s">
        <v>477</v>
      </c>
      <c r="H99" s="40">
        <f t="shared" si="12"/>
        <v>0.1242945</v>
      </c>
      <c r="I99" s="41" t="s">
        <v>478</v>
      </c>
      <c r="J99" s="75" t="s">
        <v>366</v>
      </c>
      <c r="K99" s="43" t="s">
        <v>334</v>
      </c>
      <c r="L99" s="66" t="s">
        <v>311</v>
      </c>
      <c r="M99" s="67" t="s">
        <v>479</v>
      </c>
      <c r="N99" s="46"/>
    </row>
    <row r="100" spans="1:14" s="4" customFormat="1" ht="123" customHeight="1">
      <c r="A100" s="34" t="s">
        <v>454</v>
      </c>
      <c r="B100" s="63" t="s">
        <v>487</v>
      </c>
      <c r="C100" s="64" t="s">
        <v>456</v>
      </c>
      <c r="D100" s="37">
        <v>1</v>
      </c>
      <c r="E100" s="38">
        <v>209</v>
      </c>
      <c r="F100" s="38">
        <v>217</v>
      </c>
      <c r="G100" s="39" t="s">
        <v>488</v>
      </c>
      <c r="H100" s="40">
        <f t="shared" ref="H100:H102" si="13">0.83*0.495*0.31</f>
        <v>0.12736349999999999</v>
      </c>
      <c r="I100" s="41" t="s">
        <v>478</v>
      </c>
      <c r="J100" s="75" t="s">
        <v>366</v>
      </c>
      <c r="K100" s="43" t="s">
        <v>334</v>
      </c>
      <c r="L100" s="66" t="s">
        <v>311</v>
      </c>
      <c r="M100" s="67" t="s">
        <v>479</v>
      </c>
      <c r="N100" s="46"/>
    </row>
    <row r="101" spans="1:14" s="4" customFormat="1" ht="123" customHeight="1">
      <c r="A101" s="34" t="s">
        <v>454</v>
      </c>
      <c r="B101" s="63" t="s">
        <v>487</v>
      </c>
      <c r="C101" s="64" t="s">
        <v>456</v>
      </c>
      <c r="D101" s="37">
        <v>1</v>
      </c>
      <c r="E101" s="38">
        <v>209</v>
      </c>
      <c r="F101" s="38">
        <v>217</v>
      </c>
      <c r="G101" s="39" t="s">
        <v>488</v>
      </c>
      <c r="H101" s="40">
        <f t="shared" si="13"/>
        <v>0.12736349999999999</v>
      </c>
      <c r="I101" s="41" t="s">
        <v>478</v>
      </c>
      <c r="J101" s="75" t="s">
        <v>366</v>
      </c>
      <c r="K101" s="43" t="s">
        <v>334</v>
      </c>
      <c r="L101" s="66" t="s">
        <v>311</v>
      </c>
      <c r="M101" s="67" t="s">
        <v>479</v>
      </c>
      <c r="N101" s="46"/>
    </row>
    <row r="102" spans="1:14" s="4" customFormat="1" ht="123" customHeight="1">
      <c r="A102" s="34" t="s">
        <v>454</v>
      </c>
      <c r="B102" s="63" t="s">
        <v>487</v>
      </c>
      <c r="C102" s="64" t="s">
        <v>456</v>
      </c>
      <c r="D102" s="37">
        <v>1</v>
      </c>
      <c r="E102" s="38">
        <v>209</v>
      </c>
      <c r="F102" s="38">
        <v>217</v>
      </c>
      <c r="G102" s="39" t="s">
        <v>488</v>
      </c>
      <c r="H102" s="40">
        <f t="shared" si="13"/>
        <v>0.12736349999999999</v>
      </c>
      <c r="I102" s="41" t="s">
        <v>478</v>
      </c>
      <c r="J102" s="75" t="s">
        <v>366</v>
      </c>
      <c r="K102" s="43" t="s">
        <v>334</v>
      </c>
      <c r="L102" s="66" t="s">
        <v>311</v>
      </c>
      <c r="M102" s="67" t="s">
        <v>479</v>
      </c>
      <c r="N102" s="46"/>
    </row>
    <row r="103" spans="1:14" s="4" customFormat="1" ht="123" customHeight="1">
      <c r="A103" s="34" t="s">
        <v>454</v>
      </c>
      <c r="B103" s="63" t="s">
        <v>489</v>
      </c>
      <c r="C103" s="64" t="s">
        <v>456</v>
      </c>
      <c r="D103" s="37">
        <v>1</v>
      </c>
      <c r="E103" s="38">
        <v>209</v>
      </c>
      <c r="F103" s="38">
        <v>217</v>
      </c>
      <c r="G103" s="39" t="s">
        <v>488</v>
      </c>
      <c r="H103" s="40">
        <f>0.83*0.52*0.31</f>
        <v>0.133796</v>
      </c>
      <c r="I103" s="41" t="s">
        <v>478</v>
      </c>
      <c r="J103" s="75" t="s">
        <v>366</v>
      </c>
      <c r="K103" s="43" t="s">
        <v>334</v>
      </c>
      <c r="L103" s="66" t="s">
        <v>311</v>
      </c>
      <c r="M103" s="67" t="s">
        <v>479</v>
      </c>
      <c r="N103" s="46"/>
    </row>
    <row r="104" spans="1:14" s="4" customFormat="1" ht="123" customHeight="1">
      <c r="A104" s="34" t="s">
        <v>454</v>
      </c>
      <c r="B104" s="63" t="s">
        <v>490</v>
      </c>
      <c r="C104" s="64" t="s">
        <v>456</v>
      </c>
      <c r="D104" s="37">
        <v>1</v>
      </c>
      <c r="E104" s="38">
        <v>230</v>
      </c>
      <c r="F104" s="38">
        <v>245</v>
      </c>
      <c r="G104" s="39" t="s">
        <v>457</v>
      </c>
      <c r="H104" s="40">
        <f t="shared" ref="H104:H112" si="14">0.97*0.52*0.385</f>
        <v>0.19419400000000001</v>
      </c>
      <c r="I104" s="41" t="s">
        <v>458</v>
      </c>
      <c r="J104" s="75" t="s">
        <v>366</v>
      </c>
      <c r="K104" s="43" t="s">
        <v>334</v>
      </c>
      <c r="L104" s="66" t="s">
        <v>311</v>
      </c>
      <c r="M104" s="67" t="s">
        <v>491</v>
      </c>
      <c r="N104" s="46"/>
    </row>
    <row r="105" spans="1:14" s="4" customFormat="1" ht="123" customHeight="1">
      <c r="A105" s="34" t="s">
        <v>454</v>
      </c>
      <c r="B105" s="63" t="s">
        <v>490</v>
      </c>
      <c r="C105" s="83" t="s">
        <v>492</v>
      </c>
      <c r="D105" s="37">
        <v>1</v>
      </c>
      <c r="E105" s="38">
        <v>260</v>
      </c>
      <c r="F105" s="38">
        <v>275</v>
      </c>
      <c r="G105" s="39" t="s">
        <v>457</v>
      </c>
      <c r="H105" s="40">
        <f t="shared" si="14"/>
        <v>0.19419400000000001</v>
      </c>
      <c r="I105" s="41" t="s">
        <v>458</v>
      </c>
      <c r="J105" s="75" t="s">
        <v>366</v>
      </c>
      <c r="K105" s="43" t="s">
        <v>334</v>
      </c>
      <c r="L105" s="66" t="s">
        <v>311</v>
      </c>
      <c r="M105" s="67" t="s">
        <v>491</v>
      </c>
      <c r="N105" s="46"/>
    </row>
    <row r="106" spans="1:14" s="4" customFormat="1" ht="123" customHeight="1">
      <c r="A106" s="34" t="s">
        <v>454</v>
      </c>
      <c r="B106" s="63" t="s">
        <v>493</v>
      </c>
      <c r="C106" s="64" t="s">
        <v>456</v>
      </c>
      <c r="D106" s="37">
        <v>1</v>
      </c>
      <c r="E106" s="38">
        <v>230</v>
      </c>
      <c r="F106" s="38">
        <v>245</v>
      </c>
      <c r="G106" s="39" t="s">
        <v>457</v>
      </c>
      <c r="H106" s="40">
        <f t="shared" si="14"/>
        <v>0.19419400000000001</v>
      </c>
      <c r="I106" s="41" t="s">
        <v>458</v>
      </c>
      <c r="J106" s="75" t="s">
        <v>366</v>
      </c>
      <c r="K106" s="43" t="s">
        <v>334</v>
      </c>
      <c r="L106" s="66" t="s">
        <v>311</v>
      </c>
      <c r="M106" s="67" t="s">
        <v>491</v>
      </c>
      <c r="N106" s="46"/>
    </row>
    <row r="107" spans="1:14" s="4" customFormat="1" ht="123" customHeight="1">
      <c r="A107" s="34" t="s">
        <v>454</v>
      </c>
      <c r="B107" s="63" t="s">
        <v>494</v>
      </c>
      <c r="C107" s="64" t="s">
        <v>456</v>
      </c>
      <c r="D107" s="37">
        <v>1</v>
      </c>
      <c r="E107" s="38">
        <v>230</v>
      </c>
      <c r="F107" s="38">
        <v>245</v>
      </c>
      <c r="G107" s="39" t="s">
        <v>457</v>
      </c>
      <c r="H107" s="40">
        <f t="shared" si="14"/>
        <v>0.19419400000000001</v>
      </c>
      <c r="I107" s="41" t="s">
        <v>458</v>
      </c>
      <c r="J107" s="75" t="s">
        <v>366</v>
      </c>
      <c r="K107" s="43" t="s">
        <v>334</v>
      </c>
      <c r="L107" s="66" t="s">
        <v>311</v>
      </c>
      <c r="M107" s="67" t="s">
        <v>491</v>
      </c>
      <c r="N107" s="46"/>
    </row>
    <row r="108" spans="1:14" s="4" customFormat="1" ht="123" customHeight="1">
      <c r="A108" s="34" t="s">
        <v>454</v>
      </c>
      <c r="B108" s="63" t="s">
        <v>495</v>
      </c>
      <c r="C108" s="64" t="s">
        <v>456</v>
      </c>
      <c r="D108" s="37">
        <v>1</v>
      </c>
      <c r="E108" s="38">
        <v>230</v>
      </c>
      <c r="F108" s="38">
        <v>245</v>
      </c>
      <c r="G108" s="39" t="s">
        <v>457</v>
      </c>
      <c r="H108" s="40">
        <f t="shared" si="14"/>
        <v>0.19419400000000001</v>
      </c>
      <c r="I108" s="41" t="s">
        <v>458</v>
      </c>
      <c r="J108" s="75" t="s">
        <v>366</v>
      </c>
      <c r="K108" s="43" t="s">
        <v>334</v>
      </c>
      <c r="L108" s="66" t="s">
        <v>311</v>
      </c>
      <c r="M108" s="67" t="s">
        <v>491</v>
      </c>
      <c r="N108" s="46"/>
    </row>
    <row r="109" spans="1:14" s="4" customFormat="1" ht="123" customHeight="1">
      <c r="A109" s="34" t="s">
        <v>454</v>
      </c>
      <c r="B109" s="63" t="s">
        <v>496</v>
      </c>
      <c r="C109" s="64" t="s">
        <v>456</v>
      </c>
      <c r="D109" s="37">
        <v>1</v>
      </c>
      <c r="E109" s="38">
        <v>230</v>
      </c>
      <c r="F109" s="38">
        <v>245</v>
      </c>
      <c r="G109" s="39" t="s">
        <v>457</v>
      </c>
      <c r="H109" s="40">
        <f t="shared" si="14"/>
        <v>0.19419400000000001</v>
      </c>
      <c r="I109" s="41" t="s">
        <v>458</v>
      </c>
      <c r="J109" s="75" t="s">
        <v>366</v>
      </c>
      <c r="K109" s="43" t="s">
        <v>334</v>
      </c>
      <c r="L109" s="66" t="s">
        <v>311</v>
      </c>
      <c r="M109" s="67" t="s">
        <v>491</v>
      </c>
      <c r="N109" s="46"/>
    </row>
    <row r="110" spans="1:14" s="4" customFormat="1" ht="123" customHeight="1">
      <c r="A110" s="34" t="s">
        <v>454</v>
      </c>
      <c r="B110" s="63" t="s">
        <v>497</v>
      </c>
      <c r="C110" s="64" t="s">
        <v>456</v>
      </c>
      <c r="D110" s="37">
        <v>1</v>
      </c>
      <c r="E110" s="38">
        <v>230</v>
      </c>
      <c r="F110" s="38">
        <v>245</v>
      </c>
      <c r="G110" s="39" t="s">
        <v>457</v>
      </c>
      <c r="H110" s="40">
        <f t="shared" si="14"/>
        <v>0.19419400000000001</v>
      </c>
      <c r="I110" s="41" t="s">
        <v>458</v>
      </c>
      <c r="J110" s="75" t="s">
        <v>366</v>
      </c>
      <c r="K110" s="43" t="s">
        <v>334</v>
      </c>
      <c r="L110" s="66" t="s">
        <v>311</v>
      </c>
      <c r="M110" s="67" t="s">
        <v>491</v>
      </c>
      <c r="N110" s="46"/>
    </row>
    <row r="111" spans="1:14" s="4" customFormat="1" ht="123" customHeight="1">
      <c r="A111" s="34" t="s">
        <v>454</v>
      </c>
      <c r="B111" s="63" t="s">
        <v>498</v>
      </c>
      <c r="C111" s="64" t="s">
        <v>456</v>
      </c>
      <c r="D111" s="37">
        <v>1</v>
      </c>
      <c r="E111" s="38">
        <v>230</v>
      </c>
      <c r="F111" s="38">
        <v>245</v>
      </c>
      <c r="G111" s="39" t="s">
        <v>457</v>
      </c>
      <c r="H111" s="40">
        <f t="shared" si="14"/>
        <v>0.19419400000000001</v>
      </c>
      <c r="I111" s="41" t="s">
        <v>458</v>
      </c>
      <c r="J111" s="75" t="s">
        <v>366</v>
      </c>
      <c r="K111" s="43" t="s">
        <v>334</v>
      </c>
      <c r="L111" s="66" t="s">
        <v>311</v>
      </c>
      <c r="M111" s="67" t="s">
        <v>491</v>
      </c>
      <c r="N111" s="46"/>
    </row>
    <row r="112" spans="1:14" s="4" customFormat="1" ht="123" customHeight="1">
      <c r="A112" s="34" t="s">
        <v>454</v>
      </c>
      <c r="B112" s="63" t="s">
        <v>499</v>
      </c>
      <c r="C112" s="64" t="s">
        <v>456</v>
      </c>
      <c r="D112" s="37">
        <v>1</v>
      </c>
      <c r="E112" s="38">
        <v>230</v>
      </c>
      <c r="F112" s="38">
        <v>245</v>
      </c>
      <c r="G112" s="39" t="s">
        <v>457</v>
      </c>
      <c r="H112" s="40">
        <f t="shared" si="14"/>
        <v>0.19419400000000001</v>
      </c>
      <c r="I112" s="41" t="s">
        <v>458</v>
      </c>
      <c r="J112" s="75" t="s">
        <v>366</v>
      </c>
      <c r="K112" s="43" t="s">
        <v>334</v>
      </c>
      <c r="L112" s="66" t="s">
        <v>311</v>
      </c>
      <c r="M112" s="67" t="s">
        <v>491</v>
      </c>
      <c r="N112" s="46"/>
    </row>
    <row r="113" spans="1:14" s="4" customFormat="1" ht="123" customHeight="1">
      <c r="A113" s="34" t="s">
        <v>454</v>
      </c>
      <c r="B113" s="63" t="s">
        <v>500</v>
      </c>
      <c r="C113" s="64" t="s">
        <v>501</v>
      </c>
      <c r="D113" s="37">
        <v>1</v>
      </c>
      <c r="E113" s="38">
        <v>296</v>
      </c>
      <c r="F113" s="38">
        <v>316</v>
      </c>
      <c r="G113" s="39" t="s">
        <v>502</v>
      </c>
      <c r="H113" s="40">
        <f t="shared" ref="H113:H117" si="15">1.18*0.6*0.4</f>
        <v>0.28320000000000001</v>
      </c>
      <c r="I113" s="41" t="s">
        <v>503</v>
      </c>
      <c r="J113" s="75" t="s">
        <v>366</v>
      </c>
      <c r="K113" s="43" t="s">
        <v>334</v>
      </c>
      <c r="L113" s="66" t="s">
        <v>311</v>
      </c>
      <c r="M113" s="67" t="s">
        <v>491</v>
      </c>
      <c r="N113" s="46"/>
    </row>
    <row r="114" spans="1:14" s="4" customFormat="1" ht="123" customHeight="1">
      <c r="A114" s="34" t="s">
        <v>454</v>
      </c>
      <c r="B114" s="63" t="s">
        <v>500</v>
      </c>
      <c r="C114" s="64" t="s">
        <v>501</v>
      </c>
      <c r="D114" s="37">
        <v>1</v>
      </c>
      <c r="E114" s="38">
        <v>296</v>
      </c>
      <c r="F114" s="38">
        <v>316</v>
      </c>
      <c r="G114" s="39" t="s">
        <v>502</v>
      </c>
      <c r="H114" s="40">
        <f t="shared" si="15"/>
        <v>0.28320000000000001</v>
      </c>
      <c r="I114" s="41" t="s">
        <v>503</v>
      </c>
      <c r="J114" s="75" t="s">
        <v>366</v>
      </c>
      <c r="K114" s="43" t="s">
        <v>334</v>
      </c>
      <c r="L114" s="66" t="s">
        <v>311</v>
      </c>
      <c r="M114" s="67" t="s">
        <v>491</v>
      </c>
      <c r="N114" s="46"/>
    </row>
    <row r="115" spans="1:14" s="4" customFormat="1" ht="123" customHeight="1">
      <c r="A115" s="34" t="s">
        <v>454</v>
      </c>
      <c r="B115" s="63" t="s">
        <v>504</v>
      </c>
      <c r="C115" s="84" t="s">
        <v>492</v>
      </c>
      <c r="D115" s="37">
        <v>1</v>
      </c>
      <c r="E115" s="38">
        <v>326</v>
      </c>
      <c r="F115" s="38">
        <v>346</v>
      </c>
      <c r="G115" s="39" t="s">
        <v>502</v>
      </c>
      <c r="H115" s="40">
        <f t="shared" si="15"/>
        <v>0.28320000000000001</v>
      </c>
      <c r="I115" s="41" t="s">
        <v>503</v>
      </c>
      <c r="J115" s="75" t="s">
        <v>366</v>
      </c>
      <c r="K115" s="43" t="s">
        <v>334</v>
      </c>
      <c r="L115" s="66" t="s">
        <v>311</v>
      </c>
      <c r="M115" s="67" t="s">
        <v>491</v>
      </c>
      <c r="N115" s="46"/>
    </row>
    <row r="116" spans="1:14" s="4" customFormat="1" ht="123" customHeight="1">
      <c r="A116" s="34" t="s">
        <v>454</v>
      </c>
      <c r="B116" s="63" t="s">
        <v>505</v>
      </c>
      <c r="C116" s="64" t="s">
        <v>501</v>
      </c>
      <c r="D116" s="37">
        <v>1</v>
      </c>
      <c r="E116" s="38">
        <v>296</v>
      </c>
      <c r="F116" s="38">
        <v>316</v>
      </c>
      <c r="G116" s="39" t="s">
        <v>502</v>
      </c>
      <c r="H116" s="40">
        <f t="shared" si="15"/>
        <v>0.28320000000000001</v>
      </c>
      <c r="I116" s="41" t="s">
        <v>503</v>
      </c>
      <c r="J116" s="75" t="s">
        <v>366</v>
      </c>
      <c r="K116" s="43" t="s">
        <v>334</v>
      </c>
      <c r="L116" s="66" t="s">
        <v>311</v>
      </c>
      <c r="M116" s="67" t="s">
        <v>491</v>
      </c>
      <c r="N116" s="46"/>
    </row>
    <row r="117" spans="1:14" s="4" customFormat="1" ht="123" customHeight="1">
      <c r="A117" s="34" t="s">
        <v>454</v>
      </c>
      <c r="B117" s="63" t="s">
        <v>506</v>
      </c>
      <c r="C117" s="64" t="s">
        <v>501</v>
      </c>
      <c r="D117" s="37">
        <v>1</v>
      </c>
      <c r="E117" s="38">
        <v>296</v>
      </c>
      <c r="F117" s="38">
        <v>316</v>
      </c>
      <c r="G117" s="39" t="s">
        <v>502</v>
      </c>
      <c r="H117" s="40">
        <f t="shared" si="15"/>
        <v>0.28320000000000001</v>
      </c>
      <c r="I117" s="41" t="s">
        <v>503</v>
      </c>
      <c r="J117" s="75" t="s">
        <v>366</v>
      </c>
      <c r="K117" s="43" t="s">
        <v>334</v>
      </c>
      <c r="L117" s="66" t="s">
        <v>311</v>
      </c>
      <c r="M117" s="67" t="s">
        <v>491</v>
      </c>
      <c r="N117" s="46"/>
    </row>
    <row r="118" spans="1:14" s="4" customFormat="1" ht="123" customHeight="1">
      <c r="A118" s="34" t="s">
        <v>454</v>
      </c>
      <c r="B118" s="63" t="s">
        <v>507</v>
      </c>
      <c r="C118" s="64" t="s">
        <v>456</v>
      </c>
      <c r="D118" s="37">
        <v>1</v>
      </c>
      <c r="E118" s="38">
        <v>230</v>
      </c>
      <c r="F118" s="38">
        <v>245</v>
      </c>
      <c r="G118" s="39" t="s">
        <v>457</v>
      </c>
      <c r="H118" s="40">
        <f t="shared" ref="H118:H120" si="16">0.91*0.52*0.385</f>
        <v>0.18218200000000001</v>
      </c>
      <c r="I118" s="41" t="s">
        <v>458</v>
      </c>
      <c r="J118" s="75" t="s">
        <v>366</v>
      </c>
      <c r="K118" s="43" t="s">
        <v>334</v>
      </c>
      <c r="L118" s="66" t="s">
        <v>311</v>
      </c>
      <c r="M118" s="67" t="s">
        <v>491</v>
      </c>
      <c r="N118" s="46"/>
    </row>
    <row r="119" spans="1:14" s="4" customFormat="1" ht="123" customHeight="1">
      <c r="A119" s="34" t="s">
        <v>454</v>
      </c>
      <c r="B119" s="63" t="s">
        <v>508</v>
      </c>
      <c r="C119" s="64" t="s">
        <v>456</v>
      </c>
      <c r="D119" s="37">
        <v>1</v>
      </c>
      <c r="E119" s="38">
        <v>230</v>
      </c>
      <c r="F119" s="38">
        <v>245</v>
      </c>
      <c r="G119" s="39" t="s">
        <v>457</v>
      </c>
      <c r="H119" s="40">
        <f t="shared" si="16"/>
        <v>0.18218200000000001</v>
      </c>
      <c r="I119" s="41" t="s">
        <v>458</v>
      </c>
      <c r="J119" s="75" t="s">
        <v>366</v>
      </c>
      <c r="K119" s="43" t="s">
        <v>334</v>
      </c>
      <c r="L119" s="66" t="s">
        <v>311</v>
      </c>
      <c r="M119" s="67" t="s">
        <v>491</v>
      </c>
      <c r="N119" s="46"/>
    </row>
    <row r="120" spans="1:14" s="4" customFormat="1" ht="123" customHeight="1">
      <c r="A120" s="34" t="s">
        <v>454</v>
      </c>
      <c r="B120" s="63" t="s">
        <v>509</v>
      </c>
      <c r="C120" s="64" t="s">
        <v>456</v>
      </c>
      <c r="D120" s="37">
        <v>1</v>
      </c>
      <c r="E120" s="38">
        <v>230</v>
      </c>
      <c r="F120" s="38">
        <v>245</v>
      </c>
      <c r="G120" s="39" t="s">
        <v>457</v>
      </c>
      <c r="H120" s="40">
        <f t="shared" si="16"/>
        <v>0.18218200000000001</v>
      </c>
      <c r="I120" s="41" t="s">
        <v>458</v>
      </c>
      <c r="J120" s="75" t="s">
        <v>366</v>
      </c>
      <c r="K120" s="43" t="s">
        <v>334</v>
      </c>
      <c r="L120" s="66" t="s">
        <v>311</v>
      </c>
      <c r="M120" s="67" t="s">
        <v>491</v>
      </c>
      <c r="N120" s="46"/>
    </row>
    <row r="121" spans="1:14" s="4" customFormat="1" ht="123" customHeight="1">
      <c r="A121" s="34" t="s">
        <v>454</v>
      </c>
      <c r="B121" s="63" t="s">
        <v>510</v>
      </c>
      <c r="C121" s="64" t="s">
        <v>501</v>
      </c>
      <c r="D121" s="37">
        <v>1</v>
      </c>
      <c r="E121" s="38">
        <v>296</v>
      </c>
      <c r="F121" s="38">
        <v>316</v>
      </c>
      <c r="G121" s="39" t="s">
        <v>502</v>
      </c>
      <c r="H121" s="40">
        <f t="shared" ref="H121:H123" si="17">1.18*0.6*0.4</f>
        <v>0.28320000000000001</v>
      </c>
      <c r="I121" s="41" t="s">
        <v>503</v>
      </c>
      <c r="J121" s="75" t="s">
        <v>366</v>
      </c>
      <c r="K121" s="43" t="s">
        <v>334</v>
      </c>
      <c r="L121" s="66" t="s">
        <v>311</v>
      </c>
      <c r="M121" s="67" t="s">
        <v>491</v>
      </c>
      <c r="N121" s="46"/>
    </row>
    <row r="122" spans="1:14" s="4" customFormat="1" ht="123" customHeight="1">
      <c r="A122" s="34" t="s">
        <v>454</v>
      </c>
      <c r="B122" s="63" t="s">
        <v>511</v>
      </c>
      <c r="C122" s="64" t="s">
        <v>501</v>
      </c>
      <c r="D122" s="37">
        <v>1</v>
      </c>
      <c r="E122" s="38">
        <v>296</v>
      </c>
      <c r="F122" s="38">
        <v>316</v>
      </c>
      <c r="G122" s="39" t="s">
        <v>502</v>
      </c>
      <c r="H122" s="40">
        <f t="shared" si="17"/>
        <v>0.28320000000000001</v>
      </c>
      <c r="I122" s="41" t="s">
        <v>503</v>
      </c>
      <c r="J122" s="75" t="s">
        <v>366</v>
      </c>
      <c r="K122" s="43" t="s">
        <v>334</v>
      </c>
      <c r="L122" s="66" t="s">
        <v>311</v>
      </c>
      <c r="M122" s="67" t="s">
        <v>491</v>
      </c>
      <c r="N122" s="46"/>
    </row>
    <row r="123" spans="1:14" s="4" customFormat="1" ht="123" customHeight="1">
      <c r="A123" s="34" t="s">
        <v>454</v>
      </c>
      <c r="B123" s="63" t="s">
        <v>512</v>
      </c>
      <c r="C123" s="64" t="s">
        <v>501</v>
      </c>
      <c r="D123" s="37">
        <v>1</v>
      </c>
      <c r="E123" s="38">
        <v>296</v>
      </c>
      <c r="F123" s="38">
        <v>316</v>
      </c>
      <c r="G123" s="39" t="s">
        <v>502</v>
      </c>
      <c r="H123" s="40">
        <f t="shared" si="17"/>
        <v>0.28320000000000001</v>
      </c>
      <c r="I123" s="41" t="s">
        <v>503</v>
      </c>
      <c r="J123" s="75" t="s">
        <v>366</v>
      </c>
      <c r="K123" s="43" t="s">
        <v>334</v>
      </c>
      <c r="L123" s="66" t="s">
        <v>311</v>
      </c>
      <c r="M123" s="67" t="s">
        <v>491</v>
      </c>
      <c r="N123" s="46"/>
    </row>
    <row r="124" spans="1:14" s="4" customFormat="1" ht="123" customHeight="1">
      <c r="A124" s="34" t="s">
        <v>454</v>
      </c>
      <c r="B124" s="63" t="s">
        <v>513</v>
      </c>
      <c r="C124" s="64" t="s">
        <v>514</v>
      </c>
      <c r="D124" s="37">
        <v>1</v>
      </c>
      <c r="E124" s="38">
        <v>328</v>
      </c>
      <c r="F124" s="38">
        <v>348</v>
      </c>
      <c r="G124" s="39" t="s">
        <v>502</v>
      </c>
      <c r="H124" s="40">
        <f t="shared" ref="H124:H133" si="18">1.08*0.6*0.52</f>
        <v>0.33695999999999998</v>
      </c>
      <c r="I124" s="41" t="s">
        <v>515</v>
      </c>
      <c r="J124" s="75" t="s">
        <v>366</v>
      </c>
      <c r="K124" s="43" t="s">
        <v>334</v>
      </c>
      <c r="L124" s="66" t="s">
        <v>311</v>
      </c>
      <c r="M124" s="67" t="s">
        <v>516</v>
      </c>
      <c r="N124" s="46"/>
    </row>
    <row r="125" spans="1:14" s="4" customFormat="1" ht="123" customHeight="1">
      <c r="A125" s="34" t="s">
        <v>454</v>
      </c>
      <c r="B125" s="63" t="s">
        <v>517</v>
      </c>
      <c r="C125" s="84" t="s">
        <v>518</v>
      </c>
      <c r="D125" s="37">
        <v>1</v>
      </c>
      <c r="E125" s="38">
        <v>368</v>
      </c>
      <c r="F125" s="38">
        <v>388</v>
      </c>
      <c r="G125" s="39" t="s">
        <v>502</v>
      </c>
      <c r="H125" s="40">
        <f t="shared" si="18"/>
        <v>0.33695999999999998</v>
      </c>
      <c r="I125" s="41" t="s">
        <v>515</v>
      </c>
      <c r="J125" s="75" t="s">
        <v>366</v>
      </c>
      <c r="K125" s="43" t="s">
        <v>334</v>
      </c>
      <c r="L125" s="66" t="s">
        <v>311</v>
      </c>
      <c r="M125" s="67" t="s">
        <v>516</v>
      </c>
      <c r="N125" s="46"/>
    </row>
    <row r="126" spans="1:14" s="4" customFormat="1" ht="123" customHeight="1">
      <c r="A126" s="34" t="s">
        <v>454</v>
      </c>
      <c r="B126" s="63" t="s">
        <v>517</v>
      </c>
      <c r="C126" s="84" t="s">
        <v>518</v>
      </c>
      <c r="D126" s="37">
        <v>1</v>
      </c>
      <c r="E126" s="38">
        <v>368</v>
      </c>
      <c r="F126" s="38">
        <v>388</v>
      </c>
      <c r="G126" s="39" t="s">
        <v>502</v>
      </c>
      <c r="H126" s="40">
        <f t="shared" si="18"/>
        <v>0.33695999999999998</v>
      </c>
      <c r="I126" s="41" t="s">
        <v>515</v>
      </c>
      <c r="J126" s="75" t="s">
        <v>366</v>
      </c>
      <c r="K126" s="43" t="s">
        <v>334</v>
      </c>
      <c r="L126" s="66" t="s">
        <v>311</v>
      </c>
      <c r="M126" s="67" t="s">
        <v>516</v>
      </c>
      <c r="N126" s="46"/>
    </row>
    <row r="127" spans="1:14" s="4" customFormat="1" ht="123" customHeight="1">
      <c r="A127" s="34" t="s">
        <v>454</v>
      </c>
      <c r="B127" s="63" t="s">
        <v>519</v>
      </c>
      <c r="C127" s="64" t="s">
        <v>520</v>
      </c>
      <c r="D127" s="37">
        <v>1</v>
      </c>
      <c r="E127" s="38">
        <v>328</v>
      </c>
      <c r="F127" s="38">
        <v>348</v>
      </c>
      <c r="G127" s="39" t="s">
        <v>502</v>
      </c>
      <c r="H127" s="40">
        <f t="shared" si="18"/>
        <v>0.33695999999999998</v>
      </c>
      <c r="I127" s="41" t="s">
        <v>515</v>
      </c>
      <c r="J127" s="75" t="s">
        <v>366</v>
      </c>
      <c r="K127" s="43" t="s">
        <v>334</v>
      </c>
      <c r="L127" s="66" t="s">
        <v>311</v>
      </c>
      <c r="M127" s="67" t="s">
        <v>516</v>
      </c>
      <c r="N127" s="46"/>
    </row>
    <row r="128" spans="1:14" s="4" customFormat="1" ht="123" customHeight="1">
      <c r="A128" s="34" t="s">
        <v>454</v>
      </c>
      <c r="B128" s="63" t="s">
        <v>521</v>
      </c>
      <c r="C128" s="84" t="s">
        <v>518</v>
      </c>
      <c r="D128" s="37">
        <v>1</v>
      </c>
      <c r="E128" s="38">
        <v>368</v>
      </c>
      <c r="F128" s="38">
        <v>388</v>
      </c>
      <c r="G128" s="39" t="s">
        <v>502</v>
      </c>
      <c r="H128" s="40">
        <f t="shared" si="18"/>
        <v>0.33695999999999998</v>
      </c>
      <c r="I128" s="41" t="s">
        <v>515</v>
      </c>
      <c r="J128" s="75" t="s">
        <v>366</v>
      </c>
      <c r="K128" s="43" t="s">
        <v>334</v>
      </c>
      <c r="L128" s="66" t="s">
        <v>311</v>
      </c>
      <c r="M128" s="67" t="s">
        <v>516</v>
      </c>
      <c r="N128" s="46"/>
    </row>
    <row r="129" spans="1:14" s="4" customFormat="1" ht="123" customHeight="1">
      <c r="A129" s="34" t="s">
        <v>454</v>
      </c>
      <c r="B129" s="63" t="s">
        <v>521</v>
      </c>
      <c r="C129" s="84" t="s">
        <v>518</v>
      </c>
      <c r="D129" s="37">
        <v>1</v>
      </c>
      <c r="E129" s="38">
        <v>368</v>
      </c>
      <c r="F129" s="38">
        <v>388</v>
      </c>
      <c r="G129" s="39" t="s">
        <v>502</v>
      </c>
      <c r="H129" s="40">
        <f t="shared" si="18"/>
        <v>0.33695999999999998</v>
      </c>
      <c r="I129" s="41" t="s">
        <v>515</v>
      </c>
      <c r="J129" s="75" t="s">
        <v>366</v>
      </c>
      <c r="K129" s="43" t="s">
        <v>334</v>
      </c>
      <c r="L129" s="66" t="s">
        <v>311</v>
      </c>
      <c r="M129" s="67" t="s">
        <v>516</v>
      </c>
      <c r="N129" s="46"/>
    </row>
    <row r="130" spans="1:14" s="4" customFormat="1" ht="123" customHeight="1">
      <c r="A130" s="34" t="s">
        <v>454</v>
      </c>
      <c r="B130" s="63" t="s">
        <v>522</v>
      </c>
      <c r="C130" s="64" t="s">
        <v>520</v>
      </c>
      <c r="D130" s="37">
        <v>1</v>
      </c>
      <c r="E130" s="38">
        <v>328</v>
      </c>
      <c r="F130" s="38">
        <v>348</v>
      </c>
      <c r="G130" s="39" t="s">
        <v>502</v>
      </c>
      <c r="H130" s="40">
        <f t="shared" si="18"/>
        <v>0.33695999999999998</v>
      </c>
      <c r="I130" s="41" t="s">
        <v>515</v>
      </c>
      <c r="J130" s="75" t="s">
        <v>366</v>
      </c>
      <c r="K130" s="43" t="s">
        <v>334</v>
      </c>
      <c r="L130" s="66" t="s">
        <v>311</v>
      </c>
      <c r="M130" s="67" t="s">
        <v>516</v>
      </c>
      <c r="N130" s="46"/>
    </row>
    <row r="131" spans="1:14" s="4" customFormat="1" ht="123" customHeight="1">
      <c r="A131" s="34" t="s">
        <v>454</v>
      </c>
      <c r="B131" s="63" t="s">
        <v>523</v>
      </c>
      <c r="C131" s="84" t="s">
        <v>518</v>
      </c>
      <c r="D131" s="37">
        <v>1</v>
      </c>
      <c r="E131" s="38">
        <v>368</v>
      </c>
      <c r="F131" s="38">
        <v>388</v>
      </c>
      <c r="G131" s="39" t="s">
        <v>502</v>
      </c>
      <c r="H131" s="40">
        <f t="shared" si="18"/>
        <v>0.33695999999999998</v>
      </c>
      <c r="I131" s="41" t="s">
        <v>515</v>
      </c>
      <c r="J131" s="75" t="s">
        <v>366</v>
      </c>
      <c r="K131" s="43" t="s">
        <v>334</v>
      </c>
      <c r="L131" s="66" t="s">
        <v>311</v>
      </c>
      <c r="M131" s="67" t="s">
        <v>516</v>
      </c>
      <c r="N131" s="46"/>
    </row>
    <row r="132" spans="1:14" s="4" customFormat="1" ht="123" customHeight="1">
      <c r="A132" s="34" t="s">
        <v>454</v>
      </c>
      <c r="B132" s="63" t="s">
        <v>523</v>
      </c>
      <c r="C132" s="84" t="s">
        <v>518</v>
      </c>
      <c r="D132" s="37">
        <v>1</v>
      </c>
      <c r="E132" s="38">
        <v>368</v>
      </c>
      <c r="F132" s="38">
        <v>388</v>
      </c>
      <c r="G132" s="39" t="s">
        <v>502</v>
      </c>
      <c r="H132" s="40">
        <f t="shared" si="18"/>
        <v>0.33695999999999998</v>
      </c>
      <c r="I132" s="41" t="s">
        <v>515</v>
      </c>
      <c r="J132" s="75" t="s">
        <v>366</v>
      </c>
      <c r="K132" s="43" t="s">
        <v>334</v>
      </c>
      <c r="L132" s="66" t="s">
        <v>311</v>
      </c>
      <c r="M132" s="67" t="s">
        <v>516</v>
      </c>
      <c r="N132" s="46"/>
    </row>
    <row r="133" spans="1:14" s="4" customFormat="1" ht="123" customHeight="1">
      <c r="A133" s="34" t="s">
        <v>454</v>
      </c>
      <c r="B133" s="63" t="s">
        <v>524</v>
      </c>
      <c r="C133" s="64" t="s">
        <v>520</v>
      </c>
      <c r="D133" s="37">
        <v>1</v>
      </c>
      <c r="E133" s="38">
        <v>328</v>
      </c>
      <c r="F133" s="38">
        <v>348</v>
      </c>
      <c r="G133" s="39" t="s">
        <v>502</v>
      </c>
      <c r="H133" s="40">
        <f t="shared" si="18"/>
        <v>0.33695999999999998</v>
      </c>
      <c r="I133" s="41" t="s">
        <v>515</v>
      </c>
      <c r="J133" s="75" t="s">
        <v>366</v>
      </c>
      <c r="K133" s="43" t="s">
        <v>334</v>
      </c>
      <c r="L133" s="66" t="s">
        <v>311</v>
      </c>
      <c r="M133" s="67" t="s">
        <v>516</v>
      </c>
      <c r="N133" s="46"/>
    </row>
    <row r="134" spans="1:14" s="4" customFormat="1" ht="123" customHeight="1">
      <c r="A134" s="34" t="s">
        <v>454</v>
      </c>
      <c r="B134" s="63" t="s">
        <v>525</v>
      </c>
      <c r="C134" s="64" t="s">
        <v>456</v>
      </c>
      <c r="D134" s="37">
        <v>1</v>
      </c>
      <c r="E134" s="38">
        <v>290</v>
      </c>
      <c r="F134" s="38">
        <v>305</v>
      </c>
      <c r="G134" s="39" t="s">
        <v>526</v>
      </c>
      <c r="H134" s="40">
        <f t="shared" ref="H134:H140" si="19">1.2*0.59*0.36</f>
        <v>0.25488</v>
      </c>
      <c r="I134" s="41" t="s">
        <v>527</v>
      </c>
      <c r="J134" s="75" t="s">
        <v>366</v>
      </c>
      <c r="K134" s="43" t="s">
        <v>334</v>
      </c>
      <c r="L134" s="66" t="s">
        <v>311</v>
      </c>
      <c r="M134" s="67" t="s">
        <v>516</v>
      </c>
      <c r="N134" s="46"/>
    </row>
    <row r="135" spans="1:14" s="4" customFormat="1" ht="123" customHeight="1">
      <c r="A135" s="34" t="s">
        <v>454</v>
      </c>
      <c r="B135" s="63" t="s">
        <v>528</v>
      </c>
      <c r="C135" s="64" t="s">
        <v>456</v>
      </c>
      <c r="D135" s="37">
        <v>1</v>
      </c>
      <c r="E135" s="38">
        <v>290</v>
      </c>
      <c r="F135" s="38">
        <v>305</v>
      </c>
      <c r="G135" s="39" t="s">
        <v>526</v>
      </c>
      <c r="H135" s="40">
        <f t="shared" si="19"/>
        <v>0.25488</v>
      </c>
      <c r="I135" s="41" t="s">
        <v>527</v>
      </c>
      <c r="J135" s="75" t="s">
        <v>366</v>
      </c>
      <c r="K135" s="43" t="s">
        <v>334</v>
      </c>
      <c r="L135" s="66" t="s">
        <v>311</v>
      </c>
      <c r="M135" s="67" t="s">
        <v>516</v>
      </c>
      <c r="N135" s="46"/>
    </row>
    <row r="136" spans="1:14" s="4" customFormat="1" ht="123" customHeight="1">
      <c r="A136" s="34" t="s">
        <v>454</v>
      </c>
      <c r="B136" s="63" t="s">
        <v>528</v>
      </c>
      <c r="C136" s="64" t="s">
        <v>456</v>
      </c>
      <c r="D136" s="37">
        <v>1</v>
      </c>
      <c r="E136" s="38">
        <v>290</v>
      </c>
      <c r="F136" s="38">
        <v>305</v>
      </c>
      <c r="G136" s="39" t="s">
        <v>526</v>
      </c>
      <c r="H136" s="40">
        <f t="shared" si="19"/>
        <v>0.25488</v>
      </c>
      <c r="I136" s="41" t="s">
        <v>527</v>
      </c>
      <c r="J136" s="75" t="s">
        <v>366</v>
      </c>
      <c r="K136" s="43" t="s">
        <v>334</v>
      </c>
      <c r="L136" s="66" t="s">
        <v>311</v>
      </c>
      <c r="M136" s="67" t="s">
        <v>516</v>
      </c>
      <c r="N136" s="46"/>
    </row>
    <row r="137" spans="1:14" s="4" customFormat="1" ht="123" customHeight="1">
      <c r="A137" s="34" t="s">
        <v>454</v>
      </c>
      <c r="B137" s="63" t="s">
        <v>529</v>
      </c>
      <c r="C137" s="64" t="s">
        <v>456</v>
      </c>
      <c r="D137" s="37">
        <v>1</v>
      </c>
      <c r="E137" s="38">
        <v>290</v>
      </c>
      <c r="F137" s="38">
        <v>305</v>
      </c>
      <c r="G137" s="39" t="s">
        <v>526</v>
      </c>
      <c r="H137" s="40">
        <f t="shared" si="19"/>
        <v>0.25488</v>
      </c>
      <c r="I137" s="41" t="s">
        <v>527</v>
      </c>
      <c r="J137" s="75" t="s">
        <v>366</v>
      </c>
      <c r="K137" s="43" t="s">
        <v>334</v>
      </c>
      <c r="L137" s="66" t="s">
        <v>311</v>
      </c>
      <c r="M137" s="67" t="s">
        <v>516</v>
      </c>
      <c r="N137" s="46"/>
    </row>
    <row r="138" spans="1:14" s="4" customFormat="1" ht="123" customHeight="1">
      <c r="A138" s="34" t="s">
        <v>454</v>
      </c>
      <c r="B138" s="63" t="s">
        <v>530</v>
      </c>
      <c r="C138" s="64" t="s">
        <v>456</v>
      </c>
      <c r="D138" s="37">
        <v>1</v>
      </c>
      <c r="E138" s="38">
        <v>290</v>
      </c>
      <c r="F138" s="38">
        <v>305</v>
      </c>
      <c r="G138" s="39" t="s">
        <v>526</v>
      </c>
      <c r="H138" s="40">
        <f t="shared" si="19"/>
        <v>0.25488</v>
      </c>
      <c r="I138" s="41" t="s">
        <v>527</v>
      </c>
      <c r="J138" s="75" t="s">
        <v>366</v>
      </c>
      <c r="K138" s="43" t="s">
        <v>334</v>
      </c>
      <c r="L138" s="66" t="s">
        <v>311</v>
      </c>
      <c r="M138" s="67" t="s">
        <v>516</v>
      </c>
      <c r="N138" s="46"/>
    </row>
    <row r="139" spans="1:14" s="4" customFormat="1" ht="123" customHeight="1">
      <c r="A139" s="34" t="s">
        <v>454</v>
      </c>
      <c r="B139" s="63" t="s">
        <v>531</v>
      </c>
      <c r="C139" s="64" t="s">
        <v>456</v>
      </c>
      <c r="D139" s="37">
        <v>1</v>
      </c>
      <c r="E139" s="38">
        <v>290</v>
      </c>
      <c r="F139" s="38">
        <v>305</v>
      </c>
      <c r="G139" s="39" t="s">
        <v>526</v>
      </c>
      <c r="H139" s="40">
        <f t="shared" si="19"/>
        <v>0.25488</v>
      </c>
      <c r="I139" s="41" t="s">
        <v>527</v>
      </c>
      <c r="J139" s="75" t="s">
        <v>366</v>
      </c>
      <c r="K139" s="43" t="s">
        <v>334</v>
      </c>
      <c r="L139" s="66" t="s">
        <v>311</v>
      </c>
      <c r="M139" s="67" t="s">
        <v>516</v>
      </c>
      <c r="N139" s="46"/>
    </row>
    <row r="140" spans="1:14" s="4" customFormat="1" ht="123" customHeight="1">
      <c r="A140" s="34" t="s">
        <v>454</v>
      </c>
      <c r="B140" s="63" t="s">
        <v>532</v>
      </c>
      <c r="C140" s="64" t="s">
        <v>456</v>
      </c>
      <c r="D140" s="37">
        <v>1</v>
      </c>
      <c r="E140" s="38">
        <v>290</v>
      </c>
      <c r="F140" s="38">
        <v>305</v>
      </c>
      <c r="G140" s="39" t="s">
        <v>526</v>
      </c>
      <c r="H140" s="40">
        <f t="shared" si="19"/>
        <v>0.25488</v>
      </c>
      <c r="I140" s="41" t="s">
        <v>527</v>
      </c>
      <c r="J140" s="75" t="s">
        <v>366</v>
      </c>
      <c r="K140" s="43" t="s">
        <v>334</v>
      </c>
      <c r="L140" s="66" t="s">
        <v>311</v>
      </c>
      <c r="M140" s="67" t="s">
        <v>516</v>
      </c>
      <c r="N140" s="46"/>
    </row>
    <row r="141" spans="1:14" s="4" customFormat="1" ht="105" customHeight="1">
      <c r="A141" s="34" t="s">
        <v>533</v>
      </c>
      <c r="B141" s="63" t="s">
        <v>534</v>
      </c>
      <c r="C141" s="77" t="s">
        <v>535</v>
      </c>
      <c r="D141" s="37">
        <v>1</v>
      </c>
      <c r="E141" s="38">
        <v>260</v>
      </c>
      <c r="F141" s="38">
        <v>275</v>
      </c>
      <c r="G141" s="39" t="s">
        <v>536</v>
      </c>
      <c r="H141" s="40">
        <f t="shared" ref="H141:H145" si="20">1.08*0.59*0.4</f>
        <v>0.25488</v>
      </c>
      <c r="I141" s="41" t="s">
        <v>537</v>
      </c>
      <c r="J141" s="78" t="s">
        <v>538</v>
      </c>
      <c r="K141" s="43" t="s">
        <v>310</v>
      </c>
      <c r="L141" s="44" t="s">
        <v>311</v>
      </c>
      <c r="M141" s="45" t="s">
        <v>539</v>
      </c>
      <c r="N141" s="46"/>
    </row>
    <row r="142" spans="1:14" s="4" customFormat="1" ht="123" customHeight="1">
      <c r="A142" s="34" t="s">
        <v>533</v>
      </c>
      <c r="B142" s="63" t="s">
        <v>534</v>
      </c>
      <c r="C142" s="77" t="s">
        <v>535</v>
      </c>
      <c r="D142" s="37">
        <v>1</v>
      </c>
      <c r="E142" s="38">
        <v>260</v>
      </c>
      <c r="F142" s="38">
        <v>275</v>
      </c>
      <c r="G142" s="39" t="s">
        <v>536</v>
      </c>
      <c r="H142" s="40">
        <f t="shared" si="20"/>
        <v>0.25488</v>
      </c>
      <c r="I142" s="41" t="s">
        <v>537</v>
      </c>
      <c r="J142" s="78" t="s">
        <v>538</v>
      </c>
      <c r="K142" s="43" t="s">
        <v>310</v>
      </c>
      <c r="L142" s="44" t="s">
        <v>311</v>
      </c>
      <c r="M142" s="45" t="s">
        <v>539</v>
      </c>
      <c r="N142" s="46"/>
    </row>
    <row r="143" spans="1:14" s="4" customFormat="1" ht="123" customHeight="1">
      <c r="A143" s="34" t="s">
        <v>533</v>
      </c>
      <c r="B143" s="63" t="s">
        <v>540</v>
      </c>
      <c r="C143" s="77" t="s">
        <v>535</v>
      </c>
      <c r="D143" s="37">
        <v>1</v>
      </c>
      <c r="E143" s="38">
        <v>275</v>
      </c>
      <c r="F143" s="38">
        <v>290</v>
      </c>
      <c r="G143" s="39" t="s">
        <v>536</v>
      </c>
      <c r="H143" s="40">
        <f t="shared" si="20"/>
        <v>0.25488</v>
      </c>
      <c r="I143" s="41" t="s">
        <v>537</v>
      </c>
      <c r="J143" s="78" t="s">
        <v>538</v>
      </c>
      <c r="K143" s="43" t="s">
        <v>310</v>
      </c>
      <c r="L143" s="44" t="s">
        <v>311</v>
      </c>
      <c r="M143" s="45" t="s">
        <v>539</v>
      </c>
      <c r="N143" s="46"/>
    </row>
    <row r="144" spans="1:14" s="4" customFormat="1" ht="123" customHeight="1">
      <c r="A144" s="34" t="s">
        <v>533</v>
      </c>
      <c r="B144" s="63" t="s">
        <v>540</v>
      </c>
      <c r="C144" s="77" t="s">
        <v>535</v>
      </c>
      <c r="D144" s="37">
        <v>1</v>
      </c>
      <c r="E144" s="38">
        <v>290</v>
      </c>
      <c r="F144" s="38">
        <v>310</v>
      </c>
      <c r="G144" s="39" t="s">
        <v>536</v>
      </c>
      <c r="H144" s="40">
        <f t="shared" si="20"/>
        <v>0.25488</v>
      </c>
      <c r="I144" s="41" t="s">
        <v>537</v>
      </c>
      <c r="J144" s="78" t="s">
        <v>538</v>
      </c>
      <c r="K144" s="43" t="s">
        <v>310</v>
      </c>
      <c r="L144" s="44" t="s">
        <v>311</v>
      </c>
      <c r="M144" s="45" t="s">
        <v>539</v>
      </c>
      <c r="N144" s="46"/>
    </row>
    <row r="145" spans="1:28" s="4" customFormat="1" ht="123" customHeight="1">
      <c r="A145" s="34" t="s">
        <v>533</v>
      </c>
      <c r="B145" s="63" t="s">
        <v>541</v>
      </c>
      <c r="C145" s="77" t="s">
        <v>535</v>
      </c>
      <c r="D145" s="37">
        <v>1</v>
      </c>
      <c r="E145" s="38">
        <v>310</v>
      </c>
      <c r="F145" s="38">
        <v>325</v>
      </c>
      <c r="G145" s="39" t="s">
        <v>536</v>
      </c>
      <c r="H145" s="40">
        <f t="shared" si="20"/>
        <v>0.25488</v>
      </c>
      <c r="I145" s="41" t="s">
        <v>537</v>
      </c>
      <c r="J145" s="78" t="s">
        <v>538</v>
      </c>
      <c r="K145" s="43" t="s">
        <v>310</v>
      </c>
      <c r="L145" s="44" t="s">
        <v>311</v>
      </c>
      <c r="M145" s="45" t="s">
        <v>539</v>
      </c>
      <c r="N145" s="46"/>
    </row>
    <row r="146" spans="1:28" s="4" customFormat="1" ht="119.1" customHeight="1">
      <c r="A146" s="47" t="s">
        <v>339</v>
      </c>
      <c r="B146" s="48" t="s">
        <v>542</v>
      </c>
      <c r="C146" s="85" t="s">
        <v>543</v>
      </c>
      <c r="D146" s="50">
        <v>1</v>
      </c>
      <c r="E146" s="51">
        <v>280</v>
      </c>
      <c r="F146" s="52">
        <v>292</v>
      </c>
      <c r="G146" s="53" t="s">
        <v>544</v>
      </c>
      <c r="H146" s="54">
        <f>1*0.55*0.36</f>
        <v>0.19800000000000001</v>
      </c>
      <c r="I146" s="55" t="s">
        <v>545</v>
      </c>
      <c r="J146" s="81" t="s">
        <v>430</v>
      </c>
      <c r="K146" s="57" t="s">
        <v>310</v>
      </c>
      <c r="L146" s="58" t="s">
        <v>311</v>
      </c>
      <c r="M146" s="86" t="s">
        <v>546</v>
      </c>
      <c r="N146" s="60" t="s">
        <v>327</v>
      </c>
      <c r="O146" s="61"/>
      <c r="P146" s="61"/>
      <c r="Q146" s="61"/>
      <c r="R146" s="61"/>
      <c r="S146" s="61"/>
      <c r="T146" s="61"/>
      <c r="U146" s="61"/>
      <c r="V146" s="61"/>
      <c r="W146" s="61"/>
      <c r="X146" s="61"/>
      <c r="Y146" s="61"/>
      <c r="Z146" s="61"/>
      <c r="AA146" s="61"/>
      <c r="AB146" s="61"/>
    </row>
    <row r="147" spans="1:28" s="4" customFormat="1" ht="119.1" customHeight="1">
      <c r="A147" s="47" t="s">
        <v>339</v>
      </c>
      <c r="B147" s="48" t="s">
        <v>547</v>
      </c>
      <c r="C147" s="85" t="s">
        <v>543</v>
      </c>
      <c r="D147" s="50">
        <v>1</v>
      </c>
      <c r="E147" s="51">
        <v>300</v>
      </c>
      <c r="F147" s="52">
        <v>312</v>
      </c>
      <c r="G147" s="53" t="s">
        <v>548</v>
      </c>
      <c r="H147" s="54">
        <f t="shared" ref="H146:H151" si="21">0.95*0.47*0.44</f>
        <v>0.19646</v>
      </c>
      <c r="I147" s="55" t="s">
        <v>549</v>
      </c>
      <c r="J147" s="81" t="s">
        <v>430</v>
      </c>
      <c r="K147" s="57" t="s">
        <v>310</v>
      </c>
      <c r="L147" s="58" t="s">
        <v>311</v>
      </c>
      <c r="M147" s="86" t="s">
        <v>546</v>
      </c>
      <c r="N147" s="60" t="s">
        <v>327</v>
      </c>
      <c r="O147" s="61"/>
      <c r="P147" s="61"/>
      <c r="Q147" s="61"/>
      <c r="R147" s="61"/>
      <c r="S147" s="61"/>
      <c r="T147" s="61"/>
      <c r="U147" s="61"/>
      <c r="V147" s="61"/>
      <c r="W147" s="61"/>
      <c r="X147" s="61"/>
      <c r="Y147" s="61"/>
      <c r="Z147" s="61"/>
      <c r="AA147" s="61"/>
      <c r="AB147" s="61"/>
    </row>
    <row r="148" spans="1:28" s="4" customFormat="1" ht="119.1" customHeight="1">
      <c r="A148" s="47" t="s">
        <v>339</v>
      </c>
      <c r="B148" s="48" t="s">
        <v>550</v>
      </c>
      <c r="C148" s="85" t="s">
        <v>543</v>
      </c>
      <c r="D148" s="50">
        <v>1</v>
      </c>
      <c r="E148" s="51">
        <v>295</v>
      </c>
      <c r="F148" s="52">
        <v>307</v>
      </c>
      <c r="G148" s="53" t="s">
        <v>548</v>
      </c>
      <c r="H148" s="54">
        <f t="shared" si="21"/>
        <v>0.19646</v>
      </c>
      <c r="I148" s="55" t="s">
        <v>549</v>
      </c>
      <c r="J148" s="81" t="s">
        <v>430</v>
      </c>
      <c r="K148" s="57" t="s">
        <v>310</v>
      </c>
      <c r="L148" s="58" t="s">
        <v>311</v>
      </c>
      <c r="M148" s="86" t="s">
        <v>546</v>
      </c>
      <c r="N148" s="60" t="s">
        <v>327</v>
      </c>
      <c r="O148" s="61"/>
      <c r="P148" s="61"/>
      <c r="Q148" s="61"/>
      <c r="R148" s="61"/>
      <c r="S148" s="61"/>
      <c r="T148" s="61"/>
      <c r="U148" s="61"/>
      <c r="V148" s="61"/>
      <c r="W148" s="61"/>
      <c r="X148" s="61"/>
      <c r="Y148" s="61"/>
      <c r="Z148" s="61"/>
      <c r="AA148" s="61"/>
      <c r="AB148" s="61"/>
    </row>
    <row r="149" spans="1:28" s="4" customFormat="1" ht="119.1" customHeight="1">
      <c r="A149" s="47" t="s">
        <v>339</v>
      </c>
      <c r="B149" s="48" t="s">
        <v>551</v>
      </c>
      <c r="C149" s="87" t="s">
        <v>552</v>
      </c>
      <c r="D149" s="50">
        <v>1</v>
      </c>
      <c r="E149" s="51">
        <v>310</v>
      </c>
      <c r="F149" s="52">
        <v>322</v>
      </c>
      <c r="G149" s="53" t="s">
        <v>548</v>
      </c>
      <c r="H149" s="54">
        <f t="shared" si="21"/>
        <v>0.19646</v>
      </c>
      <c r="I149" s="55" t="s">
        <v>549</v>
      </c>
      <c r="J149" s="81" t="s">
        <v>430</v>
      </c>
      <c r="K149" s="57" t="s">
        <v>310</v>
      </c>
      <c r="L149" s="58" t="s">
        <v>311</v>
      </c>
      <c r="M149" s="86" t="s">
        <v>546</v>
      </c>
      <c r="N149" s="60" t="s">
        <v>327</v>
      </c>
      <c r="O149" s="61"/>
      <c r="P149" s="61"/>
      <c r="Q149" s="61"/>
      <c r="R149" s="61"/>
      <c r="S149" s="61"/>
      <c r="T149" s="61"/>
      <c r="U149" s="61"/>
      <c r="V149" s="61"/>
      <c r="W149" s="61"/>
      <c r="X149" s="61"/>
      <c r="Y149" s="61"/>
      <c r="Z149" s="61"/>
      <c r="AA149" s="61"/>
      <c r="AB149" s="61"/>
    </row>
    <row r="150" spans="1:28" s="4" customFormat="1" ht="119.1" customHeight="1">
      <c r="A150" s="47" t="s">
        <v>339</v>
      </c>
      <c r="B150" s="48" t="s">
        <v>553</v>
      </c>
      <c r="C150" s="87" t="s">
        <v>552</v>
      </c>
      <c r="D150" s="50">
        <v>1</v>
      </c>
      <c r="E150" s="51">
        <v>325</v>
      </c>
      <c r="F150" s="52">
        <v>337</v>
      </c>
      <c r="G150" s="53" t="s">
        <v>548</v>
      </c>
      <c r="H150" s="54">
        <f t="shared" si="21"/>
        <v>0.19646</v>
      </c>
      <c r="I150" s="55" t="s">
        <v>549</v>
      </c>
      <c r="J150" s="81" t="s">
        <v>430</v>
      </c>
      <c r="K150" s="57" t="s">
        <v>310</v>
      </c>
      <c r="L150" s="58" t="s">
        <v>311</v>
      </c>
      <c r="M150" s="86" t="s">
        <v>546</v>
      </c>
      <c r="N150" s="60" t="s">
        <v>327</v>
      </c>
      <c r="O150" s="61"/>
      <c r="P150" s="61"/>
      <c r="Q150" s="61"/>
      <c r="R150" s="61"/>
      <c r="S150" s="61"/>
      <c r="T150" s="61"/>
      <c r="U150" s="61"/>
      <c r="V150" s="61"/>
      <c r="W150" s="61"/>
      <c r="X150" s="61"/>
      <c r="Y150" s="61"/>
      <c r="Z150" s="61"/>
      <c r="AA150" s="61"/>
      <c r="AB150" s="61"/>
    </row>
    <row r="151" spans="1:28" s="4" customFormat="1" ht="119.1" customHeight="1">
      <c r="A151" s="47" t="s">
        <v>554</v>
      </c>
      <c r="B151" s="48" t="s">
        <v>555</v>
      </c>
      <c r="C151" s="88" t="s">
        <v>556</v>
      </c>
      <c r="D151" s="50">
        <v>1</v>
      </c>
      <c r="E151" s="51">
        <v>262</v>
      </c>
      <c r="F151" s="52">
        <v>274</v>
      </c>
      <c r="G151" s="53" t="s">
        <v>548</v>
      </c>
      <c r="H151" s="54">
        <f t="shared" si="21"/>
        <v>0.19646</v>
      </c>
      <c r="I151" s="55" t="s">
        <v>549</v>
      </c>
      <c r="J151" s="81" t="s">
        <v>557</v>
      </c>
      <c r="K151" s="57" t="s">
        <v>310</v>
      </c>
      <c r="L151" s="58" t="s">
        <v>311</v>
      </c>
      <c r="M151" s="59" t="s">
        <v>558</v>
      </c>
      <c r="N151" s="60" t="s">
        <v>327</v>
      </c>
      <c r="O151" s="61"/>
      <c r="P151" s="61"/>
      <c r="Q151" s="61"/>
      <c r="R151" s="61"/>
      <c r="S151" s="61"/>
      <c r="T151" s="61"/>
      <c r="U151" s="61"/>
      <c r="V151" s="61"/>
      <c r="W151" s="61"/>
      <c r="X151" s="61"/>
      <c r="Y151" s="61"/>
      <c r="Z151" s="61"/>
      <c r="AA151" s="61"/>
      <c r="AB151" s="61"/>
    </row>
    <row r="152" spans="1:28" s="4" customFormat="1" ht="119.1" customHeight="1">
      <c r="A152" s="47" t="s">
        <v>554</v>
      </c>
      <c r="B152" s="48" t="s">
        <v>559</v>
      </c>
      <c r="C152" s="88" t="s">
        <v>556</v>
      </c>
      <c r="D152" s="50">
        <v>1</v>
      </c>
      <c r="E152" s="51">
        <v>273</v>
      </c>
      <c r="F152" s="52">
        <v>285</v>
      </c>
      <c r="G152" s="53" t="s">
        <v>548</v>
      </c>
      <c r="H152" s="54">
        <f t="shared" ref="H152:H157" si="22">0.91*0.58*0.41</f>
        <v>0.21639800000000001</v>
      </c>
      <c r="I152" s="55" t="s">
        <v>560</v>
      </c>
      <c r="J152" s="81" t="s">
        <v>561</v>
      </c>
      <c r="K152" s="57" t="s">
        <v>310</v>
      </c>
      <c r="L152" s="58" t="s">
        <v>311</v>
      </c>
      <c r="M152" s="59" t="s">
        <v>562</v>
      </c>
      <c r="N152" s="60" t="s">
        <v>327</v>
      </c>
      <c r="O152" s="61"/>
      <c r="P152" s="61"/>
      <c r="Q152" s="61"/>
      <c r="R152" s="61"/>
      <c r="S152" s="61"/>
      <c r="T152" s="61"/>
      <c r="U152" s="61"/>
      <c r="V152" s="61"/>
      <c r="W152" s="61"/>
      <c r="X152" s="61"/>
      <c r="Y152" s="61"/>
      <c r="Z152" s="61"/>
      <c r="AA152" s="61"/>
      <c r="AB152" s="61"/>
    </row>
    <row r="153" spans="1:28" s="4" customFormat="1" ht="119.1" customHeight="1">
      <c r="A153" s="47" t="s">
        <v>554</v>
      </c>
      <c r="B153" s="48" t="s">
        <v>563</v>
      </c>
      <c r="C153" s="88" t="s">
        <v>556</v>
      </c>
      <c r="D153" s="50">
        <v>1</v>
      </c>
      <c r="E153" s="51">
        <v>278</v>
      </c>
      <c r="F153" s="52">
        <v>290</v>
      </c>
      <c r="G153" s="53" t="s">
        <v>548</v>
      </c>
      <c r="H153" s="54">
        <f t="shared" si="22"/>
        <v>0.21639800000000001</v>
      </c>
      <c r="I153" s="55" t="s">
        <v>560</v>
      </c>
      <c r="J153" s="81" t="s">
        <v>564</v>
      </c>
      <c r="K153" s="57" t="s">
        <v>310</v>
      </c>
      <c r="L153" s="58" t="s">
        <v>311</v>
      </c>
      <c r="M153" s="59" t="s">
        <v>562</v>
      </c>
      <c r="N153" s="60" t="s">
        <v>327</v>
      </c>
      <c r="O153" s="61"/>
      <c r="P153" s="61"/>
      <c r="Q153" s="61"/>
      <c r="R153" s="61"/>
      <c r="S153" s="61"/>
      <c r="T153" s="61"/>
      <c r="U153" s="61"/>
      <c r="V153" s="61"/>
      <c r="W153" s="61"/>
      <c r="X153" s="61"/>
      <c r="Y153" s="61"/>
      <c r="Z153" s="61"/>
      <c r="AA153" s="61"/>
      <c r="AB153" s="61"/>
    </row>
    <row r="154" spans="1:28" s="4" customFormat="1" ht="122.1" customHeight="1">
      <c r="A154" s="47" t="s">
        <v>554</v>
      </c>
      <c r="B154" s="48" t="s">
        <v>565</v>
      </c>
      <c r="C154" s="88" t="s">
        <v>556</v>
      </c>
      <c r="D154" s="50">
        <v>1</v>
      </c>
      <c r="E154" s="51">
        <v>290</v>
      </c>
      <c r="F154" s="52">
        <v>302</v>
      </c>
      <c r="G154" s="53" t="s">
        <v>548</v>
      </c>
      <c r="H154" s="54">
        <f t="shared" si="22"/>
        <v>0.21639800000000001</v>
      </c>
      <c r="I154" s="55" t="s">
        <v>560</v>
      </c>
      <c r="J154" s="81" t="s">
        <v>566</v>
      </c>
      <c r="K154" s="57" t="s">
        <v>310</v>
      </c>
      <c r="L154" s="58" t="s">
        <v>311</v>
      </c>
      <c r="M154" s="59" t="s">
        <v>562</v>
      </c>
      <c r="N154" s="60" t="s">
        <v>327</v>
      </c>
      <c r="O154" s="61"/>
      <c r="P154" s="61"/>
      <c r="Q154" s="61"/>
      <c r="R154" s="61"/>
      <c r="S154" s="61"/>
      <c r="T154" s="61"/>
      <c r="U154" s="61"/>
      <c r="V154" s="61"/>
      <c r="W154" s="61"/>
      <c r="X154" s="61"/>
      <c r="Y154" s="61"/>
      <c r="Z154" s="61"/>
      <c r="AA154" s="61"/>
      <c r="AB154" s="61"/>
    </row>
    <row r="155" spans="1:28" s="4" customFormat="1" ht="119.1" customHeight="1">
      <c r="A155" s="47" t="s">
        <v>567</v>
      </c>
      <c r="B155" s="89" t="s">
        <v>568</v>
      </c>
      <c r="C155" s="88" t="s">
        <v>569</v>
      </c>
      <c r="D155" s="50">
        <v>1</v>
      </c>
      <c r="E155" s="51">
        <v>350</v>
      </c>
      <c r="F155" s="52">
        <v>365</v>
      </c>
      <c r="G155" s="53" t="s">
        <v>548</v>
      </c>
      <c r="H155" s="54">
        <f t="shared" si="22"/>
        <v>0.21639800000000001</v>
      </c>
      <c r="I155" s="55" t="s">
        <v>560</v>
      </c>
      <c r="J155" s="90" t="s">
        <v>570</v>
      </c>
      <c r="K155" s="57" t="s">
        <v>310</v>
      </c>
      <c r="L155" s="58" t="s">
        <v>311</v>
      </c>
      <c r="M155" s="91" t="s">
        <v>571</v>
      </c>
      <c r="N155" s="60" t="s">
        <v>327</v>
      </c>
      <c r="O155" s="61"/>
      <c r="P155" s="61"/>
      <c r="Q155" s="61"/>
      <c r="R155" s="61"/>
      <c r="S155" s="61"/>
      <c r="T155" s="61"/>
      <c r="U155" s="61"/>
      <c r="V155" s="61"/>
      <c r="W155" s="61"/>
      <c r="X155" s="61"/>
      <c r="Y155" s="61"/>
      <c r="Z155" s="61"/>
      <c r="AA155" s="61"/>
      <c r="AB155" s="61"/>
    </row>
    <row r="156" spans="1:28" s="4" customFormat="1" ht="119.1" customHeight="1">
      <c r="A156" s="47" t="s">
        <v>567</v>
      </c>
      <c r="B156" s="89" t="s">
        <v>568</v>
      </c>
      <c r="C156" s="88" t="s">
        <v>569</v>
      </c>
      <c r="D156" s="50">
        <v>1</v>
      </c>
      <c r="E156" s="51">
        <v>350</v>
      </c>
      <c r="F156" s="52">
        <v>365</v>
      </c>
      <c r="G156" s="53" t="s">
        <v>548</v>
      </c>
      <c r="H156" s="54">
        <f t="shared" si="22"/>
        <v>0.21639800000000001</v>
      </c>
      <c r="I156" s="55" t="s">
        <v>560</v>
      </c>
      <c r="J156" s="90" t="s">
        <v>570</v>
      </c>
      <c r="K156" s="57" t="s">
        <v>310</v>
      </c>
      <c r="L156" s="58" t="s">
        <v>311</v>
      </c>
      <c r="M156" s="91" t="s">
        <v>571</v>
      </c>
      <c r="N156" s="60" t="s">
        <v>327</v>
      </c>
      <c r="O156" s="61"/>
      <c r="P156" s="61"/>
      <c r="Q156" s="61"/>
      <c r="R156" s="61"/>
      <c r="S156" s="61"/>
      <c r="T156" s="61"/>
      <c r="U156" s="61"/>
      <c r="V156" s="61"/>
      <c r="W156" s="61"/>
      <c r="X156" s="61"/>
      <c r="Y156" s="61"/>
      <c r="Z156" s="61"/>
      <c r="AA156" s="61"/>
      <c r="AB156" s="61"/>
    </row>
    <row r="157" spans="1:28" s="4" customFormat="1" ht="119.1" customHeight="1">
      <c r="A157" s="47" t="s">
        <v>567</v>
      </c>
      <c r="B157" s="89" t="s">
        <v>572</v>
      </c>
      <c r="C157" s="88" t="s">
        <v>569</v>
      </c>
      <c r="D157" s="50">
        <v>1</v>
      </c>
      <c r="E157" s="51">
        <v>375</v>
      </c>
      <c r="F157" s="52">
        <v>390</v>
      </c>
      <c r="G157" s="53" t="s">
        <v>548</v>
      </c>
      <c r="H157" s="54">
        <f t="shared" si="22"/>
        <v>0.21639800000000001</v>
      </c>
      <c r="I157" s="55" t="s">
        <v>560</v>
      </c>
      <c r="J157" s="90" t="s">
        <v>573</v>
      </c>
      <c r="K157" s="57" t="s">
        <v>310</v>
      </c>
      <c r="L157" s="58" t="s">
        <v>311</v>
      </c>
      <c r="M157" s="91" t="s">
        <v>571</v>
      </c>
      <c r="N157" s="60" t="s">
        <v>327</v>
      </c>
      <c r="O157" s="61"/>
      <c r="P157" s="61"/>
      <c r="Q157" s="61"/>
      <c r="R157" s="61"/>
      <c r="S157" s="61"/>
      <c r="T157" s="61"/>
      <c r="U157" s="61"/>
      <c r="V157" s="61"/>
      <c r="W157" s="61"/>
      <c r="X157" s="61"/>
      <c r="Y157" s="61"/>
      <c r="Z157" s="61"/>
      <c r="AA157" s="61"/>
      <c r="AB157" s="61"/>
    </row>
    <row r="158" spans="1:28" s="4" customFormat="1" ht="102.95" customHeight="1">
      <c r="A158" s="47" t="s">
        <v>574</v>
      </c>
      <c r="B158" s="89" t="s">
        <v>575</v>
      </c>
      <c r="C158" s="88" t="s">
        <v>576</v>
      </c>
      <c r="D158" s="50">
        <v>1</v>
      </c>
      <c r="E158" s="51">
        <v>280</v>
      </c>
      <c r="F158" s="52">
        <v>300</v>
      </c>
      <c r="G158" s="53" t="s">
        <v>577</v>
      </c>
      <c r="H158" s="54">
        <f>1.12*0.64*0.42</f>
        <v>0.30105599999999999</v>
      </c>
      <c r="I158" s="55" t="s">
        <v>578</v>
      </c>
      <c r="J158" s="92" t="s">
        <v>579</v>
      </c>
      <c r="K158" s="57" t="s">
        <v>310</v>
      </c>
      <c r="L158" s="58" t="s">
        <v>311</v>
      </c>
      <c r="M158" s="91"/>
      <c r="N158" s="60"/>
      <c r="O158" s="61"/>
      <c r="P158" s="61"/>
      <c r="Q158" s="61"/>
      <c r="R158" s="61"/>
      <c r="S158" s="61"/>
      <c r="T158" s="61"/>
      <c r="U158" s="61"/>
      <c r="V158" s="61"/>
      <c r="W158" s="61"/>
      <c r="X158" s="61"/>
      <c r="Y158" s="61"/>
      <c r="Z158" s="61"/>
      <c r="AA158" s="61"/>
      <c r="AB158" s="61"/>
    </row>
    <row r="159" spans="1:28" s="4" customFormat="1" ht="119.1" customHeight="1">
      <c r="A159" s="47" t="s">
        <v>574</v>
      </c>
      <c r="B159" s="89" t="s">
        <v>580</v>
      </c>
      <c r="C159" s="88" t="s">
        <v>576</v>
      </c>
      <c r="D159" s="50">
        <v>1</v>
      </c>
      <c r="E159" s="51">
        <v>300</v>
      </c>
      <c r="F159" s="52">
        <v>320</v>
      </c>
      <c r="G159" s="53" t="s">
        <v>577</v>
      </c>
      <c r="H159" s="54">
        <f>1.12*0.64*0.42</f>
        <v>0.30105599999999999</v>
      </c>
      <c r="I159" s="55" t="s">
        <v>578</v>
      </c>
      <c r="J159" s="92" t="s">
        <v>579</v>
      </c>
      <c r="K159" s="57" t="s">
        <v>310</v>
      </c>
      <c r="L159" s="58" t="s">
        <v>311</v>
      </c>
      <c r="M159" s="91"/>
      <c r="N159" s="60"/>
      <c r="O159" s="61"/>
      <c r="P159" s="61"/>
      <c r="Q159" s="61"/>
      <c r="R159" s="61"/>
      <c r="S159" s="61"/>
      <c r="T159" s="61"/>
      <c r="U159" s="61"/>
      <c r="V159" s="61"/>
      <c r="W159" s="61"/>
      <c r="X159" s="61"/>
      <c r="Y159" s="61"/>
      <c r="Z159" s="61"/>
      <c r="AA159" s="61"/>
      <c r="AB159" s="61"/>
    </row>
    <row r="160" spans="1:28" s="4" customFormat="1" ht="111.95" customHeight="1">
      <c r="A160" s="47" t="s">
        <v>581</v>
      </c>
      <c r="B160" s="89" t="s">
        <v>582</v>
      </c>
      <c r="C160" s="85" t="s">
        <v>583</v>
      </c>
      <c r="D160" s="50">
        <v>1</v>
      </c>
      <c r="E160" s="51">
        <v>232</v>
      </c>
      <c r="F160" s="52">
        <v>245</v>
      </c>
      <c r="G160" s="53" t="s">
        <v>584</v>
      </c>
      <c r="H160" s="54">
        <f t="shared" ref="H160:H163" si="23">0.97*0.55*0.355</f>
        <v>0.18939249999999999</v>
      </c>
      <c r="I160" s="55" t="s">
        <v>585</v>
      </c>
      <c r="J160" s="81" t="s">
        <v>586</v>
      </c>
      <c r="K160" s="57" t="s">
        <v>310</v>
      </c>
      <c r="L160" s="58" t="s">
        <v>311</v>
      </c>
      <c r="M160" s="59" t="s">
        <v>587</v>
      </c>
      <c r="N160" s="60"/>
      <c r="O160" s="61"/>
      <c r="P160" s="61"/>
      <c r="Q160" s="61"/>
      <c r="R160" s="61"/>
      <c r="S160" s="61"/>
      <c r="T160" s="61"/>
      <c r="U160" s="61"/>
      <c r="V160" s="61"/>
      <c r="W160" s="61"/>
      <c r="X160" s="61"/>
      <c r="Y160" s="61"/>
      <c r="Z160" s="61"/>
      <c r="AA160" s="61"/>
      <c r="AB160" s="61"/>
    </row>
    <row r="161" spans="1:28" s="4" customFormat="1" ht="108.95" customHeight="1">
      <c r="A161" s="47" t="s">
        <v>581</v>
      </c>
      <c r="B161" s="89" t="s">
        <v>582</v>
      </c>
      <c r="C161" s="85" t="s">
        <v>583</v>
      </c>
      <c r="D161" s="50">
        <v>1</v>
      </c>
      <c r="E161" s="51">
        <v>232</v>
      </c>
      <c r="F161" s="52">
        <v>245</v>
      </c>
      <c r="G161" s="53" t="s">
        <v>584</v>
      </c>
      <c r="H161" s="54">
        <f t="shared" si="23"/>
        <v>0.18939249999999999</v>
      </c>
      <c r="I161" s="55" t="s">
        <v>585</v>
      </c>
      <c r="J161" s="81" t="s">
        <v>586</v>
      </c>
      <c r="K161" s="57" t="s">
        <v>310</v>
      </c>
      <c r="L161" s="58" t="s">
        <v>311</v>
      </c>
      <c r="M161" s="59" t="s">
        <v>587</v>
      </c>
      <c r="N161" s="60"/>
      <c r="O161" s="61"/>
      <c r="P161" s="61"/>
      <c r="Q161" s="61"/>
      <c r="R161" s="61"/>
      <c r="S161" s="61"/>
      <c r="T161" s="61"/>
      <c r="U161" s="61"/>
      <c r="V161" s="61"/>
      <c r="W161" s="61"/>
      <c r="X161" s="61"/>
      <c r="Y161" s="61"/>
      <c r="Z161" s="61"/>
      <c r="AA161" s="61"/>
      <c r="AB161" s="61"/>
    </row>
    <row r="162" spans="1:28" s="4" customFormat="1" ht="108.95" customHeight="1">
      <c r="A162" s="47" t="s">
        <v>581</v>
      </c>
      <c r="B162" s="89" t="s">
        <v>582</v>
      </c>
      <c r="C162" s="85" t="s">
        <v>583</v>
      </c>
      <c r="D162" s="50">
        <v>1</v>
      </c>
      <c r="E162" s="51">
        <v>232</v>
      </c>
      <c r="F162" s="52">
        <v>245</v>
      </c>
      <c r="G162" s="53" t="s">
        <v>584</v>
      </c>
      <c r="H162" s="54">
        <f t="shared" si="23"/>
        <v>0.18939249999999999</v>
      </c>
      <c r="I162" s="55" t="s">
        <v>585</v>
      </c>
      <c r="J162" s="81" t="s">
        <v>586</v>
      </c>
      <c r="K162" s="57" t="s">
        <v>310</v>
      </c>
      <c r="L162" s="58" t="s">
        <v>311</v>
      </c>
      <c r="M162" s="59" t="s">
        <v>587</v>
      </c>
      <c r="N162" s="60"/>
      <c r="O162" s="61"/>
      <c r="P162" s="61"/>
      <c r="Q162" s="61"/>
      <c r="R162" s="61"/>
      <c r="S162" s="61"/>
      <c r="T162" s="61"/>
      <c r="U162" s="61"/>
      <c r="V162" s="61"/>
      <c r="W162" s="61"/>
      <c r="X162" s="61"/>
      <c r="Y162" s="61"/>
      <c r="Z162" s="61"/>
      <c r="AA162" s="61"/>
      <c r="AB162" s="61"/>
    </row>
    <row r="163" spans="1:28" s="4" customFormat="1" ht="119.1" customHeight="1">
      <c r="A163" s="47" t="s">
        <v>581</v>
      </c>
      <c r="B163" s="89" t="s">
        <v>582</v>
      </c>
      <c r="C163" s="85" t="s">
        <v>583</v>
      </c>
      <c r="D163" s="50">
        <v>1</v>
      </c>
      <c r="E163" s="51">
        <v>232</v>
      </c>
      <c r="F163" s="52">
        <v>245</v>
      </c>
      <c r="G163" s="53" t="s">
        <v>584</v>
      </c>
      <c r="H163" s="54">
        <f t="shared" si="23"/>
        <v>0.18939249999999999</v>
      </c>
      <c r="I163" s="55" t="s">
        <v>585</v>
      </c>
      <c r="J163" s="81" t="s">
        <v>586</v>
      </c>
      <c r="K163" s="57" t="s">
        <v>310</v>
      </c>
      <c r="L163" s="58" t="s">
        <v>311</v>
      </c>
      <c r="M163" s="59" t="s">
        <v>587</v>
      </c>
      <c r="N163" s="60"/>
      <c r="O163" s="61"/>
      <c r="P163" s="61"/>
      <c r="Q163" s="61"/>
      <c r="R163" s="61"/>
      <c r="S163" s="61"/>
      <c r="T163" s="61"/>
      <c r="U163" s="61"/>
      <c r="V163" s="61"/>
      <c r="W163" s="61"/>
      <c r="X163" s="61"/>
      <c r="Y163" s="61"/>
      <c r="Z163" s="61"/>
      <c r="AA163" s="61"/>
      <c r="AB163" s="61"/>
    </row>
    <row r="164" spans="1:28" s="4" customFormat="1" ht="105" customHeight="1">
      <c r="A164" s="47" t="s">
        <v>339</v>
      </c>
      <c r="B164" s="89" t="s">
        <v>588</v>
      </c>
      <c r="C164" s="88" t="s">
        <v>589</v>
      </c>
      <c r="D164" s="50">
        <v>1</v>
      </c>
      <c r="E164" s="51">
        <v>395</v>
      </c>
      <c r="F164" s="52">
        <v>412</v>
      </c>
      <c r="G164" s="53" t="s">
        <v>590</v>
      </c>
      <c r="H164" s="54">
        <f t="shared" ref="H164:H167" si="24">1.07*0.625*0.41</f>
        <v>0.27418749999999997</v>
      </c>
      <c r="I164" s="55" t="s">
        <v>416</v>
      </c>
      <c r="J164" s="53" t="s">
        <v>591</v>
      </c>
      <c r="K164" s="57" t="s">
        <v>310</v>
      </c>
      <c r="L164" s="58" t="s">
        <v>311</v>
      </c>
      <c r="M164" s="91" t="s">
        <v>592</v>
      </c>
      <c r="N164" s="60"/>
      <c r="O164" s="61"/>
      <c r="P164" s="61"/>
      <c r="Q164" s="61"/>
      <c r="R164" s="61"/>
      <c r="S164" s="61"/>
      <c r="T164" s="61"/>
      <c r="U164" s="61"/>
      <c r="V164" s="61"/>
      <c r="W164" s="61"/>
      <c r="X164" s="61"/>
      <c r="Y164" s="61"/>
      <c r="Z164" s="61"/>
      <c r="AA164" s="61"/>
      <c r="AB164" s="61"/>
    </row>
    <row r="165" spans="1:28" s="4" customFormat="1" ht="105.95" customHeight="1">
      <c r="A165" s="47" t="s">
        <v>339</v>
      </c>
      <c r="B165" s="89" t="s">
        <v>588</v>
      </c>
      <c r="C165" s="88" t="s">
        <v>589</v>
      </c>
      <c r="D165" s="50">
        <v>1</v>
      </c>
      <c r="E165" s="51">
        <v>395</v>
      </c>
      <c r="F165" s="52">
        <v>412</v>
      </c>
      <c r="G165" s="53" t="s">
        <v>590</v>
      </c>
      <c r="H165" s="54">
        <f t="shared" si="24"/>
        <v>0.27418749999999997</v>
      </c>
      <c r="I165" s="55" t="s">
        <v>416</v>
      </c>
      <c r="J165" s="53" t="s">
        <v>591</v>
      </c>
      <c r="K165" s="57" t="s">
        <v>310</v>
      </c>
      <c r="L165" s="58" t="s">
        <v>311</v>
      </c>
      <c r="M165" s="91" t="s">
        <v>592</v>
      </c>
      <c r="N165" s="60"/>
      <c r="O165" s="61"/>
      <c r="P165" s="61"/>
      <c r="Q165" s="61"/>
      <c r="R165" s="61"/>
      <c r="S165" s="61"/>
      <c r="T165" s="61"/>
      <c r="U165" s="61"/>
      <c r="V165" s="61"/>
      <c r="W165" s="61"/>
      <c r="X165" s="61"/>
      <c r="Y165" s="61"/>
      <c r="Z165" s="61"/>
      <c r="AA165" s="61"/>
      <c r="AB165" s="61"/>
    </row>
    <row r="166" spans="1:28" s="4" customFormat="1" ht="102" customHeight="1">
      <c r="A166" s="47" t="s">
        <v>339</v>
      </c>
      <c r="B166" s="89" t="s">
        <v>588</v>
      </c>
      <c r="C166" s="88" t="s">
        <v>589</v>
      </c>
      <c r="D166" s="50">
        <v>1</v>
      </c>
      <c r="E166" s="51">
        <v>395</v>
      </c>
      <c r="F166" s="52">
        <v>412</v>
      </c>
      <c r="G166" s="53" t="s">
        <v>590</v>
      </c>
      <c r="H166" s="54">
        <f t="shared" si="24"/>
        <v>0.27418749999999997</v>
      </c>
      <c r="I166" s="55" t="s">
        <v>416</v>
      </c>
      <c r="J166" s="53" t="s">
        <v>591</v>
      </c>
      <c r="K166" s="57" t="s">
        <v>310</v>
      </c>
      <c r="L166" s="58" t="s">
        <v>311</v>
      </c>
      <c r="M166" s="91" t="s">
        <v>592</v>
      </c>
      <c r="N166" s="60"/>
      <c r="O166" s="61"/>
      <c r="P166" s="61"/>
      <c r="Q166" s="61"/>
      <c r="R166" s="61"/>
      <c r="S166" s="61"/>
      <c r="T166" s="61"/>
      <c r="U166" s="61"/>
      <c r="V166" s="61"/>
      <c r="W166" s="61"/>
      <c r="X166" s="61"/>
      <c r="Y166" s="61"/>
      <c r="Z166" s="61"/>
      <c r="AA166" s="61"/>
      <c r="AB166" s="61"/>
    </row>
    <row r="167" spans="1:28" s="4" customFormat="1" ht="101.1" customHeight="1">
      <c r="A167" s="47" t="s">
        <v>339</v>
      </c>
      <c r="B167" s="89" t="s">
        <v>588</v>
      </c>
      <c r="C167" s="88" t="s">
        <v>589</v>
      </c>
      <c r="D167" s="50">
        <v>1</v>
      </c>
      <c r="E167" s="51">
        <v>395</v>
      </c>
      <c r="F167" s="52">
        <v>412</v>
      </c>
      <c r="G167" s="53" t="s">
        <v>590</v>
      </c>
      <c r="H167" s="54">
        <f t="shared" si="24"/>
        <v>0.27418749999999997</v>
      </c>
      <c r="I167" s="55" t="s">
        <v>416</v>
      </c>
      <c r="J167" s="53" t="s">
        <v>591</v>
      </c>
      <c r="K167" s="57" t="s">
        <v>310</v>
      </c>
      <c r="L167" s="58" t="s">
        <v>311</v>
      </c>
      <c r="M167" s="91" t="s">
        <v>592</v>
      </c>
      <c r="N167" s="60"/>
      <c r="O167" s="61"/>
      <c r="P167" s="61"/>
      <c r="Q167" s="61"/>
      <c r="R167" s="61"/>
      <c r="S167" s="61"/>
      <c r="T167" s="61"/>
      <c r="U167" s="61"/>
      <c r="V167" s="61"/>
      <c r="W167" s="61"/>
      <c r="X167" s="61"/>
      <c r="Y167" s="61"/>
      <c r="Z167" s="61"/>
      <c r="AA167" s="61"/>
      <c r="AB167" s="61"/>
    </row>
    <row r="168" spans="1:28" s="4" customFormat="1" ht="119.1" customHeight="1">
      <c r="A168" s="47" t="s">
        <v>593</v>
      </c>
      <c r="B168" s="89" t="s">
        <v>594</v>
      </c>
      <c r="C168" s="88" t="s">
        <v>595</v>
      </c>
      <c r="D168" s="50">
        <v>1</v>
      </c>
      <c r="E168" s="51">
        <v>313</v>
      </c>
      <c r="F168" s="52">
        <v>328</v>
      </c>
      <c r="G168" s="53" t="s">
        <v>596</v>
      </c>
      <c r="H168" s="54">
        <f t="shared" ref="H168:H172" si="25">1.03*0.58*0.4</f>
        <v>0.23896000000000001</v>
      </c>
      <c r="I168" s="55" t="s">
        <v>597</v>
      </c>
      <c r="J168" s="90" t="s">
        <v>598</v>
      </c>
      <c r="K168" s="57" t="s">
        <v>310</v>
      </c>
      <c r="L168" s="58" t="s">
        <v>311</v>
      </c>
      <c r="M168" s="91" t="s">
        <v>599</v>
      </c>
      <c r="N168" s="60" t="s">
        <v>327</v>
      </c>
      <c r="O168" s="61"/>
      <c r="P168" s="61"/>
      <c r="Q168" s="61"/>
      <c r="R168" s="61"/>
      <c r="S168" s="61"/>
      <c r="T168" s="61"/>
      <c r="U168" s="61"/>
      <c r="V168" s="61"/>
      <c r="W168" s="61"/>
      <c r="X168" s="61"/>
      <c r="Y168" s="61"/>
      <c r="Z168" s="61"/>
      <c r="AA168" s="61"/>
      <c r="AB168" s="61"/>
    </row>
    <row r="169" spans="1:28" s="4" customFormat="1" ht="119.1" customHeight="1">
      <c r="A169" s="47" t="s">
        <v>593</v>
      </c>
      <c r="B169" s="89" t="s">
        <v>594</v>
      </c>
      <c r="C169" s="88" t="s">
        <v>595</v>
      </c>
      <c r="D169" s="50">
        <v>1</v>
      </c>
      <c r="E169" s="51">
        <v>313</v>
      </c>
      <c r="F169" s="52">
        <v>328</v>
      </c>
      <c r="G169" s="53" t="s">
        <v>596</v>
      </c>
      <c r="H169" s="54">
        <f t="shared" si="25"/>
        <v>0.23896000000000001</v>
      </c>
      <c r="I169" s="55" t="s">
        <v>597</v>
      </c>
      <c r="J169" s="90" t="s">
        <v>598</v>
      </c>
      <c r="K169" s="57" t="s">
        <v>310</v>
      </c>
      <c r="L169" s="58" t="s">
        <v>311</v>
      </c>
      <c r="M169" s="91" t="s">
        <v>599</v>
      </c>
      <c r="N169" s="60" t="s">
        <v>327</v>
      </c>
      <c r="O169" s="61"/>
      <c r="P169" s="61"/>
      <c r="Q169" s="61"/>
      <c r="R169" s="61"/>
      <c r="S169" s="61"/>
      <c r="T169" s="61"/>
      <c r="U169" s="61"/>
      <c r="V169" s="61"/>
      <c r="W169" s="61"/>
      <c r="X169" s="61"/>
      <c r="Y169" s="61"/>
      <c r="Z169" s="61"/>
      <c r="AA169" s="61"/>
      <c r="AB169" s="61"/>
    </row>
    <row r="170" spans="1:28" s="4" customFormat="1" ht="119.1" customHeight="1">
      <c r="A170" s="47" t="s">
        <v>593</v>
      </c>
      <c r="B170" s="89" t="s">
        <v>600</v>
      </c>
      <c r="C170" s="88" t="s">
        <v>595</v>
      </c>
      <c r="D170" s="50">
        <v>1</v>
      </c>
      <c r="E170" s="51">
        <v>330</v>
      </c>
      <c r="F170" s="52">
        <v>345</v>
      </c>
      <c r="G170" s="53" t="s">
        <v>596</v>
      </c>
      <c r="H170" s="54">
        <f t="shared" si="25"/>
        <v>0.23896000000000001</v>
      </c>
      <c r="I170" s="55" t="s">
        <v>597</v>
      </c>
      <c r="J170" s="90" t="s">
        <v>601</v>
      </c>
      <c r="K170" s="57" t="s">
        <v>310</v>
      </c>
      <c r="L170" s="58" t="s">
        <v>311</v>
      </c>
      <c r="M170" s="91" t="s">
        <v>599</v>
      </c>
      <c r="N170" s="60" t="s">
        <v>327</v>
      </c>
      <c r="O170" s="61"/>
      <c r="P170" s="61"/>
      <c r="Q170" s="61"/>
      <c r="R170" s="61"/>
      <c r="S170" s="61"/>
      <c r="T170" s="61"/>
      <c r="U170" s="61"/>
      <c r="V170" s="61"/>
      <c r="W170" s="61"/>
      <c r="X170" s="61"/>
      <c r="Y170" s="61"/>
      <c r="Z170" s="61"/>
      <c r="AA170" s="61"/>
      <c r="AB170" s="61"/>
    </row>
    <row r="171" spans="1:28" s="4" customFormat="1" ht="119.1" customHeight="1">
      <c r="A171" s="47" t="s">
        <v>593</v>
      </c>
      <c r="B171" s="89" t="s">
        <v>602</v>
      </c>
      <c r="C171" s="88" t="s">
        <v>595</v>
      </c>
      <c r="D171" s="50">
        <v>1</v>
      </c>
      <c r="E171" s="51">
        <v>348</v>
      </c>
      <c r="F171" s="52">
        <v>363</v>
      </c>
      <c r="G171" s="53" t="s">
        <v>596</v>
      </c>
      <c r="H171" s="54">
        <f t="shared" si="25"/>
        <v>0.23896000000000001</v>
      </c>
      <c r="I171" s="55" t="s">
        <v>597</v>
      </c>
      <c r="J171" s="90" t="s">
        <v>603</v>
      </c>
      <c r="K171" s="57" t="s">
        <v>310</v>
      </c>
      <c r="L171" s="58" t="s">
        <v>311</v>
      </c>
      <c r="M171" s="91" t="s">
        <v>599</v>
      </c>
      <c r="N171" s="60" t="s">
        <v>327</v>
      </c>
      <c r="O171" s="61"/>
      <c r="P171" s="61"/>
      <c r="Q171" s="61"/>
      <c r="R171" s="61"/>
      <c r="S171" s="61"/>
      <c r="T171" s="61"/>
      <c r="U171" s="61"/>
      <c r="V171" s="61"/>
      <c r="W171" s="61"/>
      <c r="X171" s="61"/>
      <c r="Y171" s="61"/>
      <c r="Z171" s="61"/>
      <c r="AA171" s="61"/>
      <c r="AB171" s="61"/>
    </row>
    <row r="172" spans="1:28" s="4" customFormat="1" ht="119.1" customHeight="1">
      <c r="A172" s="47" t="s">
        <v>593</v>
      </c>
      <c r="B172" s="89" t="s">
        <v>602</v>
      </c>
      <c r="C172" s="88" t="s">
        <v>595</v>
      </c>
      <c r="D172" s="50">
        <v>1</v>
      </c>
      <c r="E172" s="51">
        <v>353</v>
      </c>
      <c r="F172" s="52">
        <v>368</v>
      </c>
      <c r="G172" s="53" t="s">
        <v>596</v>
      </c>
      <c r="H172" s="54">
        <f t="shared" si="25"/>
        <v>0.23896000000000001</v>
      </c>
      <c r="I172" s="55" t="s">
        <v>597</v>
      </c>
      <c r="J172" s="90" t="s">
        <v>603</v>
      </c>
      <c r="K172" s="57" t="s">
        <v>310</v>
      </c>
      <c r="L172" s="58" t="s">
        <v>311</v>
      </c>
      <c r="M172" s="91" t="s">
        <v>599</v>
      </c>
      <c r="N172" s="60" t="s">
        <v>327</v>
      </c>
      <c r="O172" s="61"/>
      <c r="P172" s="61"/>
      <c r="Q172" s="61"/>
      <c r="R172" s="61"/>
      <c r="S172" s="61"/>
      <c r="T172" s="61"/>
      <c r="U172" s="61"/>
      <c r="V172" s="61"/>
      <c r="W172" s="61"/>
      <c r="X172" s="61"/>
      <c r="Y172" s="61"/>
      <c r="Z172" s="61"/>
      <c r="AA172" s="61"/>
      <c r="AB172" s="61"/>
    </row>
    <row r="173" spans="1:28" s="4" customFormat="1" ht="119.1" customHeight="1">
      <c r="A173" s="47" t="s">
        <v>604</v>
      </c>
      <c r="B173" s="89" t="s">
        <v>605</v>
      </c>
      <c r="C173" s="88" t="s">
        <v>606</v>
      </c>
      <c r="D173" s="50">
        <v>1</v>
      </c>
      <c r="E173" s="51">
        <v>228</v>
      </c>
      <c r="F173" s="52">
        <v>240</v>
      </c>
      <c r="G173" s="53" t="s">
        <v>607</v>
      </c>
      <c r="H173" s="54">
        <f t="shared" ref="H173:H177" si="26">0.94*0.59*0.37</f>
        <v>0.205202</v>
      </c>
      <c r="I173" s="55" t="s">
        <v>608</v>
      </c>
      <c r="J173" s="90" t="s">
        <v>609</v>
      </c>
      <c r="K173" s="57" t="s">
        <v>310</v>
      </c>
      <c r="L173" s="58" t="s">
        <v>311</v>
      </c>
      <c r="M173" s="91" t="s">
        <v>610</v>
      </c>
      <c r="N173" s="60" t="s">
        <v>611</v>
      </c>
      <c r="O173" s="61"/>
      <c r="P173" s="61"/>
      <c r="Q173" s="61"/>
      <c r="R173" s="61"/>
      <c r="S173" s="61"/>
      <c r="T173" s="61"/>
      <c r="U173" s="61"/>
      <c r="V173" s="61"/>
      <c r="W173" s="61"/>
      <c r="X173" s="61"/>
      <c r="Y173" s="61"/>
      <c r="Z173" s="61"/>
      <c r="AA173" s="61"/>
      <c r="AB173" s="61"/>
    </row>
    <row r="174" spans="1:28" s="4" customFormat="1" ht="119.1" customHeight="1">
      <c r="A174" s="47" t="s">
        <v>604</v>
      </c>
      <c r="B174" s="89" t="s">
        <v>605</v>
      </c>
      <c r="C174" s="88" t="s">
        <v>606</v>
      </c>
      <c r="D174" s="50">
        <v>1</v>
      </c>
      <c r="E174" s="51">
        <v>228</v>
      </c>
      <c r="F174" s="52">
        <v>240</v>
      </c>
      <c r="G174" s="53" t="s">
        <v>607</v>
      </c>
      <c r="H174" s="54">
        <f t="shared" si="26"/>
        <v>0.205202</v>
      </c>
      <c r="I174" s="55" t="s">
        <v>608</v>
      </c>
      <c r="J174" s="90" t="s">
        <v>609</v>
      </c>
      <c r="K174" s="57" t="s">
        <v>310</v>
      </c>
      <c r="L174" s="58" t="s">
        <v>311</v>
      </c>
      <c r="M174" s="91" t="s">
        <v>610</v>
      </c>
      <c r="N174" s="60" t="s">
        <v>611</v>
      </c>
      <c r="O174" s="61"/>
      <c r="P174" s="61"/>
      <c r="Q174" s="61"/>
      <c r="R174" s="61"/>
      <c r="S174" s="61"/>
      <c r="T174" s="61"/>
      <c r="U174" s="61"/>
      <c r="V174" s="61"/>
      <c r="W174" s="61"/>
      <c r="X174" s="61"/>
      <c r="Y174" s="61"/>
      <c r="Z174" s="61"/>
      <c r="AA174" s="61"/>
      <c r="AB174" s="61"/>
    </row>
    <row r="175" spans="1:28" s="4" customFormat="1" ht="119.1" customHeight="1">
      <c r="A175" s="47" t="s">
        <v>604</v>
      </c>
      <c r="B175" s="89" t="s">
        <v>612</v>
      </c>
      <c r="C175" s="88" t="s">
        <v>606</v>
      </c>
      <c r="D175" s="50">
        <v>1</v>
      </c>
      <c r="E175" s="51">
        <v>240</v>
      </c>
      <c r="F175" s="52">
        <v>252</v>
      </c>
      <c r="G175" s="53" t="s">
        <v>607</v>
      </c>
      <c r="H175" s="54">
        <f t="shared" si="26"/>
        <v>0.205202</v>
      </c>
      <c r="I175" s="55" t="s">
        <v>608</v>
      </c>
      <c r="J175" s="90" t="s">
        <v>613</v>
      </c>
      <c r="K175" s="57" t="s">
        <v>310</v>
      </c>
      <c r="L175" s="58" t="s">
        <v>311</v>
      </c>
      <c r="M175" s="91" t="s">
        <v>610</v>
      </c>
      <c r="N175" s="60" t="s">
        <v>611</v>
      </c>
      <c r="O175" s="61"/>
      <c r="P175" s="61"/>
      <c r="Q175" s="61"/>
      <c r="R175" s="61"/>
      <c r="S175" s="61"/>
      <c r="T175" s="61"/>
      <c r="U175" s="61"/>
      <c r="V175" s="61"/>
      <c r="W175" s="61"/>
      <c r="X175" s="61"/>
      <c r="Y175" s="61"/>
      <c r="Z175" s="61"/>
      <c r="AA175" s="61"/>
      <c r="AB175" s="61"/>
    </row>
    <row r="176" spans="1:28" s="4" customFormat="1" ht="119.1" customHeight="1">
      <c r="A176" s="47" t="s">
        <v>604</v>
      </c>
      <c r="B176" s="89" t="s">
        <v>614</v>
      </c>
      <c r="C176" s="88" t="s">
        <v>606</v>
      </c>
      <c r="D176" s="50">
        <v>1</v>
      </c>
      <c r="E176" s="51">
        <v>260</v>
      </c>
      <c r="F176" s="52">
        <v>272</v>
      </c>
      <c r="G176" s="53" t="s">
        <v>607</v>
      </c>
      <c r="H176" s="54">
        <f t="shared" si="26"/>
        <v>0.205202</v>
      </c>
      <c r="I176" s="55" t="s">
        <v>608</v>
      </c>
      <c r="J176" s="90" t="s">
        <v>615</v>
      </c>
      <c r="K176" s="57" t="s">
        <v>310</v>
      </c>
      <c r="L176" s="58" t="s">
        <v>311</v>
      </c>
      <c r="M176" s="91" t="s">
        <v>610</v>
      </c>
      <c r="N176" s="60" t="s">
        <v>611</v>
      </c>
      <c r="O176" s="61"/>
      <c r="P176" s="61"/>
      <c r="Q176" s="61"/>
      <c r="R176" s="61"/>
      <c r="S176" s="61"/>
      <c r="T176" s="61"/>
      <c r="U176" s="61"/>
      <c r="V176" s="61"/>
      <c r="W176" s="61"/>
      <c r="X176" s="61"/>
      <c r="Y176" s="61"/>
      <c r="Z176" s="61"/>
      <c r="AA176" s="61"/>
      <c r="AB176" s="61"/>
    </row>
    <row r="177" spans="1:28" s="4" customFormat="1" ht="119.1" customHeight="1">
      <c r="A177" s="47" t="s">
        <v>604</v>
      </c>
      <c r="B177" s="89" t="s">
        <v>614</v>
      </c>
      <c r="C177" s="88" t="s">
        <v>616</v>
      </c>
      <c r="D177" s="50">
        <v>1</v>
      </c>
      <c r="E177" s="51">
        <v>280</v>
      </c>
      <c r="F177" s="52">
        <v>292</v>
      </c>
      <c r="G177" s="53" t="s">
        <v>607</v>
      </c>
      <c r="H177" s="54">
        <f t="shared" si="26"/>
        <v>0.205202</v>
      </c>
      <c r="I177" s="55" t="s">
        <v>608</v>
      </c>
      <c r="J177" s="90" t="s">
        <v>615</v>
      </c>
      <c r="K177" s="57" t="s">
        <v>310</v>
      </c>
      <c r="L177" s="58" t="s">
        <v>311</v>
      </c>
      <c r="M177" s="91" t="s">
        <v>610</v>
      </c>
      <c r="N177" s="60" t="s">
        <v>611</v>
      </c>
      <c r="O177" s="61"/>
      <c r="P177" s="61"/>
      <c r="Q177" s="61"/>
      <c r="R177" s="61"/>
      <c r="S177" s="61"/>
      <c r="T177" s="61"/>
      <c r="U177" s="61"/>
      <c r="V177" s="61"/>
      <c r="W177" s="61"/>
      <c r="X177" s="61"/>
      <c r="Y177" s="61"/>
      <c r="Z177" s="61"/>
      <c r="AA177" s="61"/>
      <c r="AB177" s="61"/>
    </row>
    <row r="178" spans="1:28" s="4" customFormat="1" ht="123" customHeight="1">
      <c r="A178" s="34" t="s">
        <v>397</v>
      </c>
      <c r="B178" s="63" t="s">
        <v>617</v>
      </c>
      <c r="C178" s="77" t="s">
        <v>618</v>
      </c>
      <c r="D178" s="37">
        <v>1</v>
      </c>
      <c r="E178" s="38">
        <v>176</v>
      </c>
      <c r="F178" s="38">
        <v>186</v>
      </c>
      <c r="G178" s="39" t="s">
        <v>619</v>
      </c>
      <c r="H178" s="40">
        <f t="shared" ref="H178:H182" si="27">0.81*0.49*0.33</f>
        <v>0.13097700000000001</v>
      </c>
      <c r="I178" s="41" t="s">
        <v>620</v>
      </c>
      <c r="J178" s="78" t="s">
        <v>366</v>
      </c>
      <c r="K178" s="43" t="s">
        <v>334</v>
      </c>
      <c r="L178" s="44" t="s">
        <v>311</v>
      </c>
      <c r="M178" s="45"/>
      <c r="N178" s="46"/>
    </row>
    <row r="179" spans="1:28" s="4" customFormat="1" ht="123" customHeight="1">
      <c r="A179" s="34" t="s">
        <v>397</v>
      </c>
      <c r="B179" s="63" t="s">
        <v>621</v>
      </c>
      <c r="C179" s="77" t="s">
        <v>618</v>
      </c>
      <c r="D179" s="37">
        <v>1</v>
      </c>
      <c r="E179" s="38">
        <v>191</v>
      </c>
      <c r="F179" s="38">
        <v>201</v>
      </c>
      <c r="G179" s="39" t="s">
        <v>619</v>
      </c>
      <c r="H179" s="40">
        <f t="shared" si="27"/>
        <v>0.13097700000000001</v>
      </c>
      <c r="I179" s="41" t="s">
        <v>620</v>
      </c>
      <c r="J179" s="78" t="s">
        <v>366</v>
      </c>
      <c r="K179" s="43" t="s">
        <v>334</v>
      </c>
      <c r="L179" s="44" t="s">
        <v>311</v>
      </c>
      <c r="M179" s="45"/>
      <c r="N179" s="46"/>
    </row>
    <row r="180" spans="1:28" s="4" customFormat="1" ht="123" customHeight="1">
      <c r="A180" s="34" t="s">
        <v>397</v>
      </c>
      <c r="B180" s="63" t="s">
        <v>622</v>
      </c>
      <c r="C180" s="77" t="s">
        <v>618</v>
      </c>
      <c r="D180" s="37">
        <v>1</v>
      </c>
      <c r="E180" s="38">
        <v>196</v>
      </c>
      <c r="F180" s="38">
        <v>206</v>
      </c>
      <c r="G180" s="39" t="s">
        <v>619</v>
      </c>
      <c r="H180" s="40">
        <f t="shared" si="27"/>
        <v>0.13097700000000001</v>
      </c>
      <c r="I180" s="41" t="s">
        <v>620</v>
      </c>
      <c r="J180" s="78" t="s">
        <v>366</v>
      </c>
      <c r="K180" s="43" t="s">
        <v>334</v>
      </c>
      <c r="L180" s="44" t="s">
        <v>311</v>
      </c>
      <c r="M180" s="45"/>
      <c r="N180" s="46"/>
    </row>
    <row r="181" spans="1:28" s="4" customFormat="1" ht="123" customHeight="1">
      <c r="A181" s="34" t="s">
        <v>397</v>
      </c>
      <c r="B181" s="63" t="s">
        <v>623</v>
      </c>
      <c r="C181" s="77" t="s">
        <v>618</v>
      </c>
      <c r="D181" s="37">
        <v>1</v>
      </c>
      <c r="E181" s="38">
        <v>211</v>
      </c>
      <c r="F181" s="38">
        <v>221</v>
      </c>
      <c r="G181" s="39" t="s">
        <v>619</v>
      </c>
      <c r="H181" s="40">
        <f t="shared" si="27"/>
        <v>0.13097700000000001</v>
      </c>
      <c r="I181" s="41" t="s">
        <v>620</v>
      </c>
      <c r="J181" s="78" t="s">
        <v>366</v>
      </c>
      <c r="K181" s="43" t="s">
        <v>334</v>
      </c>
      <c r="L181" s="44" t="s">
        <v>311</v>
      </c>
      <c r="M181" s="45"/>
      <c r="N181" s="46"/>
    </row>
    <row r="182" spans="1:28" s="4" customFormat="1" ht="123" customHeight="1">
      <c r="A182" s="34" t="s">
        <v>397</v>
      </c>
      <c r="B182" s="63" t="s">
        <v>623</v>
      </c>
      <c r="C182" s="77" t="s">
        <v>618</v>
      </c>
      <c r="D182" s="37">
        <v>1</v>
      </c>
      <c r="E182" s="38">
        <v>231</v>
      </c>
      <c r="F182" s="38">
        <v>241</v>
      </c>
      <c r="G182" s="39" t="s">
        <v>619</v>
      </c>
      <c r="H182" s="40">
        <f t="shared" si="27"/>
        <v>0.13097700000000001</v>
      </c>
      <c r="I182" s="41" t="s">
        <v>620</v>
      </c>
      <c r="J182" s="78" t="s">
        <v>366</v>
      </c>
      <c r="K182" s="43" t="s">
        <v>334</v>
      </c>
      <c r="L182" s="44" t="s">
        <v>311</v>
      </c>
      <c r="M182" s="45" t="s">
        <v>624</v>
      </c>
      <c r="N182" s="46"/>
    </row>
    <row r="183" spans="1:28" s="4" customFormat="1" ht="111" customHeight="1">
      <c r="A183" s="47" t="s">
        <v>397</v>
      </c>
      <c r="B183" s="48" t="s">
        <v>625</v>
      </c>
      <c r="C183" s="93" t="s">
        <v>626</v>
      </c>
      <c r="D183" s="50">
        <v>1</v>
      </c>
      <c r="E183" s="94">
        <v>205</v>
      </c>
      <c r="F183" s="94">
        <v>215</v>
      </c>
      <c r="G183" s="95" t="s">
        <v>627</v>
      </c>
      <c r="H183" s="96">
        <f t="shared" ref="H183:H187" si="28">0.91*0.52*0.35</f>
        <v>0.16561999999999999</v>
      </c>
      <c r="I183" s="97" t="s">
        <v>628</v>
      </c>
      <c r="J183" s="98" t="s">
        <v>629</v>
      </c>
      <c r="K183" s="57" t="s">
        <v>310</v>
      </c>
      <c r="L183" s="58" t="s">
        <v>311</v>
      </c>
      <c r="M183" s="99" t="s">
        <v>630</v>
      </c>
      <c r="N183" s="100"/>
      <c r="O183" s="61"/>
      <c r="P183" s="61"/>
      <c r="Q183" s="61"/>
      <c r="R183" s="61"/>
      <c r="S183" s="61"/>
      <c r="T183" s="61"/>
      <c r="U183" s="61"/>
      <c r="V183" s="61"/>
      <c r="W183" s="61"/>
      <c r="X183" s="61"/>
      <c r="Y183" s="61"/>
      <c r="Z183" s="61"/>
      <c r="AA183" s="61"/>
      <c r="AB183" s="61"/>
    </row>
    <row r="184" spans="1:28" s="4" customFormat="1" ht="108" customHeight="1">
      <c r="A184" s="47" t="s">
        <v>397</v>
      </c>
      <c r="B184" s="48" t="s">
        <v>631</v>
      </c>
      <c r="C184" s="93" t="s">
        <v>626</v>
      </c>
      <c r="D184" s="50">
        <v>1</v>
      </c>
      <c r="E184" s="94">
        <v>212</v>
      </c>
      <c r="F184" s="94">
        <v>222</v>
      </c>
      <c r="G184" s="95" t="s">
        <v>627</v>
      </c>
      <c r="H184" s="96">
        <f t="shared" si="28"/>
        <v>0.16561999999999999</v>
      </c>
      <c r="I184" s="97" t="s">
        <v>628</v>
      </c>
      <c r="J184" s="98" t="s">
        <v>629</v>
      </c>
      <c r="K184" s="57" t="s">
        <v>310</v>
      </c>
      <c r="L184" s="58" t="s">
        <v>311</v>
      </c>
      <c r="M184" s="99" t="s">
        <v>630</v>
      </c>
      <c r="N184" s="100"/>
      <c r="O184" s="61"/>
      <c r="P184" s="61"/>
      <c r="Q184" s="61"/>
      <c r="R184" s="61"/>
      <c r="S184" s="61"/>
      <c r="T184" s="61"/>
      <c r="U184" s="61"/>
      <c r="V184" s="61"/>
      <c r="W184" s="61"/>
      <c r="X184" s="61"/>
      <c r="Y184" s="61"/>
      <c r="Z184" s="61"/>
      <c r="AA184" s="61"/>
      <c r="AB184" s="61"/>
    </row>
    <row r="185" spans="1:28" s="4" customFormat="1" ht="111.95" customHeight="1">
      <c r="A185" s="47" t="s">
        <v>397</v>
      </c>
      <c r="B185" s="48" t="s">
        <v>632</v>
      </c>
      <c r="C185" s="93" t="s">
        <v>626</v>
      </c>
      <c r="D185" s="50">
        <v>1</v>
      </c>
      <c r="E185" s="94">
        <v>216</v>
      </c>
      <c r="F185" s="94">
        <v>226</v>
      </c>
      <c r="G185" s="95" t="s">
        <v>627</v>
      </c>
      <c r="H185" s="96">
        <f t="shared" si="28"/>
        <v>0.16561999999999999</v>
      </c>
      <c r="I185" s="97" t="s">
        <v>628</v>
      </c>
      <c r="J185" s="98" t="s">
        <v>629</v>
      </c>
      <c r="K185" s="57" t="s">
        <v>310</v>
      </c>
      <c r="L185" s="58" t="s">
        <v>311</v>
      </c>
      <c r="M185" s="99" t="s">
        <v>630</v>
      </c>
      <c r="N185" s="100"/>
      <c r="O185" s="61"/>
      <c r="P185" s="61"/>
      <c r="Q185" s="61"/>
      <c r="R185" s="61"/>
      <c r="S185" s="61"/>
      <c r="T185" s="61"/>
      <c r="U185" s="61"/>
      <c r="V185" s="61"/>
      <c r="W185" s="61"/>
      <c r="X185" s="61"/>
      <c r="Y185" s="61"/>
      <c r="Z185" s="61"/>
      <c r="AA185" s="61"/>
      <c r="AB185" s="61"/>
    </row>
    <row r="186" spans="1:28" s="4" customFormat="1" ht="108" customHeight="1">
      <c r="A186" s="47" t="s">
        <v>397</v>
      </c>
      <c r="B186" s="48" t="s">
        <v>633</v>
      </c>
      <c r="C186" s="93" t="s">
        <v>626</v>
      </c>
      <c r="D186" s="50">
        <v>1</v>
      </c>
      <c r="E186" s="94">
        <v>226</v>
      </c>
      <c r="F186" s="94">
        <v>236</v>
      </c>
      <c r="G186" s="95" t="s">
        <v>627</v>
      </c>
      <c r="H186" s="96">
        <f t="shared" si="28"/>
        <v>0.16561999999999999</v>
      </c>
      <c r="I186" s="97" t="s">
        <v>628</v>
      </c>
      <c r="J186" s="98" t="s">
        <v>629</v>
      </c>
      <c r="K186" s="57" t="s">
        <v>310</v>
      </c>
      <c r="L186" s="58" t="s">
        <v>311</v>
      </c>
      <c r="M186" s="99" t="s">
        <v>630</v>
      </c>
      <c r="N186" s="100"/>
      <c r="O186" s="61"/>
      <c r="P186" s="61"/>
      <c r="Q186" s="61"/>
      <c r="R186" s="61"/>
      <c r="S186" s="61"/>
      <c r="T186" s="61"/>
      <c r="U186" s="61"/>
      <c r="V186" s="61"/>
      <c r="W186" s="61"/>
      <c r="X186" s="61"/>
      <c r="Y186" s="61"/>
      <c r="Z186" s="61"/>
      <c r="AA186" s="61"/>
      <c r="AB186" s="61"/>
    </row>
    <row r="187" spans="1:28" s="4" customFormat="1" ht="111" customHeight="1">
      <c r="A187" s="47" t="s">
        <v>397</v>
      </c>
      <c r="B187" s="48" t="s">
        <v>634</v>
      </c>
      <c r="C187" s="93" t="s">
        <v>626</v>
      </c>
      <c r="D187" s="50">
        <v>1</v>
      </c>
      <c r="E187" s="94">
        <v>238</v>
      </c>
      <c r="F187" s="94">
        <v>248</v>
      </c>
      <c r="G187" s="95" t="s">
        <v>627</v>
      </c>
      <c r="H187" s="96">
        <f t="shared" si="28"/>
        <v>0.16561999999999999</v>
      </c>
      <c r="I187" s="97" t="s">
        <v>628</v>
      </c>
      <c r="J187" s="98" t="s">
        <v>629</v>
      </c>
      <c r="K187" s="57" t="s">
        <v>310</v>
      </c>
      <c r="L187" s="58" t="s">
        <v>311</v>
      </c>
      <c r="M187" s="99" t="s">
        <v>630</v>
      </c>
      <c r="N187" s="100"/>
      <c r="O187" s="61"/>
      <c r="P187" s="61"/>
      <c r="Q187" s="61"/>
      <c r="R187" s="61"/>
      <c r="S187" s="61"/>
      <c r="T187" s="61"/>
      <c r="U187" s="61"/>
      <c r="V187" s="61"/>
      <c r="W187" s="61"/>
      <c r="X187" s="61"/>
      <c r="Y187" s="61"/>
      <c r="Z187" s="61"/>
      <c r="AA187" s="61"/>
      <c r="AB187" s="61"/>
    </row>
    <row r="188" spans="1:28" s="4" customFormat="1" ht="120" customHeight="1">
      <c r="A188" s="47" t="s">
        <v>635</v>
      </c>
      <c r="B188" s="89" t="s">
        <v>636</v>
      </c>
      <c r="C188" s="88" t="s">
        <v>637</v>
      </c>
      <c r="D188" s="50">
        <v>1</v>
      </c>
      <c r="E188" s="94">
        <v>375</v>
      </c>
      <c r="F188" s="94">
        <v>395</v>
      </c>
      <c r="G188" s="95" t="s">
        <v>638</v>
      </c>
      <c r="H188" s="96">
        <f t="shared" ref="H188:H191" si="29">1.1*0.69*0.41</f>
        <v>0.31119000000000002</v>
      </c>
      <c r="I188" s="97" t="s">
        <v>639</v>
      </c>
      <c r="J188" s="101" t="s">
        <v>640</v>
      </c>
      <c r="K188" s="57" t="s">
        <v>310</v>
      </c>
      <c r="L188" s="58" t="s">
        <v>311</v>
      </c>
      <c r="M188" s="99" t="s">
        <v>641</v>
      </c>
      <c r="N188" s="100"/>
      <c r="O188" s="61"/>
      <c r="P188" s="61"/>
      <c r="Q188" s="61"/>
      <c r="R188" s="61"/>
      <c r="S188" s="61"/>
      <c r="T188" s="61"/>
      <c r="U188" s="61"/>
      <c r="V188" s="61"/>
      <c r="W188" s="61"/>
      <c r="X188" s="61"/>
      <c r="Y188" s="61"/>
      <c r="Z188" s="61"/>
      <c r="AA188" s="61"/>
      <c r="AB188" s="61"/>
    </row>
    <row r="189" spans="1:28" s="4" customFormat="1" ht="120" customHeight="1">
      <c r="A189" s="47" t="s">
        <v>635</v>
      </c>
      <c r="B189" s="89" t="s">
        <v>642</v>
      </c>
      <c r="C189" s="88" t="s">
        <v>637</v>
      </c>
      <c r="D189" s="50">
        <v>1</v>
      </c>
      <c r="E189" s="94">
        <v>405</v>
      </c>
      <c r="F189" s="94">
        <v>425</v>
      </c>
      <c r="G189" s="95" t="s">
        <v>638</v>
      </c>
      <c r="H189" s="96">
        <f t="shared" si="29"/>
        <v>0.31119000000000002</v>
      </c>
      <c r="I189" s="97" t="s">
        <v>639</v>
      </c>
      <c r="J189" s="101" t="s">
        <v>640</v>
      </c>
      <c r="K189" s="57" t="s">
        <v>310</v>
      </c>
      <c r="L189" s="58" t="s">
        <v>311</v>
      </c>
      <c r="M189" s="99" t="s">
        <v>641</v>
      </c>
      <c r="N189" s="100"/>
      <c r="O189" s="61"/>
      <c r="P189" s="61"/>
      <c r="Q189" s="61"/>
      <c r="R189" s="61"/>
      <c r="S189" s="61"/>
      <c r="T189" s="61"/>
      <c r="U189" s="61"/>
      <c r="V189" s="61"/>
      <c r="W189" s="61"/>
      <c r="X189" s="61"/>
      <c r="Y189" s="61"/>
      <c r="Z189" s="61"/>
      <c r="AA189" s="61"/>
      <c r="AB189" s="61"/>
    </row>
    <row r="190" spans="1:28" s="4" customFormat="1" ht="120" customHeight="1">
      <c r="A190" s="47" t="s">
        <v>635</v>
      </c>
      <c r="B190" s="89" t="s">
        <v>643</v>
      </c>
      <c r="C190" s="88" t="s">
        <v>637</v>
      </c>
      <c r="D190" s="50">
        <v>1</v>
      </c>
      <c r="E190" s="94">
        <v>405</v>
      </c>
      <c r="F190" s="94">
        <v>425</v>
      </c>
      <c r="G190" s="95" t="s">
        <v>638</v>
      </c>
      <c r="H190" s="96">
        <f t="shared" si="29"/>
        <v>0.31119000000000002</v>
      </c>
      <c r="I190" s="97" t="s">
        <v>639</v>
      </c>
      <c r="J190" s="101" t="s">
        <v>640</v>
      </c>
      <c r="K190" s="57" t="s">
        <v>310</v>
      </c>
      <c r="L190" s="58" t="s">
        <v>311</v>
      </c>
      <c r="M190" s="99" t="s">
        <v>641</v>
      </c>
      <c r="N190" s="100"/>
      <c r="O190" s="61"/>
      <c r="P190" s="61"/>
      <c r="Q190" s="61"/>
      <c r="R190" s="61"/>
      <c r="S190" s="61"/>
      <c r="T190" s="61"/>
      <c r="U190" s="61"/>
      <c r="V190" s="61"/>
      <c r="W190" s="61"/>
      <c r="X190" s="61"/>
      <c r="Y190" s="61"/>
      <c r="Z190" s="61"/>
      <c r="AA190" s="61"/>
      <c r="AB190" s="61"/>
    </row>
    <row r="191" spans="1:28" s="4" customFormat="1" ht="120" customHeight="1">
      <c r="A191" s="47" t="s">
        <v>635</v>
      </c>
      <c r="B191" s="89" t="s">
        <v>643</v>
      </c>
      <c r="C191" s="88" t="s">
        <v>637</v>
      </c>
      <c r="D191" s="50">
        <v>1</v>
      </c>
      <c r="E191" s="94">
        <v>405</v>
      </c>
      <c r="F191" s="94">
        <v>425</v>
      </c>
      <c r="G191" s="95" t="s">
        <v>638</v>
      </c>
      <c r="H191" s="96">
        <f t="shared" si="29"/>
        <v>0.31119000000000002</v>
      </c>
      <c r="I191" s="97" t="s">
        <v>639</v>
      </c>
      <c r="J191" s="101" t="s">
        <v>640</v>
      </c>
      <c r="K191" s="57" t="s">
        <v>310</v>
      </c>
      <c r="L191" s="58" t="s">
        <v>311</v>
      </c>
      <c r="M191" s="99" t="s">
        <v>641</v>
      </c>
      <c r="N191" s="100"/>
      <c r="O191" s="61"/>
      <c r="P191" s="61"/>
      <c r="Q191" s="61"/>
      <c r="R191" s="61"/>
      <c r="S191" s="61"/>
      <c r="T191" s="61"/>
      <c r="U191" s="61"/>
      <c r="V191" s="61"/>
      <c r="W191" s="61"/>
      <c r="X191" s="61"/>
      <c r="Y191" s="61"/>
      <c r="Z191" s="61"/>
      <c r="AA191" s="61"/>
      <c r="AB191" s="61"/>
    </row>
    <row r="192" spans="1:28" s="4" customFormat="1" ht="120" customHeight="1">
      <c r="A192" s="47" t="s">
        <v>635</v>
      </c>
      <c r="B192" s="89" t="s">
        <v>643</v>
      </c>
      <c r="C192" s="88" t="s">
        <v>637</v>
      </c>
      <c r="D192" s="50">
        <v>1</v>
      </c>
      <c r="E192" s="94">
        <v>405</v>
      </c>
      <c r="F192" s="94">
        <v>425</v>
      </c>
      <c r="G192" s="95" t="s">
        <v>638</v>
      </c>
      <c r="H192" s="96">
        <f t="shared" ref="H192:H195" si="30">1.1*0.69*0.41</f>
        <v>0.31119000000000002</v>
      </c>
      <c r="I192" s="97" t="s">
        <v>639</v>
      </c>
      <c r="J192" s="101" t="s">
        <v>640</v>
      </c>
      <c r="K192" s="57" t="s">
        <v>310</v>
      </c>
      <c r="L192" s="58" t="s">
        <v>311</v>
      </c>
      <c r="M192" s="99" t="s">
        <v>641</v>
      </c>
      <c r="N192" s="100"/>
      <c r="O192" s="61"/>
      <c r="P192" s="61"/>
      <c r="Q192" s="61"/>
      <c r="R192" s="61"/>
      <c r="S192" s="61"/>
      <c r="T192" s="61"/>
      <c r="U192" s="61"/>
      <c r="V192" s="61"/>
      <c r="W192" s="61"/>
      <c r="X192" s="61"/>
      <c r="Y192" s="61"/>
      <c r="Z192" s="61"/>
      <c r="AA192" s="61"/>
      <c r="AB192" s="61"/>
    </row>
    <row r="193" spans="1:28" s="4" customFormat="1" ht="120" customHeight="1">
      <c r="A193" s="47" t="s">
        <v>635</v>
      </c>
      <c r="B193" s="89" t="s">
        <v>643</v>
      </c>
      <c r="C193" s="88" t="s">
        <v>637</v>
      </c>
      <c r="D193" s="50">
        <v>1</v>
      </c>
      <c r="E193" s="94">
        <v>405</v>
      </c>
      <c r="F193" s="94">
        <v>425</v>
      </c>
      <c r="G193" s="95" t="s">
        <v>638</v>
      </c>
      <c r="H193" s="96">
        <f t="shared" si="30"/>
        <v>0.31119000000000002</v>
      </c>
      <c r="I193" s="97" t="s">
        <v>639</v>
      </c>
      <c r="J193" s="101" t="s">
        <v>640</v>
      </c>
      <c r="K193" s="57" t="s">
        <v>310</v>
      </c>
      <c r="L193" s="58" t="s">
        <v>311</v>
      </c>
      <c r="M193" s="99" t="s">
        <v>641</v>
      </c>
      <c r="N193" s="100"/>
      <c r="O193" s="61"/>
      <c r="P193" s="61"/>
      <c r="Q193" s="61"/>
      <c r="R193" s="61"/>
      <c r="S193" s="61"/>
      <c r="T193" s="61"/>
      <c r="U193" s="61"/>
      <c r="V193" s="61"/>
      <c r="W193" s="61"/>
      <c r="X193" s="61"/>
      <c r="Y193" s="61"/>
      <c r="Z193" s="61"/>
      <c r="AA193" s="61"/>
      <c r="AB193" s="61"/>
    </row>
    <row r="194" spans="1:28" s="4" customFormat="1" ht="120" customHeight="1">
      <c r="A194" s="47" t="s">
        <v>635</v>
      </c>
      <c r="B194" s="89" t="s">
        <v>644</v>
      </c>
      <c r="C194" s="88" t="s">
        <v>637</v>
      </c>
      <c r="D194" s="50">
        <v>1</v>
      </c>
      <c r="E194" s="94">
        <v>375</v>
      </c>
      <c r="F194" s="94">
        <v>395</v>
      </c>
      <c r="G194" s="95" t="s">
        <v>638</v>
      </c>
      <c r="H194" s="96">
        <f t="shared" si="30"/>
        <v>0.31119000000000002</v>
      </c>
      <c r="I194" s="97" t="s">
        <v>639</v>
      </c>
      <c r="J194" s="101" t="s">
        <v>640</v>
      </c>
      <c r="K194" s="57" t="s">
        <v>310</v>
      </c>
      <c r="L194" s="58" t="s">
        <v>311</v>
      </c>
      <c r="M194" s="99" t="s">
        <v>641</v>
      </c>
      <c r="N194" s="100"/>
      <c r="O194" s="61"/>
      <c r="P194" s="61"/>
      <c r="Q194" s="61"/>
      <c r="R194" s="61"/>
      <c r="S194" s="61"/>
      <c r="T194" s="61"/>
      <c r="U194" s="61"/>
      <c r="V194" s="61"/>
      <c r="W194" s="61"/>
      <c r="X194" s="61"/>
      <c r="Y194" s="61"/>
      <c r="Z194" s="61"/>
      <c r="AA194" s="61"/>
      <c r="AB194" s="61"/>
    </row>
    <row r="195" spans="1:28" s="4" customFormat="1" ht="120" customHeight="1">
      <c r="A195" s="47" t="s">
        <v>635</v>
      </c>
      <c r="B195" s="89" t="s">
        <v>645</v>
      </c>
      <c r="C195" s="88" t="s">
        <v>637</v>
      </c>
      <c r="D195" s="50">
        <v>1</v>
      </c>
      <c r="E195" s="94">
        <v>405</v>
      </c>
      <c r="F195" s="94">
        <v>425</v>
      </c>
      <c r="G195" s="95" t="s">
        <v>638</v>
      </c>
      <c r="H195" s="96">
        <f t="shared" si="30"/>
        <v>0.31119000000000002</v>
      </c>
      <c r="I195" s="97" t="s">
        <v>639</v>
      </c>
      <c r="J195" s="101" t="s">
        <v>640</v>
      </c>
      <c r="K195" s="57" t="s">
        <v>310</v>
      </c>
      <c r="L195" s="58" t="s">
        <v>311</v>
      </c>
      <c r="M195" s="99" t="s">
        <v>641</v>
      </c>
      <c r="N195" s="100"/>
      <c r="O195" s="61"/>
      <c r="P195" s="61"/>
      <c r="Q195" s="61"/>
      <c r="R195" s="61"/>
      <c r="S195" s="61"/>
      <c r="T195" s="61"/>
      <c r="U195" s="61"/>
      <c r="V195" s="61"/>
      <c r="W195" s="61"/>
      <c r="X195" s="61"/>
      <c r="Y195" s="61"/>
      <c r="Z195" s="61"/>
      <c r="AA195" s="61"/>
      <c r="AB195" s="61"/>
    </row>
    <row r="196" spans="1:28" s="4" customFormat="1" ht="126.95" customHeight="1">
      <c r="A196" s="34" t="s">
        <v>646</v>
      </c>
      <c r="B196" s="63" t="s">
        <v>647</v>
      </c>
      <c r="C196" s="64" t="s">
        <v>648</v>
      </c>
      <c r="D196" s="37">
        <v>1</v>
      </c>
      <c r="E196" s="38">
        <v>303</v>
      </c>
      <c r="F196" s="38">
        <v>318</v>
      </c>
      <c r="G196" s="39" t="s">
        <v>649</v>
      </c>
      <c r="H196" s="40">
        <f t="shared" ref="H196:H200" si="31">1.165*0.595*0.355</f>
        <v>0.24607712500000001</v>
      </c>
      <c r="I196" s="41" t="s">
        <v>650</v>
      </c>
      <c r="J196" s="65" t="s">
        <v>651</v>
      </c>
      <c r="K196" s="43" t="s">
        <v>310</v>
      </c>
      <c r="L196" s="66" t="s">
        <v>311</v>
      </c>
      <c r="M196" s="67" t="s">
        <v>652</v>
      </c>
      <c r="N196" s="46"/>
    </row>
    <row r="197" spans="1:28" s="4" customFormat="1" ht="123" customHeight="1">
      <c r="A197" s="34" t="s">
        <v>646</v>
      </c>
      <c r="B197" s="63" t="s">
        <v>653</v>
      </c>
      <c r="C197" s="64" t="s">
        <v>648</v>
      </c>
      <c r="D197" s="37">
        <v>1</v>
      </c>
      <c r="E197" s="38">
        <v>303</v>
      </c>
      <c r="F197" s="38">
        <v>318</v>
      </c>
      <c r="G197" s="39" t="s">
        <v>649</v>
      </c>
      <c r="H197" s="40">
        <f t="shared" si="31"/>
        <v>0.24607712500000001</v>
      </c>
      <c r="I197" s="41" t="s">
        <v>650</v>
      </c>
      <c r="J197" s="65" t="s">
        <v>651</v>
      </c>
      <c r="K197" s="43" t="s">
        <v>334</v>
      </c>
      <c r="L197" s="66" t="s">
        <v>311</v>
      </c>
      <c r="M197" s="67" t="s">
        <v>652</v>
      </c>
      <c r="N197" s="46"/>
    </row>
    <row r="198" spans="1:28" s="4" customFormat="1" ht="126" customHeight="1">
      <c r="A198" s="34" t="s">
        <v>646</v>
      </c>
      <c r="B198" s="63" t="s">
        <v>654</v>
      </c>
      <c r="C198" s="64" t="s">
        <v>648</v>
      </c>
      <c r="D198" s="37">
        <v>1</v>
      </c>
      <c r="E198" s="38">
        <v>303</v>
      </c>
      <c r="F198" s="38">
        <v>318</v>
      </c>
      <c r="G198" s="39" t="s">
        <v>649</v>
      </c>
      <c r="H198" s="40">
        <f t="shared" si="31"/>
        <v>0.24607712500000001</v>
      </c>
      <c r="I198" s="41" t="s">
        <v>650</v>
      </c>
      <c r="J198" s="65" t="s">
        <v>651</v>
      </c>
      <c r="K198" s="43" t="s">
        <v>334</v>
      </c>
      <c r="L198" s="66" t="s">
        <v>311</v>
      </c>
      <c r="M198" s="67" t="s">
        <v>652</v>
      </c>
      <c r="N198" s="46"/>
    </row>
    <row r="199" spans="1:28" s="4" customFormat="1" ht="126" customHeight="1">
      <c r="A199" s="34" t="s">
        <v>646</v>
      </c>
      <c r="B199" s="63" t="s">
        <v>655</v>
      </c>
      <c r="C199" s="64" t="s">
        <v>648</v>
      </c>
      <c r="D199" s="37">
        <v>1</v>
      </c>
      <c r="E199" s="38">
        <v>303</v>
      </c>
      <c r="F199" s="38">
        <v>318</v>
      </c>
      <c r="G199" s="39" t="s">
        <v>649</v>
      </c>
      <c r="H199" s="40">
        <f t="shared" si="31"/>
        <v>0.24607712500000001</v>
      </c>
      <c r="I199" s="41" t="s">
        <v>650</v>
      </c>
      <c r="J199" s="65" t="s">
        <v>651</v>
      </c>
      <c r="K199" s="43" t="s">
        <v>334</v>
      </c>
      <c r="L199" s="66" t="s">
        <v>311</v>
      </c>
      <c r="M199" s="67" t="s">
        <v>652</v>
      </c>
      <c r="N199" s="46"/>
    </row>
    <row r="200" spans="1:28" s="4" customFormat="1" ht="123" customHeight="1">
      <c r="A200" s="34" t="s">
        <v>646</v>
      </c>
      <c r="B200" s="63" t="s">
        <v>656</v>
      </c>
      <c r="C200" s="64" t="s">
        <v>648</v>
      </c>
      <c r="D200" s="37">
        <v>1</v>
      </c>
      <c r="E200" s="38">
        <v>303</v>
      </c>
      <c r="F200" s="38">
        <v>318</v>
      </c>
      <c r="G200" s="39" t="s">
        <v>649</v>
      </c>
      <c r="H200" s="40">
        <f t="shared" si="31"/>
        <v>0.24607712500000001</v>
      </c>
      <c r="I200" s="41" t="s">
        <v>650</v>
      </c>
      <c r="J200" s="65" t="s">
        <v>651</v>
      </c>
      <c r="K200" s="43" t="s">
        <v>334</v>
      </c>
      <c r="L200" s="66" t="s">
        <v>311</v>
      </c>
      <c r="M200" s="67" t="s">
        <v>652</v>
      </c>
      <c r="N200" s="46"/>
    </row>
    <row r="201" spans="1:28" s="4" customFormat="1" ht="123" customHeight="1">
      <c r="A201" s="34" t="s">
        <v>646</v>
      </c>
      <c r="B201" s="63" t="s">
        <v>657</v>
      </c>
      <c r="C201" s="64" t="s">
        <v>658</v>
      </c>
      <c r="D201" s="37">
        <v>1</v>
      </c>
      <c r="E201" s="38">
        <v>306</v>
      </c>
      <c r="F201" s="38">
        <v>318</v>
      </c>
      <c r="G201" s="39" t="s">
        <v>659</v>
      </c>
      <c r="H201" s="40">
        <f t="shared" ref="H201:H205" si="32">1.14*0.57*0.3</f>
        <v>0.19494</v>
      </c>
      <c r="I201" s="41" t="s">
        <v>660</v>
      </c>
      <c r="J201" s="65" t="s">
        <v>661</v>
      </c>
      <c r="K201" s="43" t="s">
        <v>334</v>
      </c>
      <c r="L201" s="66" t="s">
        <v>311</v>
      </c>
      <c r="M201" s="67" t="s">
        <v>662</v>
      </c>
      <c r="N201" s="46"/>
    </row>
    <row r="202" spans="1:28" s="4" customFormat="1" ht="123" customHeight="1">
      <c r="A202" s="34" t="s">
        <v>646</v>
      </c>
      <c r="B202" s="63" t="s">
        <v>663</v>
      </c>
      <c r="C202" s="64" t="s">
        <v>658</v>
      </c>
      <c r="D202" s="37">
        <v>1</v>
      </c>
      <c r="E202" s="38">
        <v>306</v>
      </c>
      <c r="F202" s="38">
        <v>318</v>
      </c>
      <c r="G202" s="39" t="s">
        <v>659</v>
      </c>
      <c r="H202" s="40">
        <f t="shared" si="32"/>
        <v>0.19494</v>
      </c>
      <c r="I202" s="41" t="s">
        <v>660</v>
      </c>
      <c r="J202" s="65" t="s">
        <v>661</v>
      </c>
      <c r="K202" s="43" t="s">
        <v>334</v>
      </c>
      <c r="L202" s="66" t="s">
        <v>311</v>
      </c>
      <c r="M202" s="67" t="s">
        <v>662</v>
      </c>
      <c r="N202" s="46"/>
    </row>
    <row r="203" spans="1:28" s="4" customFormat="1" ht="123" customHeight="1">
      <c r="A203" s="34" t="s">
        <v>646</v>
      </c>
      <c r="B203" s="63" t="s">
        <v>664</v>
      </c>
      <c r="C203" s="64" t="s">
        <v>658</v>
      </c>
      <c r="D203" s="37">
        <v>1</v>
      </c>
      <c r="E203" s="38">
        <v>306</v>
      </c>
      <c r="F203" s="38">
        <v>318</v>
      </c>
      <c r="G203" s="39" t="s">
        <v>659</v>
      </c>
      <c r="H203" s="40">
        <f t="shared" si="32"/>
        <v>0.19494</v>
      </c>
      <c r="I203" s="41" t="s">
        <v>660</v>
      </c>
      <c r="J203" s="65" t="s">
        <v>661</v>
      </c>
      <c r="K203" s="43" t="s">
        <v>334</v>
      </c>
      <c r="L203" s="66" t="s">
        <v>311</v>
      </c>
      <c r="M203" s="67" t="s">
        <v>662</v>
      </c>
      <c r="N203" s="46"/>
    </row>
    <row r="204" spans="1:28" s="4" customFormat="1" ht="123" customHeight="1">
      <c r="A204" s="34" t="s">
        <v>646</v>
      </c>
      <c r="B204" s="63" t="s">
        <v>665</v>
      </c>
      <c r="C204" s="64" t="s">
        <v>658</v>
      </c>
      <c r="D204" s="37">
        <v>1</v>
      </c>
      <c r="E204" s="38">
        <v>306</v>
      </c>
      <c r="F204" s="38">
        <v>318</v>
      </c>
      <c r="G204" s="39" t="s">
        <v>659</v>
      </c>
      <c r="H204" s="40">
        <f t="shared" si="32"/>
        <v>0.19494</v>
      </c>
      <c r="I204" s="41" t="s">
        <v>660</v>
      </c>
      <c r="J204" s="65" t="s">
        <v>661</v>
      </c>
      <c r="K204" s="43" t="s">
        <v>334</v>
      </c>
      <c r="L204" s="66" t="s">
        <v>311</v>
      </c>
      <c r="M204" s="67" t="s">
        <v>662</v>
      </c>
      <c r="N204" s="46"/>
    </row>
    <row r="205" spans="1:28" s="4" customFormat="1" ht="134.1" customHeight="1">
      <c r="A205" s="34" t="s">
        <v>646</v>
      </c>
      <c r="B205" s="63" t="s">
        <v>666</v>
      </c>
      <c r="C205" s="64" t="s">
        <v>667</v>
      </c>
      <c r="D205" s="37">
        <v>1</v>
      </c>
      <c r="E205" s="38">
        <v>313</v>
      </c>
      <c r="F205" s="38">
        <v>318</v>
      </c>
      <c r="G205" s="39" t="s">
        <v>659</v>
      </c>
      <c r="H205" s="40">
        <f t="shared" si="32"/>
        <v>0.19494</v>
      </c>
      <c r="I205" s="41" t="s">
        <v>660</v>
      </c>
      <c r="J205" s="65" t="s">
        <v>668</v>
      </c>
      <c r="K205" s="43" t="s">
        <v>334</v>
      </c>
      <c r="L205" s="66" t="s">
        <v>311</v>
      </c>
      <c r="M205" s="67" t="s">
        <v>662</v>
      </c>
      <c r="N205" s="46"/>
    </row>
    <row r="206" spans="1:28" s="4" customFormat="1" ht="123" customHeight="1">
      <c r="A206" s="34" t="s">
        <v>646</v>
      </c>
      <c r="B206" s="63" t="s">
        <v>669</v>
      </c>
      <c r="C206" s="64" t="s">
        <v>648</v>
      </c>
      <c r="D206" s="37">
        <v>1</v>
      </c>
      <c r="E206" s="38">
        <v>303</v>
      </c>
      <c r="F206" s="38">
        <v>318</v>
      </c>
      <c r="G206" s="39" t="s">
        <v>649</v>
      </c>
      <c r="H206" s="40">
        <f t="shared" ref="H206:H221" si="33">1.165*0.595*0.355</f>
        <v>0.24607712500000001</v>
      </c>
      <c r="I206" s="41" t="s">
        <v>650</v>
      </c>
      <c r="J206" s="65" t="s">
        <v>670</v>
      </c>
      <c r="K206" s="43" t="s">
        <v>334</v>
      </c>
      <c r="L206" s="66" t="s">
        <v>311</v>
      </c>
      <c r="M206" s="67" t="s">
        <v>652</v>
      </c>
      <c r="N206" s="46"/>
    </row>
    <row r="207" spans="1:28" s="4" customFormat="1" ht="123" customHeight="1">
      <c r="A207" s="34" t="s">
        <v>646</v>
      </c>
      <c r="B207" s="63" t="s">
        <v>671</v>
      </c>
      <c r="C207" s="64" t="s">
        <v>648</v>
      </c>
      <c r="D207" s="37">
        <v>1</v>
      </c>
      <c r="E207" s="38">
        <v>303</v>
      </c>
      <c r="F207" s="38">
        <v>318</v>
      </c>
      <c r="G207" s="39" t="s">
        <v>649</v>
      </c>
      <c r="H207" s="40">
        <f t="shared" si="33"/>
        <v>0.24607712500000001</v>
      </c>
      <c r="I207" s="41" t="s">
        <v>650</v>
      </c>
      <c r="J207" s="65" t="s">
        <v>670</v>
      </c>
      <c r="K207" s="43" t="s">
        <v>334</v>
      </c>
      <c r="L207" s="66" t="s">
        <v>311</v>
      </c>
      <c r="M207" s="67" t="s">
        <v>652</v>
      </c>
      <c r="N207" s="46"/>
    </row>
    <row r="208" spans="1:28" s="4" customFormat="1" ht="123" customHeight="1">
      <c r="A208" s="34" t="s">
        <v>646</v>
      </c>
      <c r="B208" s="63" t="s">
        <v>672</v>
      </c>
      <c r="C208" s="64" t="s">
        <v>648</v>
      </c>
      <c r="D208" s="37">
        <v>1</v>
      </c>
      <c r="E208" s="38">
        <v>303</v>
      </c>
      <c r="F208" s="38">
        <v>318</v>
      </c>
      <c r="G208" s="39" t="s">
        <v>649</v>
      </c>
      <c r="H208" s="40">
        <f t="shared" si="33"/>
        <v>0.24607712500000001</v>
      </c>
      <c r="I208" s="41" t="s">
        <v>650</v>
      </c>
      <c r="J208" s="65" t="s">
        <v>670</v>
      </c>
      <c r="K208" s="43" t="s">
        <v>334</v>
      </c>
      <c r="L208" s="66" t="s">
        <v>311</v>
      </c>
      <c r="M208" s="67" t="s">
        <v>652</v>
      </c>
      <c r="N208" s="46"/>
    </row>
    <row r="209" spans="1:28" s="4" customFormat="1" ht="123" customHeight="1">
      <c r="A209" s="34" t="s">
        <v>646</v>
      </c>
      <c r="B209" s="63" t="s">
        <v>673</v>
      </c>
      <c r="C209" s="64" t="s">
        <v>648</v>
      </c>
      <c r="D209" s="37">
        <v>1</v>
      </c>
      <c r="E209" s="38">
        <v>303</v>
      </c>
      <c r="F209" s="38">
        <v>318</v>
      </c>
      <c r="G209" s="39" t="s">
        <v>649</v>
      </c>
      <c r="H209" s="40">
        <f t="shared" si="33"/>
        <v>0.24607712500000001</v>
      </c>
      <c r="I209" s="41" t="s">
        <v>650</v>
      </c>
      <c r="J209" s="65" t="s">
        <v>670</v>
      </c>
      <c r="K209" s="43" t="s">
        <v>334</v>
      </c>
      <c r="L209" s="66" t="s">
        <v>311</v>
      </c>
      <c r="M209" s="67" t="s">
        <v>652</v>
      </c>
      <c r="N209" s="46"/>
    </row>
    <row r="210" spans="1:28" s="4" customFormat="1" ht="123" customHeight="1">
      <c r="A210" s="34" t="s">
        <v>646</v>
      </c>
      <c r="B210" s="63" t="s">
        <v>674</v>
      </c>
      <c r="C210" s="64" t="s">
        <v>648</v>
      </c>
      <c r="D210" s="37">
        <v>1</v>
      </c>
      <c r="E210" s="38">
        <v>303</v>
      </c>
      <c r="F210" s="38">
        <v>318</v>
      </c>
      <c r="G210" s="39" t="s">
        <v>649</v>
      </c>
      <c r="H210" s="40">
        <f t="shared" si="33"/>
        <v>0.24607712500000001</v>
      </c>
      <c r="I210" s="41" t="s">
        <v>650</v>
      </c>
      <c r="J210" s="65" t="s">
        <v>670</v>
      </c>
      <c r="K210" s="43" t="s">
        <v>334</v>
      </c>
      <c r="L210" s="66" t="s">
        <v>311</v>
      </c>
      <c r="M210" s="67" t="s">
        <v>652</v>
      </c>
      <c r="N210" s="46"/>
    </row>
    <row r="211" spans="1:28" s="4" customFormat="1" ht="123" customHeight="1">
      <c r="A211" s="34" t="s">
        <v>646</v>
      </c>
      <c r="B211" s="63" t="s">
        <v>675</v>
      </c>
      <c r="C211" s="64" t="s">
        <v>676</v>
      </c>
      <c r="D211" s="37">
        <v>1</v>
      </c>
      <c r="E211" s="38">
        <v>290</v>
      </c>
      <c r="F211" s="38">
        <v>305</v>
      </c>
      <c r="G211" s="39" t="s">
        <v>677</v>
      </c>
      <c r="H211" s="40">
        <f t="shared" si="33"/>
        <v>0.24607712500000001</v>
      </c>
      <c r="I211" s="41" t="s">
        <v>650</v>
      </c>
      <c r="J211" s="65" t="s">
        <v>678</v>
      </c>
      <c r="K211" s="43" t="s">
        <v>334</v>
      </c>
      <c r="L211" s="66" t="s">
        <v>311</v>
      </c>
      <c r="M211" s="67" t="s">
        <v>679</v>
      </c>
      <c r="N211" s="46"/>
    </row>
    <row r="212" spans="1:28" s="4" customFormat="1" ht="123" customHeight="1">
      <c r="A212" s="34" t="s">
        <v>646</v>
      </c>
      <c r="B212" s="63" t="s">
        <v>680</v>
      </c>
      <c r="C212" s="64" t="s">
        <v>676</v>
      </c>
      <c r="D212" s="37">
        <v>1</v>
      </c>
      <c r="E212" s="38">
        <v>290</v>
      </c>
      <c r="F212" s="38">
        <v>305</v>
      </c>
      <c r="G212" s="39" t="s">
        <v>677</v>
      </c>
      <c r="H212" s="40">
        <f t="shared" si="33"/>
        <v>0.24607712500000001</v>
      </c>
      <c r="I212" s="41" t="s">
        <v>650</v>
      </c>
      <c r="J212" s="65" t="s">
        <v>678</v>
      </c>
      <c r="K212" s="43" t="s">
        <v>334</v>
      </c>
      <c r="L212" s="66" t="s">
        <v>311</v>
      </c>
      <c r="M212" s="67" t="s">
        <v>679</v>
      </c>
      <c r="N212" s="46"/>
    </row>
    <row r="213" spans="1:28" s="4" customFormat="1" ht="123" customHeight="1">
      <c r="A213" s="34" t="s">
        <v>646</v>
      </c>
      <c r="B213" s="63" t="s">
        <v>681</v>
      </c>
      <c r="C213" s="64" t="s">
        <v>676</v>
      </c>
      <c r="D213" s="37">
        <v>1</v>
      </c>
      <c r="E213" s="38">
        <v>290</v>
      </c>
      <c r="F213" s="38">
        <v>305</v>
      </c>
      <c r="G213" s="39" t="s">
        <v>677</v>
      </c>
      <c r="H213" s="40">
        <f t="shared" si="33"/>
        <v>0.24607712500000001</v>
      </c>
      <c r="I213" s="41" t="s">
        <v>650</v>
      </c>
      <c r="J213" s="65" t="s">
        <v>678</v>
      </c>
      <c r="K213" s="43" t="s">
        <v>334</v>
      </c>
      <c r="L213" s="66" t="s">
        <v>311</v>
      </c>
      <c r="M213" s="67" t="s">
        <v>679</v>
      </c>
      <c r="N213" s="46"/>
    </row>
    <row r="214" spans="1:28" s="4" customFormat="1" ht="123" customHeight="1">
      <c r="A214" s="34" t="s">
        <v>646</v>
      </c>
      <c r="B214" s="63" t="s">
        <v>682</v>
      </c>
      <c r="C214" s="64" t="s">
        <v>676</v>
      </c>
      <c r="D214" s="37">
        <v>1</v>
      </c>
      <c r="E214" s="38">
        <v>290</v>
      </c>
      <c r="F214" s="38">
        <v>305</v>
      </c>
      <c r="G214" s="39" t="s">
        <v>677</v>
      </c>
      <c r="H214" s="40">
        <f t="shared" si="33"/>
        <v>0.24607712500000001</v>
      </c>
      <c r="I214" s="41" t="s">
        <v>650</v>
      </c>
      <c r="J214" s="65" t="s">
        <v>678</v>
      </c>
      <c r="K214" s="43" t="s">
        <v>334</v>
      </c>
      <c r="L214" s="66" t="s">
        <v>311</v>
      </c>
      <c r="M214" s="67" t="s">
        <v>679</v>
      </c>
      <c r="N214" s="46"/>
    </row>
    <row r="215" spans="1:28" s="4" customFormat="1" ht="123" customHeight="1">
      <c r="A215" s="34" t="s">
        <v>646</v>
      </c>
      <c r="B215" s="63" t="s">
        <v>683</v>
      </c>
      <c r="C215" s="64" t="s">
        <v>676</v>
      </c>
      <c r="D215" s="37">
        <v>1</v>
      </c>
      <c r="E215" s="38">
        <v>290</v>
      </c>
      <c r="F215" s="38">
        <v>305</v>
      </c>
      <c r="G215" s="39" t="s">
        <v>677</v>
      </c>
      <c r="H215" s="40">
        <f t="shared" si="33"/>
        <v>0.24607712500000001</v>
      </c>
      <c r="I215" s="41" t="s">
        <v>650</v>
      </c>
      <c r="J215" s="65" t="s">
        <v>678</v>
      </c>
      <c r="K215" s="43" t="s">
        <v>334</v>
      </c>
      <c r="L215" s="66" t="s">
        <v>311</v>
      </c>
      <c r="M215" s="67" t="s">
        <v>679</v>
      </c>
      <c r="N215" s="46"/>
    </row>
    <row r="216" spans="1:28" s="4" customFormat="1" ht="123" customHeight="1">
      <c r="A216" s="34" t="s">
        <v>646</v>
      </c>
      <c r="B216" s="63" t="s">
        <v>684</v>
      </c>
      <c r="C216" s="64" t="s">
        <v>685</v>
      </c>
      <c r="D216" s="37">
        <v>1</v>
      </c>
      <c r="E216" s="38">
        <v>290</v>
      </c>
      <c r="F216" s="38">
        <v>305</v>
      </c>
      <c r="G216" s="39" t="s">
        <v>677</v>
      </c>
      <c r="H216" s="40">
        <f t="shared" si="33"/>
        <v>0.24607712500000001</v>
      </c>
      <c r="I216" s="41" t="s">
        <v>650</v>
      </c>
      <c r="J216" s="65" t="s">
        <v>678</v>
      </c>
      <c r="K216" s="43" t="s">
        <v>334</v>
      </c>
      <c r="L216" s="66" t="s">
        <v>311</v>
      </c>
      <c r="M216" s="67" t="s">
        <v>679</v>
      </c>
      <c r="N216" s="46"/>
    </row>
    <row r="217" spans="1:28" s="4" customFormat="1" ht="123" customHeight="1">
      <c r="A217" s="34" t="s">
        <v>646</v>
      </c>
      <c r="B217" s="63" t="s">
        <v>686</v>
      </c>
      <c r="C217" s="64" t="s">
        <v>676</v>
      </c>
      <c r="D217" s="37">
        <v>1</v>
      </c>
      <c r="E217" s="38">
        <v>290</v>
      </c>
      <c r="F217" s="38">
        <v>305</v>
      </c>
      <c r="G217" s="39" t="s">
        <v>677</v>
      </c>
      <c r="H217" s="40">
        <f t="shared" si="33"/>
        <v>0.24607712500000001</v>
      </c>
      <c r="I217" s="41" t="s">
        <v>650</v>
      </c>
      <c r="J217" s="65" t="s">
        <v>678</v>
      </c>
      <c r="K217" s="43" t="s">
        <v>334</v>
      </c>
      <c r="L217" s="66" t="s">
        <v>311</v>
      </c>
      <c r="M217" s="67" t="s">
        <v>679</v>
      </c>
      <c r="N217" s="46"/>
    </row>
    <row r="218" spans="1:28" s="4" customFormat="1" ht="123" customHeight="1">
      <c r="A218" s="34" t="s">
        <v>646</v>
      </c>
      <c r="B218" s="63" t="s">
        <v>687</v>
      </c>
      <c r="C218" s="64" t="s">
        <v>676</v>
      </c>
      <c r="D218" s="37">
        <v>1</v>
      </c>
      <c r="E218" s="38">
        <v>313</v>
      </c>
      <c r="F218" s="38">
        <v>328</v>
      </c>
      <c r="G218" s="39" t="s">
        <v>677</v>
      </c>
      <c r="H218" s="40">
        <f t="shared" si="33"/>
        <v>0.24607712500000001</v>
      </c>
      <c r="I218" s="41" t="s">
        <v>650</v>
      </c>
      <c r="J218" s="65" t="s">
        <v>678</v>
      </c>
      <c r="K218" s="43" t="s">
        <v>334</v>
      </c>
      <c r="L218" s="66" t="s">
        <v>311</v>
      </c>
      <c r="M218" s="67" t="s">
        <v>679</v>
      </c>
      <c r="N218" s="46"/>
    </row>
    <row r="219" spans="1:28" s="4" customFormat="1" ht="123" customHeight="1">
      <c r="A219" s="34" t="s">
        <v>646</v>
      </c>
      <c r="B219" s="63" t="s">
        <v>688</v>
      </c>
      <c r="C219" s="64" t="s">
        <v>676</v>
      </c>
      <c r="D219" s="37">
        <v>1</v>
      </c>
      <c r="E219" s="38">
        <v>296</v>
      </c>
      <c r="F219" s="38">
        <v>311</v>
      </c>
      <c r="G219" s="39" t="s">
        <v>677</v>
      </c>
      <c r="H219" s="40">
        <f t="shared" si="33"/>
        <v>0.24607712500000001</v>
      </c>
      <c r="I219" s="41" t="s">
        <v>650</v>
      </c>
      <c r="J219" s="65" t="s">
        <v>678</v>
      </c>
      <c r="K219" s="43" t="s">
        <v>334</v>
      </c>
      <c r="L219" s="66" t="s">
        <v>311</v>
      </c>
      <c r="M219" s="67" t="s">
        <v>679</v>
      </c>
      <c r="N219" s="46"/>
    </row>
    <row r="220" spans="1:28" s="4" customFormat="1" ht="123" customHeight="1">
      <c r="A220" s="34" t="s">
        <v>646</v>
      </c>
      <c r="B220" s="63" t="s">
        <v>689</v>
      </c>
      <c r="C220" s="64" t="s">
        <v>676</v>
      </c>
      <c r="D220" s="37">
        <v>1</v>
      </c>
      <c r="E220" s="38">
        <v>296</v>
      </c>
      <c r="F220" s="38">
        <v>311</v>
      </c>
      <c r="G220" s="39" t="s">
        <v>677</v>
      </c>
      <c r="H220" s="40">
        <f t="shared" si="33"/>
        <v>0.24607712500000001</v>
      </c>
      <c r="I220" s="41" t="s">
        <v>650</v>
      </c>
      <c r="J220" s="65" t="s">
        <v>678</v>
      </c>
      <c r="K220" s="43" t="s">
        <v>334</v>
      </c>
      <c r="L220" s="66" t="s">
        <v>311</v>
      </c>
      <c r="M220" s="67" t="s">
        <v>679</v>
      </c>
      <c r="N220" s="46"/>
    </row>
    <row r="221" spans="1:28" s="4" customFormat="1" ht="123" customHeight="1">
      <c r="A221" s="34" t="s">
        <v>646</v>
      </c>
      <c r="B221" s="63" t="s">
        <v>690</v>
      </c>
      <c r="C221" s="64" t="s">
        <v>676</v>
      </c>
      <c r="D221" s="37">
        <v>1</v>
      </c>
      <c r="E221" s="38">
        <v>290</v>
      </c>
      <c r="F221" s="38">
        <v>305</v>
      </c>
      <c r="G221" s="39" t="s">
        <v>677</v>
      </c>
      <c r="H221" s="40">
        <f t="shared" si="33"/>
        <v>0.24607712500000001</v>
      </c>
      <c r="I221" s="41" t="s">
        <v>650</v>
      </c>
      <c r="J221" s="65" t="s">
        <v>678</v>
      </c>
      <c r="K221" s="43" t="s">
        <v>334</v>
      </c>
      <c r="L221" s="66" t="s">
        <v>311</v>
      </c>
      <c r="M221" s="67" t="s">
        <v>679</v>
      </c>
      <c r="N221" s="46"/>
    </row>
    <row r="222" spans="1:28" s="4" customFormat="1" ht="120" customHeight="1">
      <c r="A222" s="47" t="s">
        <v>691</v>
      </c>
      <c r="B222" s="89" t="s">
        <v>692</v>
      </c>
      <c r="C222" s="102" t="s">
        <v>693</v>
      </c>
      <c r="D222" s="50">
        <v>1</v>
      </c>
      <c r="E222" s="94">
        <v>273</v>
      </c>
      <c r="F222" s="94">
        <v>288</v>
      </c>
      <c r="G222" s="95" t="s">
        <v>694</v>
      </c>
      <c r="H222" s="96">
        <f t="shared" ref="H222:H226" si="34">1.02*0.7*0.37</f>
        <v>0.26418000000000003</v>
      </c>
      <c r="I222" s="97" t="s">
        <v>639</v>
      </c>
      <c r="J222" s="101" t="s">
        <v>695</v>
      </c>
      <c r="K222" s="57" t="s">
        <v>310</v>
      </c>
      <c r="L222" s="58" t="s">
        <v>311</v>
      </c>
      <c r="M222" s="99" t="s">
        <v>696</v>
      </c>
      <c r="N222" s="100"/>
      <c r="O222" s="61"/>
      <c r="P222" s="61"/>
      <c r="Q222" s="61"/>
      <c r="R222" s="61"/>
      <c r="S222" s="61"/>
      <c r="T222" s="61"/>
      <c r="U222" s="61"/>
      <c r="V222" s="61"/>
      <c r="W222" s="61"/>
      <c r="X222" s="61"/>
      <c r="Y222" s="61"/>
      <c r="Z222" s="61"/>
      <c r="AA222" s="61"/>
      <c r="AB222" s="61"/>
    </row>
    <row r="223" spans="1:28" s="4" customFormat="1" ht="120" customHeight="1">
      <c r="A223" s="47" t="s">
        <v>691</v>
      </c>
      <c r="B223" s="89" t="s">
        <v>692</v>
      </c>
      <c r="C223" s="102" t="s">
        <v>693</v>
      </c>
      <c r="D223" s="50">
        <v>1</v>
      </c>
      <c r="E223" s="94">
        <v>273</v>
      </c>
      <c r="F223" s="94">
        <v>288</v>
      </c>
      <c r="G223" s="95" t="s">
        <v>694</v>
      </c>
      <c r="H223" s="96">
        <f t="shared" si="34"/>
        <v>0.26418000000000003</v>
      </c>
      <c r="I223" s="97" t="s">
        <v>639</v>
      </c>
      <c r="J223" s="101" t="s">
        <v>695</v>
      </c>
      <c r="K223" s="57" t="s">
        <v>310</v>
      </c>
      <c r="L223" s="58" t="s">
        <v>311</v>
      </c>
      <c r="M223" s="99" t="s">
        <v>696</v>
      </c>
      <c r="N223" s="100"/>
      <c r="O223" s="61"/>
      <c r="P223" s="61"/>
      <c r="Q223" s="61"/>
      <c r="R223" s="61"/>
      <c r="S223" s="61"/>
      <c r="T223" s="61"/>
      <c r="U223" s="61"/>
      <c r="V223" s="61"/>
      <c r="W223" s="61"/>
      <c r="X223" s="61"/>
      <c r="Y223" s="61"/>
      <c r="Z223" s="61"/>
      <c r="AA223" s="61"/>
      <c r="AB223" s="61"/>
    </row>
    <row r="224" spans="1:28" s="4" customFormat="1" ht="120" customHeight="1">
      <c r="A224" s="47" t="s">
        <v>691</v>
      </c>
      <c r="B224" s="89" t="s">
        <v>697</v>
      </c>
      <c r="C224" s="102" t="s">
        <v>693</v>
      </c>
      <c r="D224" s="50">
        <v>1</v>
      </c>
      <c r="E224" s="94">
        <v>300</v>
      </c>
      <c r="F224" s="94">
        <v>315</v>
      </c>
      <c r="G224" s="95" t="s">
        <v>694</v>
      </c>
      <c r="H224" s="96">
        <f t="shared" si="34"/>
        <v>0.26418000000000003</v>
      </c>
      <c r="I224" s="97" t="s">
        <v>639</v>
      </c>
      <c r="J224" s="101" t="s">
        <v>698</v>
      </c>
      <c r="K224" s="57" t="s">
        <v>310</v>
      </c>
      <c r="L224" s="58" t="s">
        <v>311</v>
      </c>
      <c r="M224" s="99" t="s">
        <v>696</v>
      </c>
      <c r="N224" s="100"/>
      <c r="O224" s="61"/>
      <c r="P224" s="61"/>
      <c r="Q224" s="61"/>
      <c r="R224" s="61"/>
      <c r="S224" s="61"/>
      <c r="T224" s="61"/>
      <c r="U224" s="61"/>
      <c r="V224" s="61"/>
      <c r="W224" s="61"/>
      <c r="X224" s="61"/>
      <c r="Y224" s="61"/>
      <c r="Z224" s="61"/>
      <c r="AA224" s="61"/>
      <c r="AB224" s="61"/>
    </row>
    <row r="225" spans="1:28" s="4" customFormat="1" ht="120" customHeight="1">
      <c r="A225" s="47" t="s">
        <v>691</v>
      </c>
      <c r="B225" s="89" t="s">
        <v>699</v>
      </c>
      <c r="C225" s="102" t="s">
        <v>693</v>
      </c>
      <c r="D225" s="50">
        <v>1</v>
      </c>
      <c r="E225" s="94">
        <v>300</v>
      </c>
      <c r="F225" s="94">
        <v>315</v>
      </c>
      <c r="G225" s="95" t="s">
        <v>694</v>
      </c>
      <c r="H225" s="96">
        <f t="shared" si="34"/>
        <v>0.26418000000000003</v>
      </c>
      <c r="I225" s="97" t="s">
        <v>639</v>
      </c>
      <c r="J225" s="101" t="s">
        <v>698</v>
      </c>
      <c r="K225" s="57" t="s">
        <v>310</v>
      </c>
      <c r="L225" s="58" t="s">
        <v>311</v>
      </c>
      <c r="M225" s="99" t="s">
        <v>696</v>
      </c>
      <c r="N225" s="100"/>
      <c r="O225" s="61"/>
      <c r="P225" s="61"/>
      <c r="Q225" s="61"/>
      <c r="R225" s="61"/>
      <c r="S225" s="61"/>
      <c r="T225" s="61"/>
      <c r="U225" s="61"/>
      <c r="V225" s="61"/>
      <c r="W225" s="61"/>
      <c r="X225" s="61"/>
      <c r="Y225" s="61"/>
      <c r="Z225" s="61"/>
      <c r="AA225" s="61"/>
      <c r="AB225" s="61"/>
    </row>
    <row r="226" spans="1:28" s="4" customFormat="1" ht="120" customHeight="1">
      <c r="A226" s="47" t="s">
        <v>691</v>
      </c>
      <c r="B226" s="48" t="s">
        <v>700</v>
      </c>
      <c r="C226" s="102" t="s">
        <v>693</v>
      </c>
      <c r="D226" s="103">
        <v>1</v>
      </c>
      <c r="E226" s="104">
        <v>285</v>
      </c>
      <c r="F226" s="105">
        <v>300</v>
      </c>
      <c r="G226" s="106" t="s">
        <v>694</v>
      </c>
      <c r="H226" s="107">
        <f t="shared" si="34"/>
        <v>0.26418000000000003</v>
      </c>
      <c r="I226" s="108" t="s">
        <v>639</v>
      </c>
      <c r="J226" s="109" t="s">
        <v>701</v>
      </c>
      <c r="K226" s="57" t="s">
        <v>310</v>
      </c>
      <c r="L226" s="58" t="s">
        <v>311</v>
      </c>
      <c r="M226" s="99" t="s">
        <v>696</v>
      </c>
      <c r="N226" s="100"/>
      <c r="O226" s="61"/>
      <c r="P226" s="61"/>
      <c r="Q226" s="61"/>
      <c r="R226" s="61"/>
      <c r="S226" s="61"/>
      <c r="T226" s="61"/>
      <c r="U226" s="61"/>
      <c r="V226" s="61"/>
      <c r="W226" s="61"/>
      <c r="X226" s="61"/>
      <c r="Y226" s="61"/>
      <c r="Z226" s="61"/>
      <c r="AA226" s="61"/>
      <c r="AB226" s="61"/>
    </row>
    <row r="227" spans="1:28" s="4" customFormat="1" ht="120" customHeight="1">
      <c r="A227" s="47" t="s">
        <v>691</v>
      </c>
      <c r="B227" s="89" t="s">
        <v>702</v>
      </c>
      <c r="C227" s="102" t="s">
        <v>693</v>
      </c>
      <c r="D227" s="50">
        <v>1</v>
      </c>
      <c r="E227" s="94">
        <v>300</v>
      </c>
      <c r="F227" s="105">
        <v>315</v>
      </c>
      <c r="G227" s="95" t="s">
        <v>694</v>
      </c>
      <c r="H227" s="96">
        <f t="shared" ref="H227:H229" si="35">1.02*0.7*0.37</f>
        <v>0.26418000000000003</v>
      </c>
      <c r="I227" s="97" t="s">
        <v>639</v>
      </c>
      <c r="J227" s="109" t="s">
        <v>701</v>
      </c>
      <c r="K227" s="57" t="s">
        <v>310</v>
      </c>
      <c r="L227" s="58" t="s">
        <v>311</v>
      </c>
      <c r="M227" s="99" t="s">
        <v>696</v>
      </c>
      <c r="N227" s="100"/>
      <c r="O227" s="61"/>
      <c r="P227" s="61"/>
      <c r="Q227" s="61"/>
      <c r="R227" s="61"/>
      <c r="S227" s="61"/>
      <c r="T227" s="61"/>
      <c r="U227" s="61"/>
      <c r="V227" s="61"/>
      <c r="W227" s="61"/>
      <c r="X227" s="61"/>
      <c r="Y227" s="61"/>
      <c r="Z227" s="61"/>
      <c r="AA227" s="61"/>
      <c r="AB227" s="61"/>
    </row>
    <row r="228" spans="1:28" s="4" customFormat="1" ht="120" customHeight="1">
      <c r="A228" s="47" t="s">
        <v>691</v>
      </c>
      <c r="B228" s="89" t="s">
        <v>703</v>
      </c>
      <c r="C228" s="102" t="s">
        <v>693</v>
      </c>
      <c r="D228" s="50">
        <v>1</v>
      </c>
      <c r="E228" s="94">
        <v>285</v>
      </c>
      <c r="F228" s="94">
        <v>300</v>
      </c>
      <c r="G228" s="95" t="s">
        <v>694</v>
      </c>
      <c r="H228" s="96">
        <f t="shared" si="35"/>
        <v>0.26418000000000003</v>
      </c>
      <c r="I228" s="97" t="s">
        <v>639</v>
      </c>
      <c r="J228" s="110" t="s">
        <v>704</v>
      </c>
      <c r="K228" s="57" t="s">
        <v>310</v>
      </c>
      <c r="L228" s="58" t="s">
        <v>311</v>
      </c>
      <c r="M228" s="99" t="s">
        <v>696</v>
      </c>
      <c r="N228" s="100"/>
      <c r="O228" s="61"/>
      <c r="P228" s="61"/>
      <c r="Q228" s="61"/>
      <c r="R228" s="61"/>
      <c r="S228" s="61"/>
      <c r="T228" s="61"/>
      <c r="U228" s="61"/>
      <c r="V228" s="61"/>
      <c r="W228" s="61"/>
      <c r="X228" s="61"/>
      <c r="Y228" s="61"/>
      <c r="Z228" s="61"/>
      <c r="AA228" s="61"/>
      <c r="AB228" s="61"/>
    </row>
    <row r="229" spans="1:28" s="4" customFormat="1" ht="120" customHeight="1">
      <c r="A229" s="47" t="s">
        <v>691</v>
      </c>
      <c r="B229" s="89" t="s">
        <v>705</v>
      </c>
      <c r="C229" s="102" t="s">
        <v>693</v>
      </c>
      <c r="D229" s="50">
        <v>1</v>
      </c>
      <c r="E229" s="94">
        <v>300</v>
      </c>
      <c r="F229" s="94">
        <v>315</v>
      </c>
      <c r="G229" s="95" t="s">
        <v>694</v>
      </c>
      <c r="H229" s="96">
        <f t="shared" si="35"/>
        <v>0.26418000000000003</v>
      </c>
      <c r="I229" s="97" t="s">
        <v>639</v>
      </c>
      <c r="J229" s="110" t="s">
        <v>704</v>
      </c>
      <c r="K229" s="57" t="s">
        <v>310</v>
      </c>
      <c r="L229" s="58" t="s">
        <v>311</v>
      </c>
      <c r="M229" s="99" t="s">
        <v>696</v>
      </c>
      <c r="N229" s="100"/>
      <c r="O229" s="61"/>
      <c r="P229" s="61"/>
      <c r="Q229" s="61"/>
      <c r="R229" s="61"/>
      <c r="S229" s="61"/>
      <c r="T229" s="61"/>
      <c r="U229" s="61"/>
      <c r="V229" s="61"/>
      <c r="W229" s="61"/>
      <c r="X229" s="61"/>
      <c r="Y229" s="61"/>
      <c r="Z229" s="61"/>
      <c r="AA229" s="61"/>
      <c r="AB229" s="61"/>
    </row>
    <row r="230" spans="1:28" s="4" customFormat="1" ht="119.1" customHeight="1">
      <c r="A230" s="47" t="s">
        <v>706</v>
      </c>
      <c r="B230" s="48" t="s">
        <v>707</v>
      </c>
      <c r="C230" s="102" t="s">
        <v>708</v>
      </c>
      <c r="D230" s="103">
        <v>1</v>
      </c>
      <c r="E230" s="111">
        <v>338</v>
      </c>
      <c r="F230" s="112">
        <v>358</v>
      </c>
      <c r="G230" s="113" t="s">
        <v>709</v>
      </c>
      <c r="H230" s="114">
        <f>1.05*0.63*0.525</f>
        <v>0.34728750000000003</v>
      </c>
      <c r="I230" s="115" t="s">
        <v>710</v>
      </c>
      <c r="J230" s="56" t="s">
        <v>711</v>
      </c>
      <c r="K230" s="57" t="s">
        <v>310</v>
      </c>
      <c r="L230" s="58" t="s">
        <v>311</v>
      </c>
      <c r="M230" s="116" t="s">
        <v>712</v>
      </c>
      <c r="N230" s="60" t="s">
        <v>713</v>
      </c>
      <c r="O230" s="61"/>
      <c r="P230" s="61"/>
      <c r="Q230" s="61"/>
      <c r="R230" s="61"/>
      <c r="S230" s="61"/>
      <c r="T230" s="61"/>
      <c r="U230" s="61"/>
      <c r="V230" s="61"/>
      <c r="W230" s="61"/>
      <c r="X230" s="61"/>
      <c r="Y230" s="61"/>
      <c r="Z230" s="61"/>
      <c r="AA230" s="61"/>
      <c r="AB230" s="61"/>
    </row>
    <row r="231" spans="1:28" s="4" customFormat="1" ht="119.1" customHeight="1">
      <c r="A231" s="47" t="s">
        <v>706</v>
      </c>
      <c r="B231" s="48" t="s">
        <v>707</v>
      </c>
      <c r="C231" s="102" t="s">
        <v>708</v>
      </c>
      <c r="D231" s="103">
        <v>1</v>
      </c>
      <c r="E231" s="111">
        <v>338</v>
      </c>
      <c r="F231" s="112">
        <v>358</v>
      </c>
      <c r="G231" s="113" t="s">
        <v>709</v>
      </c>
      <c r="H231" s="114">
        <f>1.05*0.63*0.525</f>
        <v>0.34728750000000003</v>
      </c>
      <c r="I231" s="115" t="s">
        <v>710</v>
      </c>
      <c r="J231" s="56" t="s">
        <v>711</v>
      </c>
      <c r="K231" s="57" t="s">
        <v>310</v>
      </c>
      <c r="L231" s="58" t="s">
        <v>311</v>
      </c>
      <c r="M231" s="116" t="s">
        <v>712</v>
      </c>
      <c r="N231" s="60" t="s">
        <v>713</v>
      </c>
      <c r="O231" s="61"/>
      <c r="P231" s="61"/>
      <c r="Q231" s="61"/>
      <c r="R231" s="61"/>
      <c r="S231" s="61"/>
      <c r="T231" s="61"/>
      <c r="U231" s="61"/>
      <c r="V231" s="61"/>
      <c r="W231" s="61"/>
      <c r="X231" s="61"/>
      <c r="Y231" s="61"/>
      <c r="Z231" s="61"/>
      <c r="AA231" s="61"/>
      <c r="AB231" s="61"/>
    </row>
    <row r="232" spans="1:28" s="4" customFormat="1" ht="119.1" customHeight="1">
      <c r="A232" s="47" t="s">
        <v>706</v>
      </c>
      <c r="B232" s="48" t="s">
        <v>714</v>
      </c>
      <c r="C232" s="102" t="s">
        <v>708</v>
      </c>
      <c r="D232" s="50">
        <v>1</v>
      </c>
      <c r="E232" s="51">
        <v>378</v>
      </c>
      <c r="F232" s="52">
        <v>398</v>
      </c>
      <c r="G232" s="53" t="s">
        <v>709</v>
      </c>
      <c r="H232" s="54">
        <f>1.05*0.62*0.515</f>
        <v>0.33526499999999998</v>
      </c>
      <c r="I232" s="55" t="s">
        <v>715</v>
      </c>
      <c r="J232" s="56" t="s">
        <v>716</v>
      </c>
      <c r="K232" s="57" t="s">
        <v>310</v>
      </c>
      <c r="L232" s="58" t="s">
        <v>311</v>
      </c>
      <c r="M232" s="116" t="s">
        <v>712</v>
      </c>
      <c r="N232" s="60" t="s">
        <v>713</v>
      </c>
      <c r="O232" s="61"/>
      <c r="P232" s="61"/>
      <c r="Q232" s="61"/>
      <c r="R232" s="61"/>
      <c r="S232" s="61"/>
      <c r="T232" s="61"/>
      <c r="U232" s="61"/>
      <c r="V232" s="61"/>
      <c r="W232" s="61"/>
      <c r="X232" s="61"/>
      <c r="Y232" s="61"/>
      <c r="Z232" s="61"/>
      <c r="AA232" s="61"/>
      <c r="AB232" s="61"/>
    </row>
    <row r="233" spans="1:28" s="4" customFormat="1" ht="119.1" customHeight="1">
      <c r="A233" s="47" t="s">
        <v>706</v>
      </c>
      <c r="B233" s="48" t="s">
        <v>717</v>
      </c>
      <c r="C233" s="117" t="s">
        <v>718</v>
      </c>
      <c r="D233" s="50">
        <v>1</v>
      </c>
      <c r="E233" s="51">
        <v>418</v>
      </c>
      <c r="F233" s="52">
        <v>438</v>
      </c>
      <c r="G233" s="53" t="s">
        <v>709</v>
      </c>
      <c r="H233" s="54">
        <f>1.05*0.62*0.515</f>
        <v>0.33526499999999998</v>
      </c>
      <c r="I233" s="55" t="s">
        <v>719</v>
      </c>
      <c r="J233" s="56" t="s">
        <v>716</v>
      </c>
      <c r="K233" s="57" t="s">
        <v>310</v>
      </c>
      <c r="L233" s="58" t="s">
        <v>311</v>
      </c>
      <c r="M233" s="116" t="s">
        <v>712</v>
      </c>
      <c r="N233" s="60" t="s">
        <v>713</v>
      </c>
      <c r="O233" s="61"/>
      <c r="P233" s="61"/>
      <c r="Q233" s="61"/>
      <c r="R233" s="61"/>
      <c r="S233" s="61"/>
      <c r="T233" s="61"/>
      <c r="U233" s="61"/>
      <c r="V233" s="61"/>
      <c r="W233" s="61"/>
      <c r="X233" s="61"/>
      <c r="Y233" s="61"/>
      <c r="Z233" s="61"/>
      <c r="AA233" s="61"/>
      <c r="AB233" s="61"/>
    </row>
    <row r="234" spans="1:28" s="4" customFormat="1" ht="119.1" customHeight="1">
      <c r="A234" s="47" t="s">
        <v>706</v>
      </c>
      <c r="B234" s="48" t="s">
        <v>720</v>
      </c>
      <c r="C234" s="118" t="s">
        <v>721</v>
      </c>
      <c r="D234" s="50">
        <v>1</v>
      </c>
      <c r="E234" s="51">
        <v>283</v>
      </c>
      <c r="F234" s="52">
        <v>303</v>
      </c>
      <c r="G234" s="53" t="s">
        <v>722</v>
      </c>
      <c r="H234" s="54">
        <f>1.07*0.635*0.42</f>
        <v>0.28536899999999998</v>
      </c>
      <c r="I234" s="55" t="s">
        <v>723</v>
      </c>
      <c r="J234" s="90" t="s">
        <v>724</v>
      </c>
      <c r="K234" s="57" t="s">
        <v>310</v>
      </c>
      <c r="L234" s="58" t="s">
        <v>311</v>
      </c>
      <c r="M234" s="91" t="s">
        <v>725</v>
      </c>
      <c r="N234" s="60"/>
      <c r="O234" s="61"/>
      <c r="P234" s="61"/>
      <c r="Q234" s="61"/>
      <c r="R234" s="61"/>
      <c r="S234" s="61"/>
      <c r="T234" s="61"/>
      <c r="U234" s="61"/>
      <c r="V234" s="61"/>
      <c r="W234" s="61"/>
      <c r="X234" s="61"/>
      <c r="Y234" s="61"/>
      <c r="Z234" s="61"/>
      <c r="AA234" s="61"/>
      <c r="AB234" s="61"/>
    </row>
    <row r="235" spans="1:28" s="4" customFormat="1" ht="119.1" customHeight="1">
      <c r="A235" s="47" t="s">
        <v>706</v>
      </c>
      <c r="B235" s="89" t="s">
        <v>726</v>
      </c>
      <c r="C235" s="118" t="s">
        <v>721</v>
      </c>
      <c r="D235" s="50">
        <v>1</v>
      </c>
      <c r="E235" s="51">
        <v>318</v>
      </c>
      <c r="F235" s="52">
        <v>338</v>
      </c>
      <c r="G235" s="53" t="s">
        <v>722</v>
      </c>
      <c r="H235" s="54">
        <f t="shared" ref="H234:H238" si="36">1.07*0.64*0.42</f>
        <v>0.28761599999999998</v>
      </c>
      <c r="I235" s="55" t="s">
        <v>723</v>
      </c>
      <c r="J235" s="90" t="s">
        <v>727</v>
      </c>
      <c r="K235" s="57" t="s">
        <v>310</v>
      </c>
      <c r="L235" s="58" t="s">
        <v>311</v>
      </c>
      <c r="M235" s="91" t="s">
        <v>725</v>
      </c>
      <c r="N235" s="60" t="s">
        <v>713</v>
      </c>
      <c r="O235" s="61"/>
      <c r="P235" s="61"/>
      <c r="Q235" s="61"/>
      <c r="R235" s="61"/>
      <c r="S235" s="61"/>
      <c r="T235" s="61"/>
      <c r="U235" s="61"/>
      <c r="V235" s="61"/>
      <c r="W235" s="61"/>
      <c r="X235" s="61"/>
      <c r="Y235" s="61"/>
      <c r="Z235" s="61"/>
      <c r="AA235" s="61"/>
      <c r="AB235" s="61"/>
    </row>
    <row r="236" spans="1:28" s="4" customFormat="1" ht="119.1" customHeight="1">
      <c r="A236" s="47" t="s">
        <v>706</v>
      </c>
      <c r="B236" s="89" t="s">
        <v>728</v>
      </c>
      <c r="C236" s="118" t="s">
        <v>721</v>
      </c>
      <c r="D236" s="50">
        <v>1</v>
      </c>
      <c r="E236" s="51">
        <v>348</v>
      </c>
      <c r="F236" s="52">
        <v>368</v>
      </c>
      <c r="G236" s="53" t="s">
        <v>722</v>
      </c>
      <c r="H236" s="54">
        <f t="shared" si="36"/>
        <v>0.28761599999999998</v>
      </c>
      <c r="I236" s="55" t="s">
        <v>723</v>
      </c>
      <c r="J236" s="90" t="s">
        <v>727</v>
      </c>
      <c r="K236" s="57" t="s">
        <v>310</v>
      </c>
      <c r="L236" s="58" t="s">
        <v>311</v>
      </c>
      <c r="M236" s="91" t="s">
        <v>725</v>
      </c>
      <c r="N236" s="60" t="s">
        <v>713</v>
      </c>
      <c r="O236" s="61"/>
      <c r="P236" s="61"/>
      <c r="Q236" s="61"/>
      <c r="R236" s="61"/>
      <c r="S236" s="61"/>
      <c r="T236" s="61"/>
      <c r="U236" s="61"/>
      <c r="V236" s="61"/>
      <c r="W236" s="61"/>
      <c r="X236" s="61"/>
      <c r="Y236" s="61"/>
      <c r="Z236" s="61"/>
      <c r="AA236" s="61"/>
      <c r="AB236" s="61"/>
    </row>
    <row r="237" spans="1:28" s="4" customFormat="1" ht="119.1" customHeight="1">
      <c r="A237" s="47" t="s">
        <v>706</v>
      </c>
      <c r="B237" s="89" t="s">
        <v>729</v>
      </c>
      <c r="C237" s="118" t="s">
        <v>721</v>
      </c>
      <c r="D237" s="50">
        <v>1</v>
      </c>
      <c r="E237" s="51">
        <v>283</v>
      </c>
      <c r="F237" s="52">
        <v>303</v>
      </c>
      <c r="G237" s="53" t="s">
        <v>722</v>
      </c>
      <c r="H237" s="54">
        <f t="shared" si="36"/>
        <v>0.28761599999999998</v>
      </c>
      <c r="I237" s="55" t="s">
        <v>723</v>
      </c>
      <c r="J237" s="90" t="s">
        <v>724</v>
      </c>
      <c r="K237" s="57" t="s">
        <v>310</v>
      </c>
      <c r="L237" s="58" t="s">
        <v>311</v>
      </c>
      <c r="M237" s="91" t="s">
        <v>725</v>
      </c>
      <c r="N237" s="60" t="s">
        <v>713</v>
      </c>
      <c r="O237" s="61"/>
      <c r="P237" s="61"/>
      <c r="Q237" s="61"/>
      <c r="R237" s="61"/>
      <c r="S237" s="61"/>
      <c r="T237" s="61"/>
      <c r="U237" s="61"/>
      <c r="V237" s="61"/>
      <c r="W237" s="61"/>
      <c r="X237" s="61"/>
      <c r="Y237" s="61"/>
      <c r="Z237" s="61"/>
      <c r="AA237" s="61"/>
      <c r="AB237" s="61"/>
    </row>
    <row r="238" spans="1:28" s="4" customFormat="1" ht="119.1" customHeight="1">
      <c r="A238" s="47" t="s">
        <v>706</v>
      </c>
      <c r="B238" s="89" t="s">
        <v>726</v>
      </c>
      <c r="C238" s="118" t="s">
        <v>721</v>
      </c>
      <c r="D238" s="50">
        <v>1</v>
      </c>
      <c r="E238" s="51">
        <v>318</v>
      </c>
      <c r="F238" s="52">
        <v>338</v>
      </c>
      <c r="G238" s="53" t="s">
        <v>722</v>
      </c>
      <c r="H238" s="54">
        <f t="shared" si="36"/>
        <v>0.28761599999999998</v>
      </c>
      <c r="I238" s="55" t="s">
        <v>723</v>
      </c>
      <c r="J238" s="90" t="s">
        <v>727</v>
      </c>
      <c r="K238" s="57" t="s">
        <v>310</v>
      </c>
      <c r="L238" s="58" t="s">
        <v>311</v>
      </c>
      <c r="M238" s="91" t="s">
        <v>725</v>
      </c>
      <c r="N238" s="60" t="s">
        <v>713</v>
      </c>
      <c r="O238" s="61"/>
      <c r="P238" s="61"/>
      <c r="Q238" s="61"/>
      <c r="R238" s="61"/>
      <c r="S238" s="61"/>
      <c r="T238" s="61"/>
      <c r="U238" s="61"/>
      <c r="V238" s="61"/>
      <c r="W238" s="61"/>
      <c r="X238" s="61"/>
      <c r="Y238" s="61"/>
      <c r="Z238" s="61"/>
      <c r="AA238" s="61"/>
      <c r="AB238" s="61"/>
    </row>
    <row r="239" spans="1:28" s="4" customFormat="1" ht="119.1" customHeight="1">
      <c r="A239" s="47" t="s">
        <v>730</v>
      </c>
      <c r="B239" s="89" t="s">
        <v>731</v>
      </c>
      <c r="C239" s="118" t="s">
        <v>732</v>
      </c>
      <c r="D239" s="50">
        <v>1</v>
      </c>
      <c r="E239" s="51">
        <v>295</v>
      </c>
      <c r="F239" s="52">
        <v>315</v>
      </c>
      <c r="G239" s="53" t="s">
        <v>733</v>
      </c>
      <c r="H239" s="54">
        <f t="shared" ref="H239:H246" si="37">1.18*0.685*0.41</f>
        <v>0.331403</v>
      </c>
      <c r="I239" s="55" t="s">
        <v>734</v>
      </c>
      <c r="J239" s="90" t="s">
        <v>735</v>
      </c>
      <c r="K239" s="57" t="s">
        <v>310</v>
      </c>
      <c r="L239" s="58" t="s">
        <v>311</v>
      </c>
      <c r="M239" s="91" t="s">
        <v>736</v>
      </c>
      <c r="N239" s="119"/>
      <c r="O239" s="61"/>
      <c r="P239" s="61"/>
      <c r="Q239" s="61"/>
      <c r="R239" s="61"/>
      <c r="S239" s="61"/>
      <c r="T239" s="61"/>
      <c r="U239" s="61"/>
      <c r="V239" s="61"/>
      <c r="W239" s="61"/>
      <c r="X239" s="61"/>
      <c r="Y239" s="61"/>
      <c r="Z239" s="61"/>
      <c r="AA239" s="61"/>
      <c r="AB239" s="61"/>
    </row>
    <row r="240" spans="1:28" s="4" customFormat="1" ht="119.1" customHeight="1">
      <c r="A240" s="47" t="s">
        <v>730</v>
      </c>
      <c r="B240" s="89" t="s">
        <v>737</v>
      </c>
      <c r="C240" s="118" t="s">
        <v>732</v>
      </c>
      <c r="D240" s="50">
        <v>1</v>
      </c>
      <c r="E240" s="51">
        <v>330</v>
      </c>
      <c r="F240" s="52">
        <v>350</v>
      </c>
      <c r="G240" s="53" t="s">
        <v>733</v>
      </c>
      <c r="H240" s="54">
        <f t="shared" si="37"/>
        <v>0.331403</v>
      </c>
      <c r="I240" s="55" t="s">
        <v>734</v>
      </c>
      <c r="J240" s="90" t="s">
        <v>738</v>
      </c>
      <c r="K240" s="57" t="s">
        <v>310</v>
      </c>
      <c r="L240" s="58" t="s">
        <v>311</v>
      </c>
      <c r="M240" s="91" t="s">
        <v>736</v>
      </c>
      <c r="N240" s="119"/>
      <c r="O240" s="61"/>
      <c r="P240" s="61"/>
      <c r="Q240" s="61"/>
      <c r="R240" s="61"/>
      <c r="S240" s="61"/>
      <c r="T240" s="61"/>
      <c r="U240" s="61"/>
      <c r="V240" s="61"/>
      <c r="W240" s="61"/>
      <c r="X240" s="61"/>
      <c r="Y240" s="61"/>
      <c r="Z240" s="61"/>
      <c r="AA240" s="61"/>
      <c r="AB240" s="61"/>
    </row>
    <row r="241" spans="1:28" s="4" customFormat="1" ht="119.1" customHeight="1">
      <c r="A241" s="47" t="s">
        <v>730</v>
      </c>
      <c r="B241" s="89" t="s">
        <v>737</v>
      </c>
      <c r="C241" s="118" t="s">
        <v>732</v>
      </c>
      <c r="D241" s="50">
        <v>1</v>
      </c>
      <c r="E241" s="51">
        <v>330</v>
      </c>
      <c r="F241" s="52">
        <v>350</v>
      </c>
      <c r="G241" s="53" t="s">
        <v>733</v>
      </c>
      <c r="H241" s="54">
        <f t="shared" si="37"/>
        <v>0.331403</v>
      </c>
      <c r="I241" s="55" t="s">
        <v>734</v>
      </c>
      <c r="J241" s="90" t="s">
        <v>738</v>
      </c>
      <c r="K241" s="57" t="s">
        <v>310</v>
      </c>
      <c r="L241" s="58" t="s">
        <v>311</v>
      </c>
      <c r="M241" s="91" t="s">
        <v>736</v>
      </c>
      <c r="N241" s="119"/>
      <c r="O241" s="61"/>
      <c r="P241" s="61"/>
      <c r="Q241" s="61"/>
      <c r="R241" s="61"/>
      <c r="S241" s="61"/>
      <c r="T241" s="61"/>
      <c r="U241" s="61"/>
      <c r="V241" s="61"/>
      <c r="W241" s="61"/>
      <c r="X241" s="61"/>
      <c r="Y241" s="61"/>
      <c r="Z241" s="61"/>
      <c r="AA241" s="61"/>
      <c r="AB241" s="61"/>
    </row>
    <row r="242" spans="1:28" s="4" customFormat="1" ht="119.1" customHeight="1">
      <c r="A242" s="47" t="s">
        <v>730</v>
      </c>
      <c r="B242" s="89" t="s">
        <v>739</v>
      </c>
      <c r="C242" s="120" t="s">
        <v>740</v>
      </c>
      <c r="D242" s="50">
        <v>1</v>
      </c>
      <c r="E242" s="51">
        <v>360</v>
      </c>
      <c r="F242" s="52">
        <v>380</v>
      </c>
      <c r="G242" s="53" t="s">
        <v>733</v>
      </c>
      <c r="H242" s="54">
        <f t="shared" si="37"/>
        <v>0.331403</v>
      </c>
      <c r="I242" s="55" t="s">
        <v>734</v>
      </c>
      <c r="J242" s="90" t="s">
        <v>738</v>
      </c>
      <c r="K242" s="57" t="s">
        <v>310</v>
      </c>
      <c r="L242" s="58" t="s">
        <v>311</v>
      </c>
      <c r="M242" s="91" t="s">
        <v>736</v>
      </c>
      <c r="N242" s="119"/>
      <c r="O242" s="61"/>
      <c r="P242" s="61"/>
      <c r="Q242" s="61"/>
      <c r="R242" s="61"/>
      <c r="S242" s="61"/>
      <c r="T242" s="61"/>
      <c r="U242" s="61"/>
      <c r="V242" s="61"/>
      <c r="W242" s="61"/>
      <c r="X242" s="61"/>
      <c r="Y242" s="61"/>
      <c r="Z242" s="61"/>
      <c r="AA242" s="61"/>
      <c r="AB242" s="61"/>
    </row>
    <row r="243" spans="1:28" s="4" customFormat="1" ht="119.1" customHeight="1">
      <c r="A243" s="47" t="s">
        <v>730</v>
      </c>
      <c r="B243" s="89" t="s">
        <v>741</v>
      </c>
      <c r="C243" s="118" t="s">
        <v>742</v>
      </c>
      <c r="D243" s="50">
        <v>1</v>
      </c>
      <c r="E243" s="51">
        <v>295</v>
      </c>
      <c r="F243" s="52">
        <v>315</v>
      </c>
      <c r="G243" s="53" t="s">
        <v>733</v>
      </c>
      <c r="H243" s="54">
        <f t="shared" si="37"/>
        <v>0.331403</v>
      </c>
      <c r="I243" s="55" t="s">
        <v>734</v>
      </c>
      <c r="J243" s="90" t="s">
        <v>735</v>
      </c>
      <c r="K243" s="57" t="s">
        <v>310</v>
      </c>
      <c r="L243" s="58" t="s">
        <v>311</v>
      </c>
      <c r="M243" s="91" t="s">
        <v>743</v>
      </c>
      <c r="N243" s="119"/>
      <c r="O243" s="61"/>
      <c r="P243" s="61"/>
      <c r="Q243" s="61"/>
      <c r="R243" s="61"/>
      <c r="S243" s="61"/>
      <c r="T243" s="61"/>
      <c r="U243" s="61"/>
      <c r="V243" s="61"/>
      <c r="W243" s="61"/>
      <c r="X243" s="61"/>
      <c r="Y243" s="61"/>
      <c r="Z243" s="61"/>
      <c r="AA243" s="61"/>
      <c r="AB243" s="61"/>
    </row>
    <row r="244" spans="1:28" s="4" customFormat="1" ht="119.1" customHeight="1">
      <c r="A244" s="47" t="s">
        <v>730</v>
      </c>
      <c r="B244" s="89" t="s">
        <v>744</v>
      </c>
      <c r="C244" s="118" t="s">
        <v>742</v>
      </c>
      <c r="D244" s="50">
        <v>1</v>
      </c>
      <c r="E244" s="51">
        <v>330</v>
      </c>
      <c r="F244" s="52">
        <v>350</v>
      </c>
      <c r="G244" s="53" t="s">
        <v>733</v>
      </c>
      <c r="H244" s="54">
        <f t="shared" si="37"/>
        <v>0.331403</v>
      </c>
      <c r="I244" s="55" t="s">
        <v>734</v>
      </c>
      <c r="J244" s="90" t="s">
        <v>738</v>
      </c>
      <c r="K244" s="57" t="s">
        <v>310</v>
      </c>
      <c r="L244" s="58" t="s">
        <v>311</v>
      </c>
      <c r="M244" s="91" t="s">
        <v>743</v>
      </c>
      <c r="N244" s="119"/>
      <c r="O244" s="61"/>
      <c r="P244" s="61"/>
      <c r="Q244" s="61"/>
      <c r="R244" s="61"/>
      <c r="S244" s="61"/>
      <c r="T244" s="61"/>
      <c r="U244" s="61"/>
      <c r="V244" s="61"/>
      <c r="W244" s="61"/>
      <c r="X244" s="61"/>
      <c r="Y244" s="61"/>
      <c r="Z244" s="61"/>
      <c r="AA244" s="61"/>
      <c r="AB244" s="61"/>
    </row>
    <row r="245" spans="1:28" s="4" customFormat="1" ht="119.1" customHeight="1">
      <c r="A245" s="47" t="s">
        <v>730</v>
      </c>
      <c r="B245" s="89" t="s">
        <v>745</v>
      </c>
      <c r="C245" s="118" t="s">
        <v>742</v>
      </c>
      <c r="D245" s="50">
        <v>1</v>
      </c>
      <c r="E245" s="51">
        <v>330</v>
      </c>
      <c r="F245" s="52">
        <v>350</v>
      </c>
      <c r="G245" s="53" t="s">
        <v>733</v>
      </c>
      <c r="H245" s="54">
        <f t="shared" si="37"/>
        <v>0.331403</v>
      </c>
      <c r="I245" s="55" t="s">
        <v>734</v>
      </c>
      <c r="J245" s="90" t="s">
        <v>738</v>
      </c>
      <c r="K245" s="57" t="s">
        <v>310</v>
      </c>
      <c r="L245" s="58" t="s">
        <v>311</v>
      </c>
      <c r="M245" s="91" t="s">
        <v>743</v>
      </c>
      <c r="N245" s="119"/>
      <c r="O245" s="61"/>
      <c r="P245" s="61"/>
      <c r="Q245" s="61"/>
      <c r="R245" s="61"/>
      <c r="S245" s="61"/>
      <c r="T245" s="61"/>
      <c r="U245" s="61"/>
      <c r="V245" s="61"/>
      <c r="W245" s="61"/>
      <c r="X245" s="61"/>
      <c r="Y245" s="61"/>
      <c r="Z245" s="61"/>
      <c r="AA245" s="61"/>
      <c r="AB245" s="61"/>
    </row>
    <row r="246" spans="1:28" s="4" customFormat="1" ht="119.1" customHeight="1">
      <c r="A246" s="47" t="s">
        <v>730</v>
      </c>
      <c r="B246" s="89" t="s">
        <v>746</v>
      </c>
      <c r="C246" s="120" t="s">
        <v>740</v>
      </c>
      <c r="D246" s="50">
        <v>1</v>
      </c>
      <c r="E246" s="51">
        <v>360</v>
      </c>
      <c r="F246" s="52">
        <v>380</v>
      </c>
      <c r="G246" s="53" t="s">
        <v>733</v>
      </c>
      <c r="H246" s="54">
        <f t="shared" si="37"/>
        <v>0.331403</v>
      </c>
      <c r="I246" s="55" t="s">
        <v>734</v>
      </c>
      <c r="J246" s="90" t="s">
        <v>738</v>
      </c>
      <c r="K246" s="57" t="s">
        <v>310</v>
      </c>
      <c r="L246" s="58" t="s">
        <v>311</v>
      </c>
      <c r="M246" s="91" t="s">
        <v>743</v>
      </c>
      <c r="N246" s="119"/>
      <c r="O246" s="61"/>
      <c r="P246" s="61"/>
      <c r="Q246" s="61"/>
      <c r="R246" s="61"/>
      <c r="S246" s="61"/>
      <c r="T246" s="61"/>
      <c r="U246" s="61"/>
      <c r="V246" s="61"/>
      <c r="W246" s="61"/>
      <c r="X246" s="61"/>
      <c r="Y246" s="61"/>
      <c r="Z246" s="61"/>
      <c r="AA246" s="61"/>
      <c r="AB246" s="61"/>
    </row>
    <row r="247" spans="1:28" s="4" customFormat="1" ht="119.1" customHeight="1">
      <c r="A247" s="47" t="s">
        <v>747</v>
      </c>
      <c r="B247" s="89" t="s">
        <v>748</v>
      </c>
      <c r="C247" s="118" t="s">
        <v>749</v>
      </c>
      <c r="D247" s="50">
        <v>1</v>
      </c>
      <c r="E247" s="51">
        <v>270</v>
      </c>
      <c r="F247" s="52">
        <v>280</v>
      </c>
      <c r="G247" s="53" t="s">
        <v>750</v>
      </c>
      <c r="H247" s="54">
        <f>0.85*0.52*0.26</f>
        <v>0.11491999999999999</v>
      </c>
      <c r="I247" s="55" t="s">
        <v>751</v>
      </c>
      <c r="J247" s="90" t="s">
        <v>752</v>
      </c>
      <c r="K247" s="57" t="s">
        <v>310</v>
      </c>
      <c r="L247" s="58" t="s">
        <v>311</v>
      </c>
      <c r="M247" s="91" t="s">
        <v>753</v>
      </c>
      <c r="N247" s="119"/>
      <c r="O247" s="61"/>
      <c r="P247" s="61"/>
      <c r="Q247" s="61"/>
      <c r="R247" s="61"/>
      <c r="S247" s="61"/>
      <c r="T247" s="61"/>
      <c r="U247" s="61"/>
      <c r="V247" s="61"/>
      <c r="W247" s="61"/>
      <c r="X247" s="61"/>
      <c r="Y247" s="61"/>
      <c r="Z247" s="61"/>
      <c r="AA247" s="61"/>
      <c r="AB247" s="61"/>
    </row>
    <row r="248" spans="1:28" s="4" customFormat="1" ht="119.1" customHeight="1">
      <c r="A248" s="47" t="s">
        <v>747</v>
      </c>
      <c r="B248" s="89" t="s">
        <v>748</v>
      </c>
      <c r="C248" s="118" t="s">
        <v>749</v>
      </c>
      <c r="D248" s="50">
        <v>1</v>
      </c>
      <c r="E248" s="51">
        <v>270</v>
      </c>
      <c r="F248" s="52">
        <v>280</v>
      </c>
      <c r="G248" s="53" t="s">
        <v>750</v>
      </c>
      <c r="H248" s="54">
        <f>0.85*0.52*0.26</f>
        <v>0.11491999999999999</v>
      </c>
      <c r="I248" s="55" t="s">
        <v>751</v>
      </c>
      <c r="J248" s="90" t="s">
        <v>752</v>
      </c>
      <c r="K248" s="57" t="s">
        <v>310</v>
      </c>
      <c r="L248" s="58" t="s">
        <v>311</v>
      </c>
      <c r="M248" s="91" t="s">
        <v>753</v>
      </c>
      <c r="N248" s="60"/>
      <c r="O248" s="61"/>
      <c r="P248" s="61"/>
      <c r="Q248" s="61"/>
      <c r="R248" s="61"/>
      <c r="S248" s="61"/>
      <c r="T248" s="61"/>
      <c r="U248" s="61"/>
      <c r="V248" s="61"/>
      <c r="W248" s="61"/>
      <c r="X248" s="61"/>
      <c r="Y248" s="61"/>
      <c r="Z248" s="61"/>
      <c r="AA248" s="61"/>
      <c r="AB248" s="61"/>
    </row>
    <row r="249" spans="1:28" s="4" customFormat="1" ht="119.1" customHeight="1">
      <c r="A249" s="47" t="s">
        <v>747</v>
      </c>
      <c r="B249" s="89" t="s">
        <v>748</v>
      </c>
      <c r="C249" s="118" t="s">
        <v>749</v>
      </c>
      <c r="D249" s="50">
        <v>1</v>
      </c>
      <c r="E249" s="51">
        <v>270</v>
      </c>
      <c r="F249" s="52">
        <v>280</v>
      </c>
      <c r="G249" s="53" t="s">
        <v>750</v>
      </c>
      <c r="H249" s="54">
        <f>0.85*0.52*0.26</f>
        <v>0.11491999999999999</v>
      </c>
      <c r="I249" s="55" t="s">
        <v>751</v>
      </c>
      <c r="J249" s="90" t="s">
        <v>752</v>
      </c>
      <c r="K249" s="57" t="s">
        <v>310</v>
      </c>
      <c r="L249" s="58" t="s">
        <v>311</v>
      </c>
      <c r="M249" s="91" t="s">
        <v>753</v>
      </c>
      <c r="N249" s="60"/>
      <c r="O249" s="61"/>
      <c r="P249" s="61"/>
      <c r="Q249" s="61"/>
      <c r="R249" s="61"/>
      <c r="S249" s="61"/>
      <c r="T249" s="61"/>
      <c r="U249" s="61"/>
      <c r="V249" s="61"/>
      <c r="W249" s="61"/>
      <c r="X249" s="61"/>
      <c r="Y249" s="61"/>
      <c r="Z249" s="61"/>
      <c r="AA249" s="61"/>
      <c r="AB249" s="61"/>
    </row>
    <row r="250" spans="1:28" s="4" customFormat="1" ht="119.1" customHeight="1">
      <c r="A250" s="47" t="s">
        <v>754</v>
      </c>
      <c r="B250" s="89" t="s">
        <v>755</v>
      </c>
      <c r="C250" s="118" t="s">
        <v>756</v>
      </c>
      <c r="D250" s="50">
        <v>1</v>
      </c>
      <c r="E250" s="51">
        <v>306</v>
      </c>
      <c r="F250" s="52">
        <v>326</v>
      </c>
      <c r="G250" s="53" t="s">
        <v>757</v>
      </c>
      <c r="H250" s="54">
        <f t="shared" ref="H250:H253" si="38">0.97*0.57*0.54</f>
        <v>0.298566</v>
      </c>
      <c r="I250" s="55" t="s">
        <v>758</v>
      </c>
      <c r="J250" s="90" t="s">
        <v>759</v>
      </c>
      <c r="K250" s="57" t="s">
        <v>310</v>
      </c>
      <c r="L250" s="58" t="s">
        <v>311</v>
      </c>
      <c r="M250" s="91" t="s">
        <v>760</v>
      </c>
      <c r="N250" s="60"/>
      <c r="O250" s="61"/>
      <c r="P250" s="61"/>
      <c r="Q250" s="61"/>
      <c r="R250" s="61"/>
      <c r="S250" s="61"/>
      <c r="T250" s="61"/>
      <c r="U250" s="61"/>
      <c r="V250" s="61"/>
      <c r="W250" s="61"/>
      <c r="X250" s="61"/>
      <c r="Y250" s="61"/>
      <c r="Z250" s="61"/>
      <c r="AA250" s="61"/>
      <c r="AB250" s="61"/>
    </row>
    <row r="251" spans="1:28" s="4" customFormat="1" ht="119.1" customHeight="1">
      <c r="A251" s="47" t="s">
        <v>754</v>
      </c>
      <c r="B251" s="89" t="s">
        <v>755</v>
      </c>
      <c r="C251" s="118" t="s">
        <v>756</v>
      </c>
      <c r="D251" s="50">
        <v>1</v>
      </c>
      <c r="E251" s="51">
        <v>306</v>
      </c>
      <c r="F251" s="52">
        <v>326</v>
      </c>
      <c r="G251" s="53" t="s">
        <v>757</v>
      </c>
      <c r="H251" s="54">
        <f t="shared" si="38"/>
        <v>0.298566</v>
      </c>
      <c r="I251" s="55" t="s">
        <v>758</v>
      </c>
      <c r="J251" s="90" t="s">
        <v>759</v>
      </c>
      <c r="K251" s="57" t="s">
        <v>310</v>
      </c>
      <c r="L251" s="58" t="s">
        <v>311</v>
      </c>
      <c r="M251" s="91" t="s">
        <v>760</v>
      </c>
      <c r="N251" s="60"/>
      <c r="O251" s="61"/>
      <c r="P251" s="61"/>
      <c r="Q251" s="61"/>
      <c r="R251" s="61"/>
      <c r="S251" s="61"/>
      <c r="T251" s="61"/>
      <c r="U251" s="61"/>
      <c r="V251" s="61"/>
      <c r="W251" s="61"/>
      <c r="X251" s="61"/>
      <c r="Y251" s="61"/>
      <c r="Z251" s="61"/>
      <c r="AA251" s="61"/>
      <c r="AB251" s="61"/>
    </row>
    <row r="252" spans="1:28" s="4" customFormat="1" ht="119.1" customHeight="1">
      <c r="A252" s="47" t="s">
        <v>754</v>
      </c>
      <c r="B252" s="89" t="s">
        <v>761</v>
      </c>
      <c r="C252" s="118" t="s">
        <v>756</v>
      </c>
      <c r="D252" s="50">
        <v>1</v>
      </c>
      <c r="E252" s="51">
        <v>340</v>
      </c>
      <c r="F252" s="52">
        <v>360</v>
      </c>
      <c r="G252" s="53" t="s">
        <v>757</v>
      </c>
      <c r="H252" s="54">
        <f t="shared" si="38"/>
        <v>0.298566</v>
      </c>
      <c r="I252" s="55" t="s">
        <v>758</v>
      </c>
      <c r="J252" s="90" t="s">
        <v>762</v>
      </c>
      <c r="K252" s="57" t="s">
        <v>310</v>
      </c>
      <c r="L252" s="58" t="s">
        <v>311</v>
      </c>
      <c r="M252" s="91" t="s">
        <v>760</v>
      </c>
      <c r="N252" s="60"/>
      <c r="O252" s="61"/>
      <c r="P252" s="61"/>
      <c r="Q252" s="61"/>
      <c r="R252" s="61"/>
      <c r="S252" s="61"/>
      <c r="T252" s="61"/>
      <c r="U252" s="61"/>
      <c r="V252" s="61"/>
      <c r="W252" s="61"/>
      <c r="X252" s="61"/>
      <c r="Y252" s="61"/>
      <c r="Z252" s="61"/>
      <c r="AA252" s="61"/>
      <c r="AB252" s="61"/>
    </row>
    <row r="253" spans="1:28" s="4" customFormat="1" ht="119.1" customHeight="1">
      <c r="A253" s="47" t="s">
        <v>754</v>
      </c>
      <c r="B253" s="89" t="s">
        <v>761</v>
      </c>
      <c r="C253" s="118" t="s">
        <v>756</v>
      </c>
      <c r="D253" s="50">
        <v>1</v>
      </c>
      <c r="E253" s="51">
        <v>340</v>
      </c>
      <c r="F253" s="52">
        <v>360</v>
      </c>
      <c r="G253" s="53" t="s">
        <v>757</v>
      </c>
      <c r="H253" s="54">
        <f t="shared" si="38"/>
        <v>0.298566</v>
      </c>
      <c r="I253" s="55" t="s">
        <v>758</v>
      </c>
      <c r="J253" s="90" t="s">
        <v>762</v>
      </c>
      <c r="K253" s="57" t="s">
        <v>310</v>
      </c>
      <c r="L253" s="58" t="s">
        <v>311</v>
      </c>
      <c r="M253" s="91" t="s">
        <v>760</v>
      </c>
      <c r="N253" s="60"/>
      <c r="O253" s="61"/>
      <c r="P253" s="61"/>
      <c r="Q253" s="61"/>
      <c r="R253" s="61"/>
      <c r="S253" s="61"/>
      <c r="T253" s="61"/>
      <c r="U253" s="61"/>
      <c r="V253" s="61"/>
      <c r="W253" s="61"/>
      <c r="X253" s="61"/>
      <c r="Y253" s="61"/>
      <c r="Z253" s="61"/>
      <c r="AA253" s="61"/>
      <c r="AB253" s="61"/>
    </row>
    <row r="254" spans="1:28" s="4" customFormat="1" ht="123" customHeight="1">
      <c r="A254" s="34" t="s">
        <v>763</v>
      </c>
      <c r="B254" s="63" t="s">
        <v>764</v>
      </c>
      <c r="C254" s="64" t="s">
        <v>765</v>
      </c>
      <c r="D254" s="37">
        <v>1</v>
      </c>
      <c r="E254" s="38">
        <v>213</v>
      </c>
      <c r="F254" s="38">
        <v>225</v>
      </c>
      <c r="G254" s="39" t="s">
        <v>766</v>
      </c>
      <c r="H254" s="40">
        <f t="shared" ref="H254:H261" si="39">0.93*0.54*0.35</f>
        <v>0.17577000000000001</v>
      </c>
      <c r="I254" s="41" t="s">
        <v>391</v>
      </c>
      <c r="J254" s="78" t="s">
        <v>767</v>
      </c>
      <c r="K254" s="43" t="s">
        <v>334</v>
      </c>
      <c r="L254" s="44" t="s">
        <v>311</v>
      </c>
      <c r="M254" s="45" t="s">
        <v>768</v>
      </c>
      <c r="N254" s="46"/>
    </row>
    <row r="255" spans="1:28" s="4" customFormat="1" ht="123" customHeight="1">
      <c r="A255" s="34" t="s">
        <v>763</v>
      </c>
      <c r="B255" s="63" t="s">
        <v>455</v>
      </c>
      <c r="C255" s="64" t="s">
        <v>765</v>
      </c>
      <c r="D255" s="37">
        <v>1</v>
      </c>
      <c r="E255" s="38">
        <v>213</v>
      </c>
      <c r="F255" s="38">
        <v>225</v>
      </c>
      <c r="G255" s="39" t="s">
        <v>766</v>
      </c>
      <c r="H255" s="40">
        <f t="shared" si="39"/>
        <v>0.17577000000000001</v>
      </c>
      <c r="I255" s="41" t="s">
        <v>391</v>
      </c>
      <c r="J255" s="78" t="s">
        <v>767</v>
      </c>
      <c r="K255" s="43" t="s">
        <v>334</v>
      </c>
      <c r="L255" s="44" t="s">
        <v>311</v>
      </c>
      <c r="M255" s="45" t="s">
        <v>768</v>
      </c>
      <c r="N255" s="46"/>
    </row>
    <row r="256" spans="1:28" s="4" customFormat="1" ht="123" customHeight="1">
      <c r="A256" s="34" t="s">
        <v>763</v>
      </c>
      <c r="B256" s="63" t="s">
        <v>769</v>
      </c>
      <c r="C256" s="64" t="s">
        <v>765</v>
      </c>
      <c r="D256" s="37">
        <v>1</v>
      </c>
      <c r="E256" s="38">
        <v>258</v>
      </c>
      <c r="F256" s="38">
        <v>270</v>
      </c>
      <c r="G256" s="39" t="s">
        <v>766</v>
      </c>
      <c r="H256" s="40">
        <f t="shared" si="39"/>
        <v>0.17577000000000001</v>
      </c>
      <c r="I256" s="41" t="s">
        <v>391</v>
      </c>
      <c r="J256" s="78" t="s">
        <v>767</v>
      </c>
      <c r="K256" s="43" t="s">
        <v>334</v>
      </c>
      <c r="L256" s="44" t="s">
        <v>311</v>
      </c>
      <c r="M256" s="45" t="s">
        <v>768</v>
      </c>
      <c r="N256" s="46"/>
    </row>
    <row r="257" spans="1:28" s="4" customFormat="1" ht="123" customHeight="1">
      <c r="A257" s="34" t="s">
        <v>763</v>
      </c>
      <c r="B257" s="63" t="s">
        <v>769</v>
      </c>
      <c r="C257" s="64" t="s">
        <v>765</v>
      </c>
      <c r="D257" s="37">
        <v>1</v>
      </c>
      <c r="E257" s="38">
        <v>258</v>
      </c>
      <c r="F257" s="38">
        <v>270</v>
      </c>
      <c r="G257" s="39" t="s">
        <v>766</v>
      </c>
      <c r="H257" s="40">
        <f t="shared" si="39"/>
        <v>0.17577000000000001</v>
      </c>
      <c r="I257" s="41" t="s">
        <v>391</v>
      </c>
      <c r="J257" s="78" t="s">
        <v>767</v>
      </c>
      <c r="K257" s="43" t="s">
        <v>334</v>
      </c>
      <c r="L257" s="44" t="s">
        <v>311</v>
      </c>
      <c r="M257" s="45" t="s">
        <v>768</v>
      </c>
      <c r="N257" s="46"/>
    </row>
    <row r="258" spans="1:28" s="4" customFormat="1" ht="123" customHeight="1">
      <c r="A258" s="34" t="s">
        <v>763</v>
      </c>
      <c r="B258" s="63" t="s">
        <v>770</v>
      </c>
      <c r="C258" s="64" t="s">
        <v>765</v>
      </c>
      <c r="D258" s="37">
        <v>1</v>
      </c>
      <c r="E258" s="38">
        <v>223</v>
      </c>
      <c r="F258" s="38">
        <v>235</v>
      </c>
      <c r="G258" s="39" t="s">
        <v>766</v>
      </c>
      <c r="H258" s="40">
        <f t="shared" si="39"/>
        <v>0.17577000000000001</v>
      </c>
      <c r="I258" s="41" t="s">
        <v>391</v>
      </c>
      <c r="J258" s="78" t="s">
        <v>767</v>
      </c>
      <c r="K258" s="43" t="s">
        <v>334</v>
      </c>
      <c r="L258" s="44" t="s">
        <v>311</v>
      </c>
      <c r="M258" s="45" t="s">
        <v>768</v>
      </c>
      <c r="N258" s="46"/>
    </row>
    <row r="259" spans="1:28" s="4" customFormat="1" ht="123" customHeight="1">
      <c r="A259" s="34" t="s">
        <v>763</v>
      </c>
      <c r="B259" s="63" t="s">
        <v>770</v>
      </c>
      <c r="C259" s="64" t="s">
        <v>765</v>
      </c>
      <c r="D259" s="37">
        <v>1</v>
      </c>
      <c r="E259" s="38">
        <v>223</v>
      </c>
      <c r="F259" s="38">
        <v>235</v>
      </c>
      <c r="G259" s="39" t="s">
        <v>766</v>
      </c>
      <c r="H259" s="40">
        <f t="shared" si="39"/>
        <v>0.17577000000000001</v>
      </c>
      <c r="I259" s="41" t="s">
        <v>391</v>
      </c>
      <c r="J259" s="78" t="s">
        <v>767</v>
      </c>
      <c r="K259" s="43" t="s">
        <v>334</v>
      </c>
      <c r="L259" s="44" t="s">
        <v>311</v>
      </c>
      <c r="M259" s="45" t="s">
        <v>768</v>
      </c>
      <c r="N259" s="46"/>
    </row>
    <row r="260" spans="1:28" s="4" customFormat="1" ht="123" customHeight="1">
      <c r="A260" s="34" t="s">
        <v>763</v>
      </c>
      <c r="B260" s="63" t="s">
        <v>771</v>
      </c>
      <c r="C260" s="64" t="s">
        <v>765</v>
      </c>
      <c r="D260" s="37">
        <v>1</v>
      </c>
      <c r="E260" s="38">
        <v>268</v>
      </c>
      <c r="F260" s="38">
        <v>280</v>
      </c>
      <c r="G260" s="39" t="s">
        <v>766</v>
      </c>
      <c r="H260" s="40">
        <f t="shared" si="39"/>
        <v>0.17577000000000001</v>
      </c>
      <c r="I260" s="41" t="s">
        <v>391</v>
      </c>
      <c r="J260" s="78" t="s">
        <v>767</v>
      </c>
      <c r="K260" s="43" t="s">
        <v>334</v>
      </c>
      <c r="L260" s="44" t="s">
        <v>311</v>
      </c>
      <c r="M260" s="45" t="s">
        <v>768</v>
      </c>
      <c r="N260" s="46"/>
    </row>
    <row r="261" spans="1:28" s="4" customFormat="1" ht="123" customHeight="1">
      <c r="A261" s="34" t="s">
        <v>763</v>
      </c>
      <c r="B261" s="63" t="s">
        <v>771</v>
      </c>
      <c r="C261" s="64" t="s">
        <v>765</v>
      </c>
      <c r="D261" s="37">
        <v>1</v>
      </c>
      <c r="E261" s="38">
        <v>268</v>
      </c>
      <c r="F261" s="38">
        <v>280</v>
      </c>
      <c r="G261" s="39" t="s">
        <v>766</v>
      </c>
      <c r="H261" s="40">
        <f t="shared" si="39"/>
        <v>0.17577000000000001</v>
      </c>
      <c r="I261" s="41" t="s">
        <v>391</v>
      </c>
      <c r="J261" s="78" t="s">
        <v>767</v>
      </c>
      <c r="K261" s="43" t="s">
        <v>334</v>
      </c>
      <c r="L261" s="44" t="s">
        <v>311</v>
      </c>
      <c r="M261" s="45" t="s">
        <v>768</v>
      </c>
      <c r="N261" s="46"/>
    </row>
    <row r="262" spans="1:28" s="4" customFormat="1" ht="119.1" customHeight="1">
      <c r="A262" s="47" t="s">
        <v>772</v>
      </c>
      <c r="B262" s="89" t="s">
        <v>773</v>
      </c>
      <c r="C262" s="118" t="s">
        <v>774</v>
      </c>
      <c r="D262" s="50">
        <v>1</v>
      </c>
      <c r="E262" s="51">
        <v>230</v>
      </c>
      <c r="F262" s="52">
        <v>345</v>
      </c>
      <c r="G262" s="53" t="s">
        <v>775</v>
      </c>
      <c r="H262" s="54">
        <f t="shared" ref="H262:H265" si="40">0.88*0.6*0.46</f>
        <v>0.24288000000000001</v>
      </c>
      <c r="I262" s="55" t="s">
        <v>776</v>
      </c>
      <c r="J262" s="90" t="s">
        <v>777</v>
      </c>
      <c r="K262" s="57" t="s">
        <v>310</v>
      </c>
      <c r="L262" s="58" t="s">
        <v>311</v>
      </c>
      <c r="M262" s="91"/>
      <c r="N262" s="60"/>
      <c r="O262" s="61"/>
      <c r="P262" s="61"/>
      <c r="Q262" s="61"/>
      <c r="R262" s="61"/>
      <c r="S262" s="61"/>
      <c r="T262" s="61"/>
      <c r="U262" s="61"/>
      <c r="V262" s="61"/>
      <c r="W262" s="61"/>
      <c r="X262" s="61"/>
      <c r="Y262" s="61"/>
      <c r="Z262" s="61"/>
      <c r="AA262" s="61"/>
      <c r="AB262" s="61"/>
    </row>
    <row r="263" spans="1:28" s="4" customFormat="1" ht="119.1" customHeight="1">
      <c r="A263" s="47" t="s">
        <v>772</v>
      </c>
      <c r="B263" s="89" t="s">
        <v>773</v>
      </c>
      <c r="C263" s="118" t="s">
        <v>774</v>
      </c>
      <c r="D263" s="50">
        <v>1</v>
      </c>
      <c r="E263" s="51">
        <v>230</v>
      </c>
      <c r="F263" s="52">
        <v>345</v>
      </c>
      <c r="G263" s="53" t="s">
        <v>775</v>
      </c>
      <c r="H263" s="54">
        <f t="shared" si="40"/>
        <v>0.24288000000000001</v>
      </c>
      <c r="I263" s="55" t="s">
        <v>776</v>
      </c>
      <c r="J263" s="90" t="s">
        <v>777</v>
      </c>
      <c r="K263" s="57" t="s">
        <v>310</v>
      </c>
      <c r="L263" s="58" t="s">
        <v>311</v>
      </c>
      <c r="M263" s="91"/>
      <c r="N263" s="60"/>
      <c r="O263" s="61"/>
      <c r="P263" s="61"/>
      <c r="Q263" s="61"/>
      <c r="R263" s="61"/>
      <c r="S263" s="61"/>
      <c r="T263" s="61"/>
      <c r="U263" s="61"/>
      <c r="V263" s="61"/>
      <c r="W263" s="61"/>
      <c r="X263" s="61"/>
      <c r="Y263" s="61"/>
      <c r="Z263" s="61"/>
      <c r="AA263" s="61"/>
      <c r="AB263" s="61"/>
    </row>
    <row r="264" spans="1:28" s="4" customFormat="1" ht="119.1" customHeight="1">
      <c r="A264" s="47" t="s">
        <v>772</v>
      </c>
      <c r="B264" s="89" t="s">
        <v>778</v>
      </c>
      <c r="C264" s="118" t="s">
        <v>774</v>
      </c>
      <c r="D264" s="50">
        <v>1</v>
      </c>
      <c r="E264" s="51">
        <v>285</v>
      </c>
      <c r="F264" s="52">
        <v>300</v>
      </c>
      <c r="G264" s="53" t="s">
        <v>775</v>
      </c>
      <c r="H264" s="54">
        <f t="shared" si="40"/>
        <v>0.24288000000000001</v>
      </c>
      <c r="I264" s="55" t="s">
        <v>779</v>
      </c>
      <c r="J264" s="90" t="s">
        <v>780</v>
      </c>
      <c r="K264" s="57" t="s">
        <v>310</v>
      </c>
      <c r="L264" s="58" t="s">
        <v>311</v>
      </c>
      <c r="M264" s="91"/>
      <c r="N264" s="60"/>
      <c r="O264" s="61"/>
      <c r="P264" s="61"/>
      <c r="Q264" s="61"/>
      <c r="R264" s="61"/>
      <c r="S264" s="61"/>
      <c r="T264" s="61"/>
      <c r="U264" s="61"/>
      <c r="V264" s="61"/>
      <c r="W264" s="61"/>
      <c r="X264" s="61"/>
      <c r="Y264" s="61"/>
      <c r="Z264" s="61"/>
      <c r="AA264" s="61"/>
      <c r="AB264" s="61"/>
    </row>
    <row r="265" spans="1:28" s="4" customFormat="1" ht="119.1" customHeight="1">
      <c r="A265" s="47" t="s">
        <v>772</v>
      </c>
      <c r="B265" s="89" t="s">
        <v>778</v>
      </c>
      <c r="C265" s="118" t="s">
        <v>774</v>
      </c>
      <c r="D265" s="50">
        <v>1</v>
      </c>
      <c r="E265" s="51">
        <v>285</v>
      </c>
      <c r="F265" s="52">
        <v>300</v>
      </c>
      <c r="G265" s="53" t="s">
        <v>775</v>
      </c>
      <c r="H265" s="54">
        <f t="shared" si="40"/>
        <v>0.24288000000000001</v>
      </c>
      <c r="I265" s="55" t="s">
        <v>779</v>
      </c>
      <c r="J265" s="90" t="s">
        <v>780</v>
      </c>
      <c r="K265" s="57" t="s">
        <v>310</v>
      </c>
      <c r="L265" s="58" t="s">
        <v>311</v>
      </c>
      <c r="M265" s="91"/>
      <c r="N265" s="60"/>
      <c r="O265" s="61"/>
      <c r="P265" s="61"/>
      <c r="Q265" s="61"/>
      <c r="R265" s="61"/>
      <c r="S265" s="61"/>
      <c r="T265" s="61"/>
      <c r="U265" s="61"/>
      <c r="V265" s="61"/>
      <c r="W265" s="61"/>
      <c r="X265" s="61"/>
      <c r="Y265" s="61"/>
      <c r="Z265" s="61"/>
      <c r="AA265" s="61"/>
      <c r="AB265" s="61"/>
    </row>
    <row r="266" spans="1:28" s="4" customFormat="1" ht="119.1" customHeight="1">
      <c r="A266" s="47" t="s">
        <v>772</v>
      </c>
      <c r="B266" s="89" t="s">
        <v>781</v>
      </c>
      <c r="C266" s="118" t="s">
        <v>782</v>
      </c>
      <c r="D266" s="50">
        <v>1</v>
      </c>
      <c r="E266" s="51">
        <v>208</v>
      </c>
      <c r="F266" s="52">
        <v>218</v>
      </c>
      <c r="G266" s="53" t="s">
        <v>783</v>
      </c>
      <c r="H266" s="54">
        <f t="shared" ref="H266:H269" si="41">0.9*0.48*0.32</f>
        <v>0.13824</v>
      </c>
      <c r="I266" s="55" t="s">
        <v>784</v>
      </c>
      <c r="J266" s="90" t="s">
        <v>785</v>
      </c>
      <c r="K266" s="57" t="s">
        <v>310</v>
      </c>
      <c r="L266" s="58" t="s">
        <v>311</v>
      </c>
      <c r="M266" s="91"/>
      <c r="N266" s="60"/>
      <c r="O266" s="61"/>
      <c r="P266" s="61"/>
      <c r="Q266" s="61"/>
      <c r="R266" s="61"/>
      <c r="S266" s="61"/>
      <c r="T266" s="61"/>
      <c r="U266" s="61"/>
      <c r="V266" s="61"/>
      <c r="W266" s="61"/>
      <c r="X266" s="61"/>
      <c r="Y266" s="61"/>
      <c r="Z266" s="61"/>
      <c r="AA266" s="61"/>
      <c r="AB266" s="61"/>
    </row>
    <row r="267" spans="1:28" s="4" customFormat="1" ht="119.1" customHeight="1">
      <c r="A267" s="47" t="s">
        <v>772</v>
      </c>
      <c r="B267" s="89" t="s">
        <v>781</v>
      </c>
      <c r="C267" s="118" t="s">
        <v>782</v>
      </c>
      <c r="D267" s="50">
        <v>1</v>
      </c>
      <c r="E267" s="51">
        <v>208</v>
      </c>
      <c r="F267" s="52">
        <v>218</v>
      </c>
      <c r="G267" s="53" t="s">
        <v>783</v>
      </c>
      <c r="H267" s="54">
        <f t="shared" si="41"/>
        <v>0.13824</v>
      </c>
      <c r="I267" s="55" t="s">
        <v>784</v>
      </c>
      <c r="J267" s="90" t="s">
        <v>785</v>
      </c>
      <c r="K267" s="57" t="s">
        <v>310</v>
      </c>
      <c r="L267" s="58" t="s">
        <v>311</v>
      </c>
      <c r="M267" s="91"/>
      <c r="N267" s="60"/>
      <c r="O267" s="61"/>
      <c r="P267" s="61"/>
      <c r="Q267" s="61"/>
      <c r="R267" s="61"/>
      <c r="S267" s="61"/>
      <c r="T267" s="61"/>
      <c r="U267" s="61"/>
      <c r="V267" s="61"/>
      <c r="W267" s="61"/>
      <c r="X267" s="61"/>
      <c r="Y267" s="61"/>
      <c r="Z267" s="61"/>
      <c r="AA267" s="61"/>
      <c r="AB267" s="61"/>
    </row>
    <row r="268" spans="1:28" s="4" customFormat="1" ht="119.1" customHeight="1">
      <c r="A268" s="47" t="s">
        <v>772</v>
      </c>
      <c r="B268" s="89" t="s">
        <v>786</v>
      </c>
      <c r="C268" s="118" t="s">
        <v>782</v>
      </c>
      <c r="D268" s="50">
        <v>1</v>
      </c>
      <c r="E268" s="51">
        <v>250</v>
      </c>
      <c r="F268" s="52">
        <v>260</v>
      </c>
      <c r="G268" s="53" t="s">
        <v>783</v>
      </c>
      <c r="H268" s="54">
        <f t="shared" si="41"/>
        <v>0.13824</v>
      </c>
      <c r="I268" s="55" t="s">
        <v>784</v>
      </c>
      <c r="J268" s="90" t="s">
        <v>787</v>
      </c>
      <c r="K268" s="57" t="s">
        <v>310</v>
      </c>
      <c r="L268" s="58" t="s">
        <v>311</v>
      </c>
      <c r="M268" s="91"/>
      <c r="N268" s="60"/>
      <c r="O268" s="61"/>
      <c r="P268" s="61"/>
      <c r="Q268" s="61"/>
      <c r="R268" s="61"/>
      <c r="S268" s="61"/>
      <c r="T268" s="61"/>
      <c r="U268" s="61"/>
      <c r="V268" s="61"/>
      <c r="W268" s="61"/>
      <c r="X268" s="61"/>
      <c r="Y268" s="61"/>
      <c r="Z268" s="61"/>
      <c r="AA268" s="61"/>
      <c r="AB268" s="61"/>
    </row>
    <row r="269" spans="1:28" s="4" customFormat="1" ht="119.1" customHeight="1">
      <c r="A269" s="47" t="s">
        <v>772</v>
      </c>
      <c r="B269" s="89" t="s">
        <v>786</v>
      </c>
      <c r="C269" s="118" t="s">
        <v>782</v>
      </c>
      <c r="D269" s="50">
        <v>1</v>
      </c>
      <c r="E269" s="51">
        <v>250</v>
      </c>
      <c r="F269" s="52">
        <v>260</v>
      </c>
      <c r="G269" s="53" t="s">
        <v>783</v>
      </c>
      <c r="H269" s="54">
        <f t="shared" si="41"/>
        <v>0.13824</v>
      </c>
      <c r="I269" s="55" t="s">
        <v>784</v>
      </c>
      <c r="J269" s="90" t="s">
        <v>787</v>
      </c>
      <c r="K269" s="57" t="s">
        <v>310</v>
      </c>
      <c r="L269" s="58" t="s">
        <v>311</v>
      </c>
      <c r="M269" s="91"/>
      <c r="N269" s="60"/>
      <c r="O269" s="61"/>
      <c r="P269" s="61"/>
      <c r="Q269" s="61"/>
      <c r="R269" s="61"/>
      <c r="S269" s="61"/>
      <c r="T269" s="61"/>
      <c r="U269" s="61"/>
      <c r="V269" s="61"/>
      <c r="W269" s="61"/>
      <c r="X269" s="61"/>
      <c r="Y269" s="61"/>
      <c r="Z269" s="61"/>
      <c r="AA269" s="61"/>
      <c r="AB269" s="61"/>
    </row>
    <row r="270" spans="1:28" s="4" customFormat="1" ht="119.1" customHeight="1">
      <c r="A270" s="47" t="s">
        <v>772</v>
      </c>
      <c r="B270" s="89" t="s">
        <v>788</v>
      </c>
      <c r="C270" s="118" t="s">
        <v>789</v>
      </c>
      <c r="D270" s="50">
        <v>1</v>
      </c>
      <c r="E270" s="51">
        <v>240</v>
      </c>
      <c r="F270" s="52">
        <v>253</v>
      </c>
      <c r="G270" s="53" t="s">
        <v>790</v>
      </c>
      <c r="H270" s="54">
        <f t="shared" ref="H270:H273" si="42">0.87*0.62*0.39</f>
        <v>0.210366</v>
      </c>
      <c r="I270" s="55" t="s">
        <v>791</v>
      </c>
      <c r="J270" s="90" t="s">
        <v>792</v>
      </c>
      <c r="K270" s="57" t="s">
        <v>310</v>
      </c>
      <c r="L270" s="58" t="s">
        <v>311</v>
      </c>
      <c r="M270" s="91" t="s">
        <v>793</v>
      </c>
      <c r="N270" s="60"/>
      <c r="O270" s="61"/>
      <c r="P270" s="61"/>
      <c r="Q270" s="61"/>
      <c r="R270" s="61"/>
      <c r="S270" s="61"/>
      <c r="T270" s="61"/>
      <c r="U270" s="61"/>
      <c r="V270" s="61"/>
      <c r="W270" s="61"/>
      <c r="X270" s="61"/>
      <c r="Y270" s="61"/>
      <c r="Z270" s="61"/>
      <c r="AA270" s="61"/>
      <c r="AB270" s="61"/>
    </row>
    <row r="271" spans="1:28" s="4" customFormat="1" ht="119.1" customHeight="1">
      <c r="A271" s="47" t="s">
        <v>772</v>
      </c>
      <c r="B271" s="89" t="s">
        <v>788</v>
      </c>
      <c r="C271" s="118" t="s">
        <v>789</v>
      </c>
      <c r="D271" s="50">
        <v>1</v>
      </c>
      <c r="E271" s="51">
        <v>240</v>
      </c>
      <c r="F271" s="52">
        <v>253</v>
      </c>
      <c r="G271" s="53" t="s">
        <v>790</v>
      </c>
      <c r="H271" s="54">
        <f t="shared" si="42"/>
        <v>0.210366</v>
      </c>
      <c r="I271" s="55" t="s">
        <v>791</v>
      </c>
      <c r="J271" s="90" t="s">
        <v>792</v>
      </c>
      <c r="K271" s="57" t="s">
        <v>310</v>
      </c>
      <c r="L271" s="58" t="s">
        <v>311</v>
      </c>
      <c r="M271" s="91" t="s">
        <v>793</v>
      </c>
      <c r="N271" s="60"/>
      <c r="O271" s="61"/>
      <c r="P271" s="61"/>
      <c r="Q271" s="61"/>
      <c r="R271" s="61"/>
      <c r="S271" s="61"/>
      <c r="T271" s="61"/>
      <c r="U271" s="61"/>
      <c r="V271" s="61"/>
      <c r="W271" s="61"/>
      <c r="X271" s="61"/>
      <c r="Y271" s="61"/>
      <c r="Z271" s="61"/>
      <c r="AA271" s="61"/>
      <c r="AB271" s="61"/>
    </row>
    <row r="272" spans="1:28" s="4" customFormat="1" ht="119.1" customHeight="1">
      <c r="A272" s="47" t="s">
        <v>772</v>
      </c>
      <c r="B272" s="89" t="s">
        <v>794</v>
      </c>
      <c r="C272" s="118" t="s">
        <v>789</v>
      </c>
      <c r="D272" s="50">
        <v>1</v>
      </c>
      <c r="E272" s="51">
        <v>258</v>
      </c>
      <c r="F272" s="52">
        <v>270</v>
      </c>
      <c r="G272" s="53" t="s">
        <v>790</v>
      </c>
      <c r="H272" s="54">
        <f t="shared" si="42"/>
        <v>0.210366</v>
      </c>
      <c r="I272" s="55" t="s">
        <v>791</v>
      </c>
      <c r="J272" s="90" t="s">
        <v>795</v>
      </c>
      <c r="K272" s="57" t="s">
        <v>310</v>
      </c>
      <c r="L272" s="58" t="s">
        <v>311</v>
      </c>
      <c r="M272" s="91" t="s">
        <v>793</v>
      </c>
      <c r="N272" s="60"/>
      <c r="O272" s="61"/>
      <c r="P272" s="61"/>
      <c r="Q272" s="61"/>
      <c r="R272" s="61"/>
      <c r="S272" s="61"/>
      <c r="T272" s="61"/>
      <c r="U272" s="61"/>
      <c r="V272" s="61"/>
      <c r="W272" s="61"/>
      <c r="X272" s="61"/>
      <c r="Y272" s="61"/>
      <c r="Z272" s="61"/>
      <c r="AA272" s="61"/>
      <c r="AB272" s="61"/>
    </row>
    <row r="273" spans="1:28" s="4" customFormat="1" ht="119.1" customHeight="1">
      <c r="A273" s="47" t="s">
        <v>772</v>
      </c>
      <c r="B273" s="89" t="s">
        <v>794</v>
      </c>
      <c r="C273" s="118" t="s">
        <v>789</v>
      </c>
      <c r="D273" s="50">
        <v>1</v>
      </c>
      <c r="E273" s="51">
        <v>258</v>
      </c>
      <c r="F273" s="52">
        <v>270</v>
      </c>
      <c r="G273" s="53" t="s">
        <v>790</v>
      </c>
      <c r="H273" s="54">
        <f t="shared" si="42"/>
        <v>0.210366</v>
      </c>
      <c r="I273" s="55" t="s">
        <v>791</v>
      </c>
      <c r="J273" s="90" t="s">
        <v>795</v>
      </c>
      <c r="K273" s="57" t="s">
        <v>310</v>
      </c>
      <c r="L273" s="58" t="s">
        <v>311</v>
      </c>
      <c r="M273" s="91" t="s">
        <v>793</v>
      </c>
      <c r="N273" s="60"/>
      <c r="O273" s="61"/>
      <c r="P273" s="61"/>
      <c r="Q273" s="61"/>
      <c r="R273" s="61"/>
      <c r="S273" s="61"/>
      <c r="T273" s="61"/>
      <c r="U273" s="61"/>
      <c r="V273" s="61"/>
      <c r="W273" s="61"/>
      <c r="X273" s="61"/>
      <c r="Y273" s="61"/>
      <c r="Z273" s="61"/>
      <c r="AA273" s="61"/>
      <c r="AB273" s="61"/>
    </row>
    <row r="274" spans="1:28" s="4" customFormat="1" ht="119.1" customHeight="1">
      <c r="A274" s="47" t="s">
        <v>796</v>
      </c>
      <c r="B274" s="89" t="s">
        <v>797</v>
      </c>
      <c r="C274" s="118" t="s">
        <v>798</v>
      </c>
      <c r="D274" s="50">
        <v>1</v>
      </c>
      <c r="E274" s="51">
        <v>270</v>
      </c>
      <c r="F274" s="52">
        <v>290</v>
      </c>
      <c r="G274" s="53" t="s">
        <v>799</v>
      </c>
      <c r="H274" s="54">
        <f t="shared" ref="H274:H279" si="43">1.13*0.62*0.42</f>
        <v>0.29425200000000001</v>
      </c>
      <c r="I274" s="55" t="s">
        <v>800</v>
      </c>
      <c r="J274" s="90" t="s">
        <v>801</v>
      </c>
      <c r="K274" s="57" t="s">
        <v>310</v>
      </c>
      <c r="L274" s="58" t="s">
        <v>311</v>
      </c>
      <c r="M274" s="91" t="s">
        <v>802</v>
      </c>
      <c r="N274" s="60"/>
      <c r="O274" s="61"/>
      <c r="P274" s="61"/>
      <c r="Q274" s="61"/>
      <c r="R274" s="61"/>
      <c r="S274" s="61"/>
      <c r="T274" s="61"/>
      <c r="U274" s="61"/>
      <c r="V274" s="61"/>
      <c r="W274" s="61"/>
      <c r="X274" s="61"/>
      <c r="Y274" s="61"/>
      <c r="Z274" s="61"/>
      <c r="AA274" s="61"/>
      <c r="AB274" s="61"/>
    </row>
    <row r="275" spans="1:28" s="4" customFormat="1" ht="119.1" customHeight="1">
      <c r="A275" s="47" t="s">
        <v>796</v>
      </c>
      <c r="B275" s="89" t="s">
        <v>797</v>
      </c>
      <c r="C275" s="118" t="s">
        <v>798</v>
      </c>
      <c r="D275" s="50">
        <v>1</v>
      </c>
      <c r="E275" s="51">
        <v>270</v>
      </c>
      <c r="F275" s="52">
        <v>290</v>
      </c>
      <c r="G275" s="53" t="s">
        <v>799</v>
      </c>
      <c r="H275" s="54">
        <f t="shared" si="43"/>
        <v>0.29425200000000001</v>
      </c>
      <c r="I275" s="55" t="s">
        <v>800</v>
      </c>
      <c r="J275" s="90" t="s">
        <v>801</v>
      </c>
      <c r="K275" s="57" t="s">
        <v>310</v>
      </c>
      <c r="L275" s="58" t="s">
        <v>311</v>
      </c>
      <c r="M275" s="91" t="s">
        <v>802</v>
      </c>
      <c r="N275" s="60"/>
      <c r="O275" s="61"/>
      <c r="P275" s="61"/>
      <c r="Q275" s="61"/>
      <c r="R275" s="61"/>
      <c r="S275" s="61"/>
      <c r="T275" s="61"/>
      <c r="U275" s="61"/>
      <c r="V275" s="61"/>
      <c r="W275" s="61"/>
      <c r="X275" s="61"/>
      <c r="Y275" s="61"/>
      <c r="Z275" s="61"/>
      <c r="AA275" s="61"/>
      <c r="AB275" s="61"/>
    </row>
    <row r="276" spans="1:28" s="4" customFormat="1" ht="119.1" customHeight="1">
      <c r="A276" s="47" t="s">
        <v>796</v>
      </c>
      <c r="B276" s="89" t="s">
        <v>803</v>
      </c>
      <c r="C276" s="118" t="s">
        <v>798</v>
      </c>
      <c r="D276" s="50">
        <v>1</v>
      </c>
      <c r="E276" s="51">
        <v>310</v>
      </c>
      <c r="F276" s="52">
        <v>330</v>
      </c>
      <c r="G276" s="53" t="s">
        <v>799</v>
      </c>
      <c r="H276" s="54">
        <f t="shared" si="43"/>
        <v>0.29425200000000001</v>
      </c>
      <c r="I276" s="55" t="s">
        <v>800</v>
      </c>
      <c r="J276" s="90" t="s">
        <v>801</v>
      </c>
      <c r="K276" s="57" t="s">
        <v>310</v>
      </c>
      <c r="L276" s="58" t="s">
        <v>311</v>
      </c>
      <c r="M276" s="91" t="s">
        <v>802</v>
      </c>
      <c r="N276" s="60"/>
      <c r="O276" s="61"/>
      <c r="P276" s="61"/>
      <c r="Q276" s="61"/>
      <c r="R276" s="61"/>
      <c r="S276" s="61"/>
      <c r="T276" s="61"/>
      <c r="U276" s="61"/>
      <c r="V276" s="61"/>
      <c r="W276" s="61"/>
      <c r="X276" s="61"/>
      <c r="Y276" s="61"/>
      <c r="Z276" s="61"/>
      <c r="AA276" s="61"/>
      <c r="AB276" s="61"/>
    </row>
    <row r="277" spans="1:28" s="4" customFormat="1" ht="119.1" customHeight="1">
      <c r="A277" s="47" t="s">
        <v>796</v>
      </c>
      <c r="B277" s="89" t="s">
        <v>803</v>
      </c>
      <c r="C277" s="118" t="s">
        <v>798</v>
      </c>
      <c r="D277" s="50">
        <v>1</v>
      </c>
      <c r="E277" s="51">
        <v>310</v>
      </c>
      <c r="F277" s="52">
        <v>330</v>
      </c>
      <c r="G277" s="53" t="s">
        <v>799</v>
      </c>
      <c r="H277" s="54">
        <f t="shared" si="43"/>
        <v>0.29425200000000001</v>
      </c>
      <c r="I277" s="55" t="s">
        <v>800</v>
      </c>
      <c r="J277" s="90" t="s">
        <v>801</v>
      </c>
      <c r="K277" s="57" t="s">
        <v>310</v>
      </c>
      <c r="L277" s="58" t="s">
        <v>311</v>
      </c>
      <c r="M277" s="91" t="s">
        <v>802</v>
      </c>
      <c r="N277" s="60"/>
      <c r="O277" s="61"/>
      <c r="P277" s="61"/>
      <c r="Q277" s="61"/>
      <c r="R277" s="61"/>
      <c r="S277" s="61"/>
      <c r="T277" s="61"/>
      <c r="U277" s="61"/>
      <c r="V277" s="61"/>
      <c r="W277" s="61"/>
      <c r="X277" s="61"/>
      <c r="Y277" s="61"/>
      <c r="Z277" s="61"/>
      <c r="AA277" s="61"/>
      <c r="AB277" s="61"/>
    </row>
    <row r="278" spans="1:28" s="4" customFormat="1" ht="119.1" customHeight="1">
      <c r="A278" s="47" t="s">
        <v>796</v>
      </c>
      <c r="B278" s="89" t="s">
        <v>804</v>
      </c>
      <c r="C278" s="120" t="s">
        <v>805</v>
      </c>
      <c r="D278" s="50">
        <v>1</v>
      </c>
      <c r="E278" s="51">
        <v>300</v>
      </c>
      <c r="F278" s="52">
        <v>320</v>
      </c>
      <c r="G278" s="53" t="s">
        <v>799</v>
      </c>
      <c r="H278" s="54">
        <f t="shared" si="43"/>
        <v>0.29425200000000001</v>
      </c>
      <c r="I278" s="55" t="s">
        <v>800</v>
      </c>
      <c r="J278" s="90" t="s">
        <v>801</v>
      </c>
      <c r="K278" s="57" t="s">
        <v>310</v>
      </c>
      <c r="L278" s="58" t="s">
        <v>311</v>
      </c>
      <c r="M278" s="91" t="s">
        <v>802</v>
      </c>
      <c r="N278" s="60"/>
      <c r="O278" s="61"/>
      <c r="P278" s="61"/>
      <c r="Q278" s="61"/>
      <c r="R278" s="61"/>
      <c r="S278" s="61"/>
      <c r="T278" s="61"/>
      <c r="U278" s="61"/>
      <c r="V278" s="61"/>
      <c r="W278" s="61"/>
      <c r="X278" s="61"/>
      <c r="Y278" s="61"/>
      <c r="Z278" s="61"/>
      <c r="AA278" s="61"/>
      <c r="AB278" s="61"/>
    </row>
    <row r="279" spans="1:28" s="4" customFormat="1" ht="119.1" customHeight="1">
      <c r="A279" s="47" t="s">
        <v>796</v>
      </c>
      <c r="B279" s="89" t="s">
        <v>806</v>
      </c>
      <c r="C279" s="120" t="s">
        <v>805</v>
      </c>
      <c r="D279" s="50">
        <v>1</v>
      </c>
      <c r="E279" s="51">
        <v>340</v>
      </c>
      <c r="F279" s="52">
        <v>360</v>
      </c>
      <c r="G279" s="53" t="s">
        <v>799</v>
      </c>
      <c r="H279" s="54">
        <f t="shared" si="43"/>
        <v>0.29425200000000001</v>
      </c>
      <c r="I279" s="55" t="s">
        <v>800</v>
      </c>
      <c r="J279" s="90" t="s">
        <v>801</v>
      </c>
      <c r="K279" s="57" t="s">
        <v>310</v>
      </c>
      <c r="L279" s="58" t="s">
        <v>311</v>
      </c>
      <c r="M279" s="91" t="s">
        <v>802</v>
      </c>
      <c r="N279" s="60"/>
      <c r="O279" s="61"/>
      <c r="P279" s="61"/>
      <c r="Q279" s="61"/>
      <c r="R279" s="61"/>
      <c r="S279" s="61"/>
      <c r="T279" s="61"/>
      <c r="U279" s="61"/>
      <c r="V279" s="61"/>
      <c r="W279" s="61"/>
      <c r="X279" s="61"/>
      <c r="Y279" s="61"/>
      <c r="Z279" s="61"/>
      <c r="AA279" s="61"/>
      <c r="AB279" s="61"/>
    </row>
    <row r="280" spans="1:28" s="4" customFormat="1" ht="120" customHeight="1">
      <c r="A280" s="47" t="s">
        <v>807</v>
      </c>
      <c r="B280" s="89" t="s">
        <v>808</v>
      </c>
      <c r="C280" s="118" t="s">
        <v>809</v>
      </c>
      <c r="D280" s="50">
        <v>1</v>
      </c>
      <c r="E280" s="51">
        <v>285</v>
      </c>
      <c r="F280" s="52">
        <v>300</v>
      </c>
      <c r="G280" s="53" t="s">
        <v>810</v>
      </c>
      <c r="H280" s="54">
        <f t="shared" ref="H280:H285" si="44">1.15*0.6*0.36</f>
        <v>0.24840000000000001</v>
      </c>
      <c r="I280" s="55" t="s">
        <v>811</v>
      </c>
      <c r="J280" s="90" t="s">
        <v>812</v>
      </c>
      <c r="K280" s="57" t="s">
        <v>310</v>
      </c>
      <c r="L280" s="58" t="s">
        <v>311</v>
      </c>
      <c r="M280" s="91" t="s">
        <v>813</v>
      </c>
      <c r="N280" s="60"/>
      <c r="O280" s="61"/>
      <c r="P280" s="61"/>
      <c r="Q280" s="61"/>
      <c r="R280" s="61"/>
      <c r="S280" s="61"/>
      <c r="T280" s="61"/>
      <c r="U280" s="61"/>
      <c r="V280" s="61"/>
      <c r="W280" s="61"/>
      <c r="X280" s="61"/>
      <c r="Y280" s="61"/>
      <c r="Z280" s="61"/>
      <c r="AA280" s="61"/>
      <c r="AB280" s="61"/>
    </row>
    <row r="281" spans="1:28" s="4" customFormat="1" ht="120" customHeight="1">
      <c r="A281" s="47" t="s">
        <v>807</v>
      </c>
      <c r="B281" s="89" t="s">
        <v>814</v>
      </c>
      <c r="C281" s="118" t="s">
        <v>809</v>
      </c>
      <c r="D281" s="50">
        <v>1</v>
      </c>
      <c r="E281" s="51">
        <v>320</v>
      </c>
      <c r="F281" s="52">
        <v>335</v>
      </c>
      <c r="G281" s="53" t="s">
        <v>810</v>
      </c>
      <c r="H281" s="54">
        <f t="shared" si="44"/>
        <v>0.24840000000000001</v>
      </c>
      <c r="I281" s="55" t="s">
        <v>811</v>
      </c>
      <c r="J281" s="90" t="s">
        <v>815</v>
      </c>
      <c r="K281" s="57" t="s">
        <v>310</v>
      </c>
      <c r="L281" s="58" t="s">
        <v>311</v>
      </c>
      <c r="M281" s="91" t="s">
        <v>813</v>
      </c>
      <c r="N281" s="60"/>
      <c r="O281" s="61"/>
      <c r="P281" s="61"/>
      <c r="Q281" s="61"/>
      <c r="R281" s="61"/>
      <c r="S281" s="61"/>
      <c r="T281" s="61"/>
      <c r="U281" s="61"/>
      <c r="V281" s="61"/>
      <c r="W281" s="61"/>
      <c r="X281" s="61"/>
      <c r="Y281" s="61"/>
      <c r="Z281" s="61"/>
      <c r="AA281" s="61"/>
      <c r="AB281" s="61"/>
    </row>
    <row r="282" spans="1:28" s="4" customFormat="1" ht="120" customHeight="1">
      <c r="A282" s="47" t="s">
        <v>807</v>
      </c>
      <c r="B282" s="89" t="s">
        <v>816</v>
      </c>
      <c r="C282" s="118" t="s">
        <v>809</v>
      </c>
      <c r="D282" s="50">
        <v>1</v>
      </c>
      <c r="E282" s="51">
        <v>320</v>
      </c>
      <c r="F282" s="52">
        <v>335</v>
      </c>
      <c r="G282" s="53" t="s">
        <v>810</v>
      </c>
      <c r="H282" s="54">
        <f t="shared" si="44"/>
        <v>0.24840000000000001</v>
      </c>
      <c r="I282" s="55" t="s">
        <v>811</v>
      </c>
      <c r="J282" s="90" t="s">
        <v>815</v>
      </c>
      <c r="K282" s="57" t="s">
        <v>310</v>
      </c>
      <c r="L282" s="58" t="s">
        <v>311</v>
      </c>
      <c r="M282" s="91" t="s">
        <v>813</v>
      </c>
      <c r="N282" s="60"/>
      <c r="O282" s="61"/>
      <c r="P282" s="61"/>
      <c r="Q282" s="61"/>
      <c r="R282" s="61"/>
      <c r="S282" s="61"/>
      <c r="T282" s="61"/>
      <c r="U282" s="61"/>
      <c r="V282" s="61"/>
      <c r="W282" s="61"/>
      <c r="X282" s="61"/>
      <c r="Y282" s="61"/>
      <c r="Z282" s="61"/>
      <c r="AA282" s="61"/>
      <c r="AB282" s="61"/>
    </row>
    <row r="283" spans="1:28" s="4" customFormat="1" ht="120" customHeight="1">
      <c r="A283" s="47" t="s">
        <v>807</v>
      </c>
      <c r="B283" s="89" t="s">
        <v>817</v>
      </c>
      <c r="C283" s="118" t="s">
        <v>818</v>
      </c>
      <c r="D283" s="50">
        <v>1</v>
      </c>
      <c r="E283" s="51">
        <v>260</v>
      </c>
      <c r="F283" s="52">
        <v>275</v>
      </c>
      <c r="G283" s="53" t="s">
        <v>819</v>
      </c>
      <c r="H283" s="54">
        <f t="shared" si="44"/>
        <v>0.24840000000000001</v>
      </c>
      <c r="I283" s="55" t="s">
        <v>811</v>
      </c>
      <c r="J283" s="90" t="s">
        <v>812</v>
      </c>
      <c r="K283" s="57" t="s">
        <v>310</v>
      </c>
      <c r="L283" s="58" t="s">
        <v>311</v>
      </c>
      <c r="M283" s="121"/>
      <c r="N283" s="60"/>
      <c r="O283" s="61"/>
      <c r="P283" s="61"/>
      <c r="Q283" s="61"/>
      <c r="R283" s="61"/>
      <c r="S283" s="61"/>
      <c r="T283" s="61"/>
      <c r="U283" s="61"/>
      <c r="V283" s="61"/>
      <c r="W283" s="61"/>
      <c r="X283" s="61"/>
      <c r="Y283" s="61"/>
      <c r="Z283" s="61"/>
      <c r="AA283" s="61"/>
      <c r="AB283" s="61"/>
    </row>
    <row r="284" spans="1:28" s="4" customFormat="1" ht="120" customHeight="1">
      <c r="A284" s="47" t="s">
        <v>807</v>
      </c>
      <c r="B284" s="89" t="s">
        <v>820</v>
      </c>
      <c r="C284" s="118" t="s">
        <v>818</v>
      </c>
      <c r="D284" s="50">
        <v>1</v>
      </c>
      <c r="E284" s="51">
        <v>295</v>
      </c>
      <c r="F284" s="52">
        <v>310</v>
      </c>
      <c r="G284" s="53" t="s">
        <v>819</v>
      </c>
      <c r="H284" s="54">
        <f t="shared" si="44"/>
        <v>0.24840000000000001</v>
      </c>
      <c r="I284" s="55" t="s">
        <v>811</v>
      </c>
      <c r="J284" s="90" t="s">
        <v>815</v>
      </c>
      <c r="K284" s="57" t="s">
        <v>310</v>
      </c>
      <c r="L284" s="58" t="s">
        <v>311</v>
      </c>
      <c r="M284" s="121"/>
      <c r="N284" s="60"/>
      <c r="O284" s="61"/>
      <c r="P284" s="61"/>
      <c r="Q284" s="61"/>
      <c r="R284" s="61"/>
      <c r="S284" s="61"/>
      <c r="T284" s="61"/>
      <c r="U284" s="61"/>
      <c r="V284" s="61"/>
      <c r="W284" s="61"/>
      <c r="X284" s="61"/>
      <c r="Y284" s="61"/>
      <c r="Z284" s="61"/>
      <c r="AA284" s="61"/>
      <c r="AB284" s="61"/>
    </row>
    <row r="285" spans="1:28" s="4" customFormat="1" ht="120" customHeight="1">
      <c r="A285" s="47" t="s">
        <v>807</v>
      </c>
      <c r="B285" s="89" t="s">
        <v>820</v>
      </c>
      <c r="C285" s="118" t="s">
        <v>818</v>
      </c>
      <c r="D285" s="50">
        <v>1</v>
      </c>
      <c r="E285" s="51">
        <v>295</v>
      </c>
      <c r="F285" s="52">
        <v>310</v>
      </c>
      <c r="G285" s="53" t="s">
        <v>819</v>
      </c>
      <c r="H285" s="54">
        <f t="shared" si="44"/>
        <v>0.24840000000000001</v>
      </c>
      <c r="I285" s="55" t="s">
        <v>811</v>
      </c>
      <c r="J285" s="90" t="s">
        <v>815</v>
      </c>
      <c r="K285" s="57" t="s">
        <v>310</v>
      </c>
      <c r="L285" s="58" t="s">
        <v>311</v>
      </c>
      <c r="M285" s="121"/>
      <c r="N285" s="60"/>
      <c r="O285" s="61"/>
      <c r="P285" s="61"/>
      <c r="Q285" s="61"/>
      <c r="R285" s="61"/>
      <c r="S285" s="61"/>
      <c r="T285" s="61"/>
      <c r="U285" s="61"/>
      <c r="V285" s="61"/>
      <c r="W285" s="61"/>
      <c r="X285" s="61"/>
      <c r="Y285" s="61"/>
      <c r="Z285" s="61"/>
      <c r="AA285" s="61"/>
      <c r="AB285" s="61"/>
    </row>
    <row r="286" spans="1:28" s="4" customFormat="1" ht="120" customHeight="1">
      <c r="A286" s="47" t="s">
        <v>304</v>
      </c>
      <c r="B286" s="89" t="s">
        <v>821</v>
      </c>
      <c r="C286" s="118" t="s">
        <v>822</v>
      </c>
      <c r="D286" s="50">
        <v>1</v>
      </c>
      <c r="E286" s="51">
        <v>410</v>
      </c>
      <c r="F286" s="52">
        <v>425</v>
      </c>
      <c r="G286" s="53" t="s">
        <v>823</v>
      </c>
      <c r="H286" s="54">
        <f t="shared" ref="H286:H291" si="45">1.18*0.58*0.345</f>
        <v>0.23611799999999999</v>
      </c>
      <c r="I286" s="55" t="s">
        <v>824</v>
      </c>
      <c r="J286" s="90" t="s">
        <v>825</v>
      </c>
      <c r="K286" s="57" t="s">
        <v>310</v>
      </c>
      <c r="L286" s="58" t="s">
        <v>311</v>
      </c>
      <c r="M286" s="122" t="s">
        <v>826</v>
      </c>
      <c r="N286" s="60"/>
      <c r="O286" s="61"/>
      <c r="P286" s="61"/>
      <c r="Q286" s="61"/>
      <c r="R286" s="61"/>
      <c r="S286" s="61"/>
      <c r="T286" s="61"/>
      <c r="U286" s="61"/>
      <c r="V286" s="61"/>
      <c r="W286" s="61"/>
      <c r="X286" s="61"/>
      <c r="Y286" s="61"/>
      <c r="Z286" s="61"/>
      <c r="AA286" s="61"/>
      <c r="AB286" s="61"/>
    </row>
    <row r="287" spans="1:28" s="4" customFormat="1" ht="120" customHeight="1">
      <c r="A287" s="47" t="s">
        <v>304</v>
      </c>
      <c r="B287" s="89" t="s">
        <v>827</v>
      </c>
      <c r="C287" s="118" t="s">
        <v>822</v>
      </c>
      <c r="D287" s="50">
        <v>1</v>
      </c>
      <c r="E287" s="51">
        <v>435</v>
      </c>
      <c r="F287" s="52">
        <v>450</v>
      </c>
      <c r="G287" s="53" t="s">
        <v>823</v>
      </c>
      <c r="H287" s="54">
        <f t="shared" si="45"/>
        <v>0.23611799999999999</v>
      </c>
      <c r="I287" s="55" t="s">
        <v>824</v>
      </c>
      <c r="J287" s="90" t="s">
        <v>828</v>
      </c>
      <c r="K287" s="57" t="s">
        <v>310</v>
      </c>
      <c r="L287" s="58" t="s">
        <v>311</v>
      </c>
      <c r="M287" s="122" t="s">
        <v>826</v>
      </c>
      <c r="N287" s="60"/>
      <c r="O287" s="61"/>
      <c r="P287" s="61"/>
      <c r="Q287" s="61"/>
      <c r="R287" s="61"/>
      <c r="S287" s="61"/>
      <c r="T287" s="61"/>
      <c r="U287" s="61"/>
      <c r="V287" s="61"/>
      <c r="W287" s="61"/>
      <c r="X287" s="61"/>
      <c r="Y287" s="61"/>
      <c r="Z287" s="61"/>
      <c r="AA287" s="61"/>
      <c r="AB287" s="61"/>
    </row>
    <row r="288" spans="1:28" s="4" customFormat="1" ht="120" customHeight="1">
      <c r="A288" s="47" t="s">
        <v>304</v>
      </c>
      <c r="B288" s="89" t="s">
        <v>827</v>
      </c>
      <c r="C288" s="118" t="s">
        <v>822</v>
      </c>
      <c r="D288" s="50">
        <v>1</v>
      </c>
      <c r="E288" s="51">
        <v>435</v>
      </c>
      <c r="F288" s="52">
        <v>450</v>
      </c>
      <c r="G288" s="53" t="s">
        <v>823</v>
      </c>
      <c r="H288" s="54">
        <f t="shared" si="45"/>
        <v>0.23611799999999999</v>
      </c>
      <c r="I288" s="55" t="s">
        <v>824</v>
      </c>
      <c r="J288" s="90" t="s">
        <v>828</v>
      </c>
      <c r="K288" s="57" t="s">
        <v>310</v>
      </c>
      <c r="L288" s="58" t="s">
        <v>311</v>
      </c>
      <c r="M288" s="122" t="s">
        <v>826</v>
      </c>
      <c r="N288" s="60"/>
      <c r="O288" s="61"/>
      <c r="P288" s="61"/>
      <c r="Q288" s="61"/>
      <c r="R288" s="61"/>
      <c r="S288" s="61"/>
      <c r="T288" s="61"/>
      <c r="U288" s="61"/>
      <c r="V288" s="61"/>
      <c r="W288" s="61"/>
      <c r="X288" s="61"/>
      <c r="Y288" s="61"/>
      <c r="Z288" s="61"/>
      <c r="AA288" s="61"/>
      <c r="AB288" s="61"/>
    </row>
    <row r="289" spans="1:28" s="4" customFormat="1" ht="120" customHeight="1">
      <c r="A289" s="47" t="s">
        <v>304</v>
      </c>
      <c r="B289" s="48" t="s">
        <v>829</v>
      </c>
      <c r="C289" s="118" t="s">
        <v>822</v>
      </c>
      <c r="D289" s="50">
        <v>1</v>
      </c>
      <c r="E289" s="51">
        <v>415</v>
      </c>
      <c r="F289" s="52">
        <v>428</v>
      </c>
      <c r="G289" s="53" t="s">
        <v>830</v>
      </c>
      <c r="H289" s="54">
        <f t="shared" si="45"/>
        <v>0.23611799999999999</v>
      </c>
      <c r="I289" s="55" t="s">
        <v>824</v>
      </c>
      <c r="J289" s="90" t="s">
        <v>825</v>
      </c>
      <c r="K289" s="57" t="s">
        <v>310</v>
      </c>
      <c r="L289" s="58" t="s">
        <v>311</v>
      </c>
      <c r="M289" s="122" t="s">
        <v>826</v>
      </c>
      <c r="N289" s="60"/>
      <c r="O289" s="61"/>
      <c r="P289" s="61"/>
      <c r="Q289" s="61"/>
      <c r="R289" s="61"/>
      <c r="S289" s="61"/>
      <c r="T289" s="61"/>
      <c r="U289" s="61"/>
      <c r="V289" s="61"/>
      <c r="W289" s="61"/>
      <c r="X289" s="61"/>
      <c r="Y289" s="61"/>
      <c r="Z289" s="61"/>
      <c r="AA289" s="61"/>
      <c r="AB289" s="61"/>
    </row>
    <row r="290" spans="1:28" s="4" customFormat="1" ht="120" customHeight="1">
      <c r="A290" s="47" t="s">
        <v>304</v>
      </c>
      <c r="B290" s="48" t="s">
        <v>829</v>
      </c>
      <c r="C290" s="118" t="s">
        <v>822</v>
      </c>
      <c r="D290" s="50">
        <v>1</v>
      </c>
      <c r="E290" s="51">
        <v>415</v>
      </c>
      <c r="F290" s="52">
        <v>428</v>
      </c>
      <c r="G290" s="53" t="s">
        <v>830</v>
      </c>
      <c r="H290" s="54">
        <f t="shared" si="45"/>
        <v>0.23611799999999999</v>
      </c>
      <c r="I290" s="55" t="s">
        <v>824</v>
      </c>
      <c r="J290" s="90" t="s">
        <v>825</v>
      </c>
      <c r="K290" s="57" t="s">
        <v>310</v>
      </c>
      <c r="L290" s="58" t="s">
        <v>311</v>
      </c>
      <c r="M290" s="122" t="s">
        <v>826</v>
      </c>
      <c r="N290" s="60"/>
      <c r="O290" s="61"/>
      <c r="P290" s="61"/>
      <c r="Q290" s="61"/>
      <c r="R290" s="61"/>
      <c r="S290" s="61"/>
      <c r="T290" s="61"/>
      <c r="U290" s="61"/>
      <c r="V290" s="61"/>
      <c r="W290" s="61"/>
      <c r="X290" s="61"/>
      <c r="Y290" s="61"/>
      <c r="Z290" s="61"/>
      <c r="AA290" s="61"/>
      <c r="AB290" s="61"/>
    </row>
    <row r="291" spans="1:28" s="4" customFormat="1" ht="120" customHeight="1">
      <c r="A291" s="47" t="s">
        <v>304</v>
      </c>
      <c r="B291" s="48" t="s">
        <v>831</v>
      </c>
      <c r="C291" s="118" t="s">
        <v>822</v>
      </c>
      <c r="D291" s="50">
        <v>1</v>
      </c>
      <c r="E291" s="51">
        <v>430</v>
      </c>
      <c r="F291" s="52">
        <v>433</v>
      </c>
      <c r="G291" s="53" t="s">
        <v>830</v>
      </c>
      <c r="H291" s="54">
        <f t="shared" si="45"/>
        <v>0.23611799999999999</v>
      </c>
      <c r="I291" s="55" t="s">
        <v>824</v>
      </c>
      <c r="J291" s="90" t="s">
        <v>828</v>
      </c>
      <c r="K291" s="57" t="s">
        <v>310</v>
      </c>
      <c r="L291" s="58" t="s">
        <v>311</v>
      </c>
      <c r="M291" s="122" t="s">
        <v>826</v>
      </c>
      <c r="N291" s="60"/>
      <c r="O291" s="61"/>
      <c r="P291" s="61"/>
      <c r="Q291" s="61"/>
      <c r="R291" s="61"/>
      <c r="S291" s="61"/>
      <c r="T291" s="61"/>
      <c r="U291" s="61"/>
      <c r="V291" s="61"/>
      <c r="W291" s="61"/>
      <c r="X291" s="61"/>
      <c r="Y291" s="61"/>
      <c r="Z291" s="61"/>
      <c r="AA291" s="61"/>
      <c r="AB291" s="61"/>
    </row>
    <row r="292" spans="1:28" s="4" customFormat="1" ht="120" customHeight="1">
      <c r="A292" s="47" t="s">
        <v>832</v>
      </c>
      <c r="B292" s="89" t="s">
        <v>833</v>
      </c>
      <c r="C292" s="118" t="s">
        <v>834</v>
      </c>
      <c r="D292" s="50">
        <v>1</v>
      </c>
      <c r="E292" s="51">
        <v>260</v>
      </c>
      <c r="F292" s="52">
        <v>275</v>
      </c>
      <c r="G292" s="53" t="s">
        <v>835</v>
      </c>
      <c r="H292" s="54">
        <f t="shared" ref="H292:H295" si="46">0.99*0.56*0.37</f>
        <v>0.205128</v>
      </c>
      <c r="I292" s="55" t="s">
        <v>343</v>
      </c>
      <c r="J292" s="90" t="s">
        <v>836</v>
      </c>
      <c r="K292" s="57" t="s">
        <v>310</v>
      </c>
      <c r="L292" s="58" t="s">
        <v>311</v>
      </c>
      <c r="M292" s="121"/>
      <c r="N292" s="60"/>
      <c r="O292" s="61"/>
      <c r="P292" s="61"/>
      <c r="Q292" s="61"/>
      <c r="R292" s="61"/>
      <c r="S292" s="61"/>
      <c r="T292" s="61"/>
      <c r="U292" s="61"/>
      <c r="V292" s="61"/>
      <c r="W292" s="61"/>
      <c r="X292" s="61"/>
      <c r="Y292" s="61"/>
      <c r="Z292" s="61"/>
      <c r="AA292" s="61"/>
      <c r="AB292" s="61"/>
    </row>
    <row r="293" spans="1:28" s="4" customFormat="1" ht="120" customHeight="1">
      <c r="A293" s="47" t="s">
        <v>832</v>
      </c>
      <c r="B293" s="89" t="s">
        <v>837</v>
      </c>
      <c r="C293" s="118" t="s">
        <v>834</v>
      </c>
      <c r="D293" s="50">
        <v>1</v>
      </c>
      <c r="E293" s="51">
        <v>280</v>
      </c>
      <c r="F293" s="52">
        <v>295</v>
      </c>
      <c r="G293" s="53" t="s">
        <v>835</v>
      </c>
      <c r="H293" s="54">
        <f t="shared" si="46"/>
        <v>0.205128</v>
      </c>
      <c r="I293" s="55" t="s">
        <v>343</v>
      </c>
      <c r="J293" s="90" t="s">
        <v>838</v>
      </c>
      <c r="K293" s="57" t="s">
        <v>310</v>
      </c>
      <c r="L293" s="58" t="s">
        <v>311</v>
      </c>
      <c r="M293" s="121"/>
      <c r="N293" s="60"/>
      <c r="O293" s="61"/>
      <c r="P293" s="61"/>
      <c r="Q293" s="61"/>
      <c r="R293" s="61"/>
      <c r="S293" s="61"/>
      <c r="T293" s="61"/>
      <c r="U293" s="61"/>
      <c r="V293" s="61"/>
      <c r="W293" s="61"/>
      <c r="X293" s="61"/>
      <c r="Y293" s="61"/>
      <c r="Z293" s="61"/>
      <c r="AA293" s="61"/>
      <c r="AB293" s="61"/>
    </row>
    <row r="294" spans="1:28" s="4" customFormat="1" ht="120" customHeight="1">
      <c r="A294" s="47" t="s">
        <v>832</v>
      </c>
      <c r="B294" s="89" t="s">
        <v>839</v>
      </c>
      <c r="C294" s="118" t="s">
        <v>834</v>
      </c>
      <c r="D294" s="50">
        <v>1</v>
      </c>
      <c r="E294" s="51">
        <v>300</v>
      </c>
      <c r="F294" s="52">
        <v>315</v>
      </c>
      <c r="G294" s="53" t="s">
        <v>835</v>
      </c>
      <c r="H294" s="54">
        <f t="shared" si="46"/>
        <v>0.205128</v>
      </c>
      <c r="I294" s="55" t="s">
        <v>343</v>
      </c>
      <c r="J294" s="90" t="s">
        <v>838</v>
      </c>
      <c r="K294" s="57" t="s">
        <v>310</v>
      </c>
      <c r="L294" s="58" t="s">
        <v>311</v>
      </c>
      <c r="M294" s="121"/>
      <c r="N294" s="60"/>
      <c r="O294" s="61"/>
      <c r="P294" s="61"/>
      <c r="Q294" s="61"/>
      <c r="R294" s="61"/>
      <c r="S294" s="61"/>
      <c r="T294" s="61"/>
      <c r="U294" s="61"/>
      <c r="V294" s="61"/>
      <c r="W294" s="61"/>
      <c r="X294" s="61"/>
      <c r="Y294" s="61"/>
      <c r="Z294" s="61"/>
      <c r="AA294" s="61"/>
      <c r="AB294" s="61"/>
    </row>
    <row r="295" spans="1:28" s="4" customFormat="1" ht="120" customHeight="1">
      <c r="A295" s="47" t="s">
        <v>832</v>
      </c>
      <c r="B295" s="89" t="s">
        <v>839</v>
      </c>
      <c r="C295" s="118" t="s">
        <v>834</v>
      </c>
      <c r="D295" s="50">
        <v>1</v>
      </c>
      <c r="E295" s="51">
        <v>300</v>
      </c>
      <c r="F295" s="52">
        <v>315</v>
      </c>
      <c r="G295" s="53" t="s">
        <v>835</v>
      </c>
      <c r="H295" s="54">
        <f t="shared" si="46"/>
        <v>0.205128</v>
      </c>
      <c r="I295" s="55" t="s">
        <v>343</v>
      </c>
      <c r="J295" s="90" t="s">
        <v>838</v>
      </c>
      <c r="K295" s="57" t="s">
        <v>310</v>
      </c>
      <c r="L295" s="58" t="s">
        <v>311</v>
      </c>
      <c r="M295" s="121"/>
      <c r="N295" s="60"/>
      <c r="O295" s="61"/>
      <c r="P295" s="61"/>
      <c r="Q295" s="61"/>
      <c r="R295" s="61"/>
      <c r="S295" s="61"/>
      <c r="T295" s="61"/>
      <c r="U295" s="61"/>
      <c r="V295" s="61"/>
      <c r="W295" s="61"/>
      <c r="X295" s="61"/>
      <c r="Y295" s="61"/>
      <c r="Z295" s="61"/>
      <c r="AA295" s="61"/>
      <c r="AB295" s="61"/>
    </row>
    <row r="296" spans="1:28" s="4" customFormat="1" ht="120" customHeight="1">
      <c r="A296" s="47" t="s">
        <v>840</v>
      </c>
      <c r="B296" s="89" t="s">
        <v>841</v>
      </c>
      <c r="C296" s="118" t="s">
        <v>842</v>
      </c>
      <c r="D296" s="50">
        <v>1</v>
      </c>
      <c r="E296" s="51">
        <v>240</v>
      </c>
      <c r="F296" s="52">
        <v>253</v>
      </c>
      <c r="G296" s="53" t="s">
        <v>843</v>
      </c>
      <c r="H296" s="54">
        <f>0.92*0.59*0.38</f>
        <v>0.206264</v>
      </c>
      <c r="I296" s="55" t="s">
        <v>844</v>
      </c>
      <c r="J296" s="90" t="s">
        <v>845</v>
      </c>
      <c r="K296" s="57" t="s">
        <v>310</v>
      </c>
      <c r="L296" s="58" t="s">
        <v>311</v>
      </c>
      <c r="M296" s="121"/>
      <c r="N296" s="60"/>
      <c r="O296" s="61"/>
      <c r="P296" s="61"/>
      <c r="Q296" s="61"/>
      <c r="R296" s="61"/>
      <c r="S296" s="61"/>
      <c r="T296" s="61"/>
      <c r="U296" s="61"/>
      <c r="V296" s="61"/>
      <c r="W296" s="61"/>
      <c r="X296" s="61"/>
      <c r="Y296" s="61"/>
      <c r="Z296" s="61"/>
      <c r="AA296" s="61"/>
      <c r="AB296" s="61"/>
    </row>
    <row r="297" spans="1:28" s="4" customFormat="1" ht="120" customHeight="1">
      <c r="A297" s="47" t="s">
        <v>840</v>
      </c>
      <c r="B297" s="89" t="s">
        <v>841</v>
      </c>
      <c r="C297" s="118" t="s">
        <v>842</v>
      </c>
      <c r="D297" s="50">
        <v>1</v>
      </c>
      <c r="E297" s="51">
        <v>240</v>
      </c>
      <c r="F297" s="52">
        <v>253</v>
      </c>
      <c r="G297" s="53" t="s">
        <v>843</v>
      </c>
      <c r="H297" s="54">
        <f>0.92*0.59*0.38</f>
        <v>0.206264</v>
      </c>
      <c r="I297" s="55" t="s">
        <v>844</v>
      </c>
      <c r="J297" s="90" t="s">
        <v>845</v>
      </c>
      <c r="K297" s="57" t="s">
        <v>310</v>
      </c>
      <c r="L297" s="58" t="s">
        <v>311</v>
      </c>
      <c r="M297" s="121"/>
      <c r="N297" s="60"/>
      <c r="O297" s="61"/>
      <c r="P297" s="61"/>
      <c r="Q297" s="61"/>
      <c r="R297" s="61"/>
      <c r="S297" s="61"/>
      <c r="T297" s="61"/>
      <c r="U297" s="61"/>
      <c r="V297" s="61"/>
      <c r="W297" s="61"/>
      <c r="X297" s="61"/>
      <c r="Y297" s="61"/>
      <c r="Z297" s="61"/>
      <c r="AA297" s="61"/>
      <c r="AB297" s="61"/>
    </row>
    <row r="298" spans="1:28" s="4" customFormat="1" ht="120" customHeight="1">
      <c r="A298" s="47" t="s">
        <v>840</v>
      </c>
      <c r="B298" s="89" t="s">
        <v>846</v>
      </c>
      <c r="C298" s="118" t="s">
        <v>842</v>
      </c>
      <c r="D298" s="50">
        <v>1</v>
      </c>
      <c r="E298" s="51">
        <v>280</v>
      </c>
      <c r="F298" s="52">
        <v>293</v>
      </c>
      <c r="G298" s="53" t="s">
        <v>843</v>
      </c>
      <c r="H298" s="54">
        <f>0.92*0.59*0.38</f>
        <v>0.206264</v>
      </c>
      <c r="I298" s="55" t="s">
        <v>844</v>
      </c>
      <c r="J298" s="90" t="s">
        <v>847</v>
      </c>
      <c r="K298" s="57" t="s">
        <v>310</v>
      </c>
      <c r="L298" s="58" t="s">
        <v>311</v>
      </c>
      <c r="M298" s="121"/>
      <c r="N298" s="60"/>
      <c r="O298" s="61"/>
      <c r="P298" s="61"/>
      <c r="Q298" s="61"/>
      <c r="R298" s="61"/>
      <c r="S298" s="61"/>
      <c r="T298" s="61"/>
      <c r="U298" s="61"/>
      <c r="V298" s="61"/>
      <c r="W298" s="61"/>
      <c r="X298" s="61"/>
      <c r="Y298" s="61"/>
      <c r="Z298" s="61"/>
      <c r="AA298" s="61"/>
      <c r="AB298" s="61"/>
    </row>
    <row r="299" spans="1:28" s="4" customFormat="1" ht="120" customHeight="1">
      <c r="A299" s="47" t="s">
        <v>848</v>
      </c>
      <c r="B299" s="89" t="s">
        <v>849</v>
      </c>
      <c r="C299" s="118" t="s">
        <v>850</v>
      </c>
      <c r="D299" s="50">
        <v>1</v>
      </c>
      <c r="E299" s="51">
        <v>350</v>
      </c>
      <c r="F299" s="52">
        <v>360</v>
      </c>
      <c r="G299" s="53" t="s">
        <v>851</v>
      </c>
      <c r="H299" s="54">
        <f>0.94*0.54*0.3</f>
        <v>0.15228</v>
      </c>
      <c r="I299" s="55" t="s">
        <v>852</v>
      </c>
      <c r="J299" s="90" t="s">
        <v>853</v>
      </c>
      <c r="K299" s="57" t="s">
        <v>310</v>
      </c>
      <c r="L299" s="58" t="s">
        <v>311</v>
      </c>
      <c r="M299" s="122" t="s">
        <v>854</v>
      </c>
      <c r="N299" s="60"/>
      <c r="O299" s="61"/>
      <c r="P299" s="61"/>
      <c r="Q299" s="61"/>
      <c r="R299" s="61"/>
      <c r="S299" s="61"/>
      <c r="T299" s="61"/>
      <c r="U299" s="61"/>
      <c r="V299" s="61"/>
      <c r="W299" s="61"/>
      <c r="X299" s="61"/>
      <c r="Y299" s="61"/>
      <c r="Z299" s="61"/>
      <c r="AA299" s="61"/>
      <c r="AB299" s="61"/>
    </row>
    <row r="300" spans="1:28" s="4" customFormat="1" ht="120" customHeight="1">
      <c r="A300" s="47" t="s">
        <v>848</v>
      </c>
      <c r="B300" s="89" t="s">
        <v>855</v>
      </c>
      <c r="C300" s="118" t="s">
        <v>850</v>
      </c>
      <c r="D300" s="50">
        <v>1</v>
      </c>
      <c r="E300" s="51">
        <v>365</v>
      </c>
      <c r="F300" s="52">
        <v>375</v>
      </c>
      <c r="G300" s="53" t="s">
        <v>851</v>
      </c>
      <c r="H300" s="54">
        <f>0.94*0.54*0.3</f>
        <v>0.15228</v>
      </c>
      <c r="I300" s="55" t="s">
        <v>852</v>
      </c>
      <c r="J300" s="90" t="s">
        <v>856</v>
      </c>
      <c r="K300" s="57" t="s">
        <v>310</v>
      </c>
      <c r="L300" s="58" t="s">
        <v>311</v>
      </c>
      <c r="M300" s="122" t="s">
        <v>854</v>
      </c>
      <c r="N300" s="60"/>
      <c r="O300" s="61"/>
      <c r="P300" s="61"/>
      <c r="Q300" s="61"/>
      <c r="R300" s="61"/>
      <c r="S300" s="61"/>
      <c r="T300" s="61"/>
      <c r="U300" s="61"/>
      <c r="V300" s="61"/>
      <c r="W300" s="61"/>
      <c r="X300" s="61"/>
      <c r="Y300" s="61"/>
      <c r="Z300" s="61"/>
      <c r="AA300" s="61"/>
      <c r="AB300" s="61"/>
    </row>
    <row r="301" spans="1:28" s="4" customFormat="1" ht="120" customHeight="1">
      <c r="A301" s="47" t="s">
        <v>635</v>
      </c>
      <c r="B301" s="123" t="s">
        <v>857</v>
      </c>
      <c r="C301" s="118" t="s">
        <v>858</v>
      </c>
      <c r="D301" s="50">
        <v>1</v>
      </c>
      <c r="E301" s="51">
        <v>280</v>
      </c>
      <c r="F301" s="52">
        <v>295</v>
      </c>
      <c r="G301" s="53" t="s">
        <v>843</v>
      </c>
      <c r="H301" s="54">
        <f t="shared" ref="H301:H316" si="47">0.98*0.57*0.37</f>
        <v>0.206682</v>
      </c>
      <c r="I301" s="55" t="s">
        <v>859</v>
      </c>
      <c r="J301" s="90" t="s">
        <v>860</v>
      </c>
      <c r="K301" s="57" t="s">
        <v>310</v>
      </c>
      <c r="L301" s="58" t="s">
        <v>311</v>
      </c>
      <c r="M301" s="122" t="s">
        <v>861</v>
      </c>
      <c r="N301" s="60"/>
      <c r="O301" s="61"/>
      <c r="P301" s="61"/>
      <c r="Q301" s="61"/>
      <c r="R301" s="61"/>
      <c r="S301" s="61"/>
      <c r="T301" s="61"/>
      <c r="U301" s="61"/>
      <c r="V301" s="61"/>
      <c r="W301" s="61"/>
      <c r="X301" s="61"/>
      <c r="Y301" s="61"/>
      <c r="Z301" s="61"/>
      <c r="AA301" s="61"/>
      <c r="AB301" s="61"/>
    </row>
    <row r="302" spans="1:28" s="4" customFormat="1" ht="120" customHeight="1">
      <c r="A302" s="47" t="s">
        <v>635</v>
      </c>
      <c r="B302" s="89" t="s">
        <v>862</v>
      </c>
      <c r="C302" s="118" t="s">
        <v>858</v>
      </c>
      <c r="D302" s="50">
        <v>1</v>
      </c>
      <c r="E302" s="51">
        <v>280</v>
      </c>
      <c r="F302" s="52">
        <v>295</v>
      </c>
      <c r="G302" s="53" t="s">
        <v>843</v>
      </c>
      <c r="H302" s="54">
        <f t="shared" si="47"/>
        <v>0.206682</v>
      </c>
      <c r="I302" s="55" t="s">
        <v>859</v>
      </c>
      <c r="J302" s="90" t="s">
        <v>860</v>
      </c>
      <c r="K302" s="57" t="s">
        <v>310</v>
      </c>
      <c r="L302" s="58" t="s">
        <v>311</v>
      </c>
      <c r="M302" s="122" t="s">
        <v>861</v>
      </c>
      <c r="N302" s="60"/>
      <c r="O302" s="61"/>
      <c r="P302" s="61"/>
      <c r="Q302" s="61"/>
      <c r="R302" s="61"/>
      <c r="S302" s="61"/>
      <c r="T302" s="61"/>
      <c r="U302" s="61"/>
      <c r="V302" s="61"/>
      <c r="W302" s="61"/>
      <c r="X302" s="61"/>
      <c r="Y302" s="61"/>
      <c r="Z302" s="61"/>
      <c r="AA302" s="61"/>
      <c r="AB302" s="61"/>
    </row>
    <row r="303" spans="1:28" s="4" customFormat="1" ht="120" customHeight="1">
      <c r="A303" s="47" t="s">
        <v>635</v>
      </c>
      <c r="B303" s="89" t="s">
        <v>863</v>
      </c>
      <c r="C303" s="118" t="s">
        <v>858</v>
      </c>
      <c r="D303" s="50">
        <v>1</v>
      </c>
      <c r="E303" s="51">
        <v>300</v>
      </c>
      <c r="F303" s="52">
        <v>315</v>
      </c>
      <c r="G303" s="53" t="s">
        <v>843</v>
      </c>
      <c r="H303" s="54">
        <f t="shared" si="47"/>
        <v>0.206682</v>
      </c>
      <c r="I303" s="55" t="s">
        <v>859</v>
      </c>
      <c r="J303" s="90" t="s">
        <v>864</v>
      </c>
      <c r="K303" s="57" t="s">
        <v>310</v>
      </c>
      <c r="L303" s="58" t="s">
        <v>311</v>
      </c>
      <c r="M303" s="122" t="s">
        <v>861</v>
      </c>
      <c r="N303" s="60"/>
      <c r="O303" s="61"/>
      <c r="P303" s="61"/>
      <c r="Q303" s="61"/>
      <c r="R303" s="61"/>
      <c r="S303" s="61"/>
      <c r="T303" s="61"/>
      <c r="U303" s="61"/>
      <c r="V303" s="61"/>
      <c r="W303" s="61"/>
      <c r="X303" s="61"/>
      <c r="Y303" s="61"/>
      <c r="Z303" s="61"/>
      <c r="AA303" s="61"/>
      <c r="AB303" s="61"/>
    </row>
    <row r="304" spans="1:28" s="4" customFormat="1" ht="120" customHeight="1">
      <c r="A304" s="47" t="s">
        <v>635</v>
      </c>
      <c r="B304" s="89" t="s">
        <v>865</v>
      </c>
      <c r="C304" s="118" t="s">
        <v>858</v>
      </c>
      <c r="D304" s="50">
        <v>1</v>
      </c>
      <c r="E304" s="51">
        <v>300</v>
      </c>
      <c r="F304" s="52">
        <v>315</v>
      </c>
      <c r="G304" s="53" t="s">
        <v>843</v>
      </c>
      <c r="H304" s="54">
        <f t="shared" si="47"/>
        <v>0.206682</v>
      </c>
      <c r="I304" s="55" t="s">
        <v>859</v>
      </c>
      <c r="J304" s="90" t="s">
        <v>864</v>
      </c>
      <c r="K304" s="57" t="s">
        <v>310</v>
      </c>
      <c r="L304" s="58" t="s">
        <v>311</v>
      </c>
      <c r="M304" s="122" t="s">
        <v>861</v>
      </c>
      <c r="N304" s="60"/>
      <c r="O304" s="61"/>
      <c r="P304" s="61"/>
      <c r="Q304" s="61"/>
      <c r="R304" s="61"/>
      <c r="S304" s="61"/>
      <c r="T304" s="61"/>
      <c r="U304" s="61"/>
      <c r="V304" s="61"/>
      <c r="W304" s="61"/>
      <c r="X304" s="61"/>
      <c r="Y304" s="61"/>
      <c r="Z304" s="61"/>
      <c r="AA304" s="61"/>
      <c r="AB304" s="61"/>
    </row>
    <row r="305" spans="1:28" s="4" customFormat="1" ht="120" customHeight="1">
      <c r="A305" s="47" t="s">
        <v>635</v>
      </c>
      <c r="B305" s="48" t="s">
        <v>866</v>
      </c>
      <c r="C305" s="118" t="s">
        <v>858</v>
      </c>
      <c r="D305" s="50">
        <v>1</v>
      </c>
      <c r="E305" s="51">
        <v>320</v>
      </c>
      <c r="F305" s="52">
        <v>335</v>
      </c>
      <c r="G305" s="53" t="s">
        <v>843</v>
      </c>
      <c r="H305" s="54">
        <f t="shared" si="47"/>
        <v>0.206682</v>
      </c>
      <c r="I305" s="55" t="s">
        <v>859</v>
      </c>
      <c r="J305" s="90" t="s">
        <v>867</v>
      </c>
      <c r="K305" s="57" t="s">
        <v>310</v>
      </c>
      <c r="L305" s="58" t="s">
        <v>311</v>
      </c>
      <c r="M305" s="122" t="s">
        <v>861</v>
      </c>
      <c r="N305" s="60"/>
      <c r="O305" s="61"/>
      <c r="P305" s="61"/>
      <c r="Q305" s="61"/>
      <c r="R305" s="61"/>
      <c r="S305" s="61"/>
      <c r="T305" s="61"/>
      <c r="U305" s="61"/>
      <c r="V305" s="61"/>
      <c r="W305" s="61"/>
      <c r="X305" s="61"/>
      <c r="Y305" s="61"/>
      <c r="Z305" s="61"/>
      <c r="AA305" s="61"/>
      <c r="AB305" s="61"/>
    </row>
    <row r="306" spans="1:28" s="4" customFormat="1" ht="120" customHeight="1">
      <c r="A306" s="47" t="s">
        <v>635</v>
      </c>
      <c r="B306" s="89" t="s">
        <v>868</v>
      </c>
      <c r="C306" s="118" t="s">
        <v>858</v>
      </c>
      <c r="D306" s="50">
        <v>1</v>
      </c>
      <c r="E306" s="51">
        <v>320</v>
      </c>
      <c r="F306" s="52">
        <v>335</v>
      </c>
      <c r="G306" s="53" t="s">
        <v>843</v>
      </c>
      <c r="H306" s="54">
        <f t="shared" si="47"/>
        <v>0.206682</v>
      </c>
      <c r="I306" s="55" t="s">
        <v>859</v>
      </c>
      <c r="J306" s="90" t="s">
        <v>867</v>
      </c>
      <c r="K306" s="57" t="s">
        <v>310</v>
      </c>
      <c r="L306" s="58" t="s">
        <v>311</v>
      </c>
      <c r="M306" s="122" t="s">
        <v>861</v>
      </c>
      <c r="N306" s="60"/>
      <c r="O306" s="61"/>
      <c r="P306" s="61"/>
      <c r="Q306" s="61"/>
      <c r="R306" s="61"/>
      <c r="S306" s="61"/>
      <c r="T306" s="61"/>
      <c r="U306" s="61"/>
      <c r="V306" s="61"/>
      <c r="W306" s="61"/>
      <c r="X306" s="61"/>
      <c r="Y306" s="61"/>
      <c r="Z306" s="61"/>
      <c r="AA306" s="61"/>
      <c r="AB306" s="61"/>
    </row>
    <row r="307" spans="1:28" s="4" customFormat="1" ht="120" customHeight="1">
      <c r="A307" s="47" t="s">
        <v>635</v>
      </c>
      <c r="B307" s="89" t="s">
        <v>869</v>
      </c>
      <c r="C307" s="120" t="s">
        <v>870</v>
      </c>
      <c r="D307" s="50">
        <v>1</v>
      </c>
      <c r="E307" s="51">
        <v>345</v>
      </c>
      <c r="F307" s="52">
        <v>355</v>
      </c>
      <c r="G307" s="53" t="s">
        <v>843</v>
      </c>
      <c r="H307" s="54">
        <f t="shared" si="47"/>
        <v>0.206682</v>
      </c>
      <c r="I307" s="55" t="s">
        <v>859</v>
      </c>
      <c r="J307" s="90" t="s">
        <v>867</v>
      </c>
      <c r="K307" s="57" t="s">
        <v>310</v>
      </c>
      <c r="L307" s="58" t="s">
        <v>311</v>
      </c>
      <c r="M307" s="122" t="s">
        <v>861</v>
      </c>
      <c r="N307" s="60"/>
      <c r="O307" s="61"/>
      <c r="P307" s="61"/>
      <c r="Q307" s="61"/>
      <c r="R307" s="61"/>
      <c r="S307" s="61"/>
      <c r="T307" s="61"/>
      <c r="U307" s="61"/>
      <c r="V307" s="61"/>
      <c r="W307" s="61"/>
      <c r="X307" s="61"/>
      <c r="Y307" s="61"/>
      <c r="Z307" s="61"/>
      <c r="AA307" s="61"/>
      <c r="AB307" s="61"/>
    </row>
    <row r="308" spans="1:28" s="4" customFormat="1" ht="120" customHeight="1">
      <c r="A308" s="47" t="s">
        <v>635</v>
      </c>
      <c r="B308" s="89" t="s">
        <v>869</v>
      </c>
      <c r="C308" s="120" t="s">
        <v>870</v>
      </c>
      <c r="D308" s="50">
        <v>1</v>
      </c>
      <c r="E308" s="51">
        <v>345</v>
      </c>
      <c r="F308" s="52">
        <v>355</v>
      </c>
      <c r="G308" s="53" t="s">
        <v>843</v>
      </c>
      <c r="H308" s="54">
        <f t="shared" si="47"/>
        <v>0.206682</v>
      </c>
      <c r="I308" s="55" t="s">
        <v>859</v>
      </c>
      <c r="J308" s="90" t="s">
        <v>867</v>
      </c>
      <c r="K308" s="57" t="s">
        <v>310</v>
      </c>
      <c r="L308" s="58" t="s">
        <v>311</v>
      </c>
      <c r="M308" s="122" t="s">
        <v>861</v>
      </c>
      <c r="N308" s="60"/>
      <c r="O308" s="61"/>
      <c r="P308" s="61"/>
      <c r="Q308" s="61"/>
      <c r="R308" s="61"/>
      <c r="S308" s="61"/>
      <c r="T308" s="61"/>
      <c r="U308" s="61"/>
      <c r="V308" s="61"/>
      <c r="W308" s="61"/>
      <c r="X308" s="61"/>
      <c r="Y308" s="61"/>
      <c r="Z308" s="61"/>
      <c r="AA308" s="61"/>
      <c r="AB308" s="61"/>
    </row>
    <row r="309" spans="1:28" s="4" customFormat="1" ht="120" customHeight="1">
      <c r="A309" s="47" t="s">
        <v>635</v>
      </c>
      <c r="B309" s="89" t="s">
        <v>871</v>
      </c>
      <c r="C309" s="118" t="s">
        <v>858</v>
      </c>
      <c r="D309" s="50">
        <v>1</v>
      </c>
      <c r="E309" s="51">
        <v>280</v>
      </c>
      <c r="F309" s="52">
        <v>295</v>
      </c>
      <c r="G309" s="53" t="s">
        <v>843</v>
      </c>
      <c r="H309" s="54">
        <f t="shared" si="47"/>
        <v>0.206682</v>
      </c>
      <c r="I309" s="55" t="s">
        <v>859</v>
      </c>
      <c r="J309" s="90" t="s">
        <v>860</v>
      </c>
      <c r="K309" s="57" t="s">
        <v>310</v>
      </c>
      <c r="L309" s="58" t="s">
        <v>311</v>
      </c>
      <c r="M309" s="122" t="s">
        <v>861</v>
      </c>
      <c r="N309" s="60"/>
      <c r="O309" s="61"/>
      <c r="P309" s="61"/>
      <c r="Q309" s="61"/>
      <c r="R309" s="61"/>
      <c r="S309" s="61"/>
      <c r="T309" s="61"/>
      <c r="U309" s="61"/>
      <c r="V309" s="61"/>
      <c r="W309" s="61"/>
      <c r="X309" s="61"/>
      <c r="Y309" s="61"/>
      <c r="Z309" s="61"/>
      <c r="AA309" s="61"/>
      <c r="AB309" s="61"/>
    </row>
    <row r="310" spans="1:28" s="4" customFormat="1" ht="120" customHeight="1">
      <c r="A310" s="47" t="s">
        <v>635</v>
      </c>
      <c r="B310" s="89" t="s">
        <v>871</v>
      </c>
      <c r="C310" s="118" t="s">
        <v>858</v>
      </c>
      <c r="D310" s="50">
        <v>1</v>
      </c>
      <c r="E310" s="51">
        <v>280</v>
      </c>
      <c r="F310" s="52">
        <v>295</v>
      </c>
      <c r="G310" s="53" t="s">
        <v>843</v>
      </c>
      <c r="H310" s="54">
        <f t="shared" si="47"/>
        <v>0.206682</v>
      </c>
      <c r="I310" s="55" t="s">
        <v>859</v>
      </c>
      <c r="J310" s="90" t="s">
        <v>860</v>
      </c>
      <c r="K310" s="57" t="s">
        <v>310</v>
      </c>
      <c r="L310" s="58" t="s">
        <v>311</v>
      </c>
      <c r="M310" s="122" t="s">
        <v>861</v>
      </c>
      <c r="N310" s="60"/>
      <c r="O310" s="61"/>
      <c r="P310" s="61"/>
      <c r="Q310" s="61"/>
      <c r="R310" s="61"/>
      <c r="S310" s="61"/>
      <c r="T310" s="61"/>
      <c r="U310" s="61"/>
      <c r="V310" s="61"/>
      <c r="W310" s="61"/>
      <c r="X310" s="61"/>
      <c r="Y310" s="61"/>
      <c r="Z310" s="61"/>
      <c r="AA310" s="61"/>
      <c r="AB310" s="61"/>
    </row>
    <row r="311" spans="1:28" s="4" customFormat="1" ht="120" customHeight="1">
      <c r="A311" s="47" t="s">
        <v>635</v>
      </c>
      <c r="B311" s="89" t="s">
        <v>872</v>
      </c>
      <c r="C311" s="118" t="s">
        <v>858</v>
      </c>
      <c r="D311" s="50">
        <v>1</v>
      </c>
      <c r="E311" s="51">
        <v>300</v>
      </c>
      <c r="F311" s="52">
        <v>315</v>
      </c>
      <c r="G311" s="53" t="s">
        <v>843</v>
      </c>
      <c r="H311" s="54">
        <f t="shared" si="47"/>
        <v>0.206682</v>
      </c>
      <c r="I311" s="55" t="s">
        <v>859</v>
      </c>
      <c r="J311" s="90" t="s">
        <v>864</v>
      </c>
      <c r="K311" s="57" t="s">
        <v>310</v>
      </c>
      <c r="L311" s="58" t="s">
        <v>311</v>
      </c>
      <c r="M311" s="122" t="s">
        <v>861</v>
      </c>
      <c r="N311" s="60"/>
      <c r="O311" s="61"/>
      <c r="P311" s="61"/>
      <c r="Q311" s="61"/>
      <c r="R311" s="61"/>
      <c r="S311" s="61"/>
      <c r="T311" s="61"/>
      <c r="U311" s="61"/>
      <c r="V311" s="61"/>
      <c r="W311" s="61"/>
      <c r="X311" s="61"/>
      <c r="Y311" s="61"/>
      <c r="Z311" s="61"/>
      <c r="AA311" s="61"/>
      <c r="AB311" s="61"/>
    </row>
    <row r="312" spans="1:28" s="4" customFormat="1" ht="120" customHeight="1">
      <c r="A312" s="47" t="s">
        <v>635</v>
      </c>
      <c r="B312" s="89" t="s">
        <v>872</v>
      </c>
      <c r="C312" s="118" t="s">
        <v>858</v>
      </c>
      <c r="D312" s="50">
        <v>1</v>
      </c>
      <c r="E312" s="51">
        <v>300</v>
      </c>
      <c r="F312" s="52">
        <v>315</v>
      </c>
      <c r="G312" s="53" t="s">
        <v>843</v>
      </c>
      <c r="H312" s="54">
        <f t="shared" si="47"/>
        <v>0.206682</v>
      </c>
      <c r="I312" s="55" t="s">
        <v>859</v>
      </c>
      <c r="J312" s="90" t="s">
        <v>864</v>
      </c>
      <c r="K312" s="57" t="s">
        <v>310</v>
      </c>
      <c r="L312" s="58" t="s">
        <v>311</v>
      </c>
      <c r="M312" s="122" t="s">
        <v>861</v>
      </c>
      <c r="N312" s="60"/>
      <c r="O312" s="61"/>
      <c r="P312" s="61"/>
      <c r="Q312" s="61"/>
      <c r="R312" s="61"/>
      <c r="S312" s="61"/>
      <c r="T312" s="61"/>
      <c r="U312" s="61"/>
      <c r="V312" s="61"/>
      <c r="W312" s="61"/>
      <c r="X312" s="61"/>
      <c r="Y312" s="61"/>
      <c r="Z312" s="61"/>
      <c r="AA312" s="61"/>
      <c r="AB312" s="61"/>
    </row>
    <row r="313" spans="1:28" s="4" customFormat="1" ht="120" customHeight="1">
      <c r="A313" s="47" t="s">
        <v>635</v>
      </c>
      <c r="B313" s="89" t="s">
        <v>873</v>
      </c>
      <c r="C313" s="118" t="s">
        <v>858</v>
      </c>
      <c r="D313" s="50">
        <v>1</v>
      </c>
      <c r="E313" s="51">
        <v>320</v>
      </c>
      <c r="F313" s="52">
        <v>335</v>
      </c>
      <c r="G313" s="53" t="s">
        <v>843</v>
      </c>
      <c r="H313" s="54">
        <f t="shared" si="47"/>
        <v>0.206682</v>
      </c>
      <c r="I313" s="55" t="s">
        <v>859</v>
      </c>
      <c r="J313" s="90" t="s">
        <v>867</v>
      </c>
      <c r="K313" s="57" t="s">
        <v>310</v>
      </c>
      <c r="L313" s="58" t="s">
        <v>311</v>
      </c>
      <c r="M313" s="122" t="s">
        <v>861</v>
      </c>
      <c r="N313" s="60"/>
      <c r="O313" s="61"/>
      <c r="P313" s="61"/>
      <c r="Q313" s="61"/>
      <c r="R313" s="61"/>
      <c r="S313" s="61"/>
      <c r="T313" s="61"/>
      <c r="U313" s="61"/>
      <c r="V313" s="61"/>
      <c r="W313" s="61"/>
      <c r="X313" s="61"/>
      <c r="Y313" s="61"/>
      <c r="Z313" s="61"/>
      <c r="AA313" s="61"/>
      <c r="AB313" s="61"/>
    </row>
    <row r="314" spans="1:28" s="4" customFormat="1" ht="120" customHeight="1">
      <c r="A314" s="47" t="s">
        <v>635</v>
      </c>
      <c r="B314" s="89" t="s">
        <v>873</v>
      </c>
      <c r="C314" s="118" t="s">
        <v>858</v>
      </c>
      <c r="D314" s="50">
        <v>1</v>
      </c>
      <c r="E314" s="51">
        <v>320</v>
      </c>
      <c r="F314" s="52">
        <v>335</v>
      </c>
      <c r="G314" s="53" t="s">
        <v>843</v>
      </c>
      <c r="H314" s="54">
        <f t="shared" si="47"/>
        <v>0.206682</v>
      </c>
      <c r="I314" s="55" t="s">
        <v>859</v>
      </c>
      <c r="J314" s="90" t="s">
        <v>867</v>
      </c>
      <c r="K314" s="57" t="s">
        <v>310</v>
      </c>
      <c r="L314" s="58" t="s">
        <v>311</v>
      </c>
      <c r="M314" s="122" t="s">
        <v>861</v>
      </c>
      <c r="N314" s="60"/>
      <c r="O314" s="61"/>
      <c r="P314" s="61"/>
      <c r="Q314" s="61"/>
      <c r="R314" s="61"/>
      <c r="S314" s="61"/>
      <c r="T314" s="61"/>
      <c r="U314" s="61"/>
      <c r="V314" s="61"/>
      <c r="W314" s="61"/>
      <c r="X314" s="61"/>
      <c r="Y314" s="61"/>
      <c r="Z314" s="61"/>
      <c r="AA314" s="61"/>
      <c r="AB314" s="61"/>
    </row>
    <row r="315" spans="1:28" s="4" customFormat="1" ht="120" customHeight="1">
      <c r="A315" s="47" t="s">
        <v>635</v>
      </c>
      <c r="B315" s="89" t="s">
        <v>874</v>
      </c>
      <c r="C315" s="120" t="s">
        <v>875</v>
      </c>
      <c r="D315" s="50">
        <v>1</v>
      </c>
      <c r="E315" s="51">
        <v>345</v>
      </c>
      <c r="F315" s="52">
        <v>355</v>
      </c>
      <c r="G315" s="53" t="s">
        <v>843</v>
      </c>
      <c r="H315" s="54">
        <f t="shared" si="47"/>
        <v>0.206682</v>
      </c>
      <c r="I315" s="55" t="s">
        <v>859</v>
      </c>
      <c r="J315" s="90" t="s">
        <v>867</v>
      </c>
      <c r="K315" s="57" t="s">
        <v>310</v>
      </c>
      <c r="L315" s="58" t="s">
        <v>311</v>
      </c>
      <c r="M315" s="122" t="s">
        <v>861</v>
      </c>
      <c r="N315" s="60"/>
      <c r="O315" s="61"/>
      <c r="P315" s="61"/>
      <c r="Q315" s="61"/>
      <c r="R315" s="61"/>
      <c r="S315" s="61"/>
      <c r="T315" s="61"/>
      <c r="U315" s="61"/>
      <c r="V315" s="61"/>
      <c r="W315" s="61"/>
      <c r="X315" s="61"/>
      <c r="Y315" s="61"/>
      <c r="Z315" s="61"/>
      <c r="AA315" s="61"/>
      <c r="AB315" s="61"/>
    </row>
    <row r="316" spans="1:28" s="4" customFormat="1" ht="120" customHeight="1">
      <c r="A316" s="47" t="s">
        <v>635</v>
      </c>
      <c r="B316" s="89" t="s">
        <v>874</v>
      </c>
      <c r="C316" s="120" t="s">
        <v>875</v>
      </c>
      <c r="D316" s="50">
        <v>1</v>
      </c>
      <c r="E316" s="51">
        <v>345</v>
      </c>
      <c r="F316" s="52">
        <v>355</v>
      </c>
      <c r="G316" s="53" t="s">
        <v>843</v>
      </c>
      <c r="H316" s="54">
        <f t="shared" si="47"/>
        <v>0.206682</v>
      </c>
      <c r="I316" s="55" t="s">
        <v>859</v>
      </c>
      <c r="J316" s="90" t="s">
        <v>867</v>
      </c>
      <c r="K316" s="57" t="s">
        <v>310</v>
      </c>
      <c r="L316" s="58" t="s">
        <v>311</v>
      </c>
      <c r="M316" s="122" t="s">
        <v>861</v>
      </c>
      <c r="N316" s="60"/>
      <c r="O316" s="61"/>
      <c r="P316" s="61"/>
      <c r="Q316" s="61"/>
      <c r="R316" s="61"/>
      <c r="S316" s="61"/>
      <c r="T316" s="61"/>
      <c r="U316" s="61"/>
      <c r="V316" s="61"/>
      <c r="W316" s="61"/>
      <c r="X316" s="61"/>
      <c r="Y316" s="61"/>
      <c r="Z316" s="61"/>
      <c r="AA316" s="61"/>
      <c r="AB316" s="61"/>
    </row>
    <row r="317" spans="1:28" s="4" customFormat="1" ht="120" customHeight="1">
      <c r="A317" s="47" t="s">
        <v>876</v>
      </c>
      <c r="B317" s="89" t="s">
        <v>877</v>
      </c>
      <c r="C317" s="118" t="s">
        <v>878</v>
      </c>
      <c r="D317" s="50">
        <v>1</v>
      </c>
      <c r="E317" s="51">
        <v>285</v>
      </c>
      <c r="F317" s="52">
        <v>298</v>
      </c>
      <c r="G317" s="53" t="s">
        <v>879</v>
      </c>
      <c r="H317" s="54">
        <f t="shared" ref="H317:H324" si="48">1.12*0.55*0.35</f>
        <v>0.21560000000000001</v>
      </c>
      <c r="I317" s="55" t="s">
        <v>880</v>
      </c>
      <c r="J317" s="90" t="s">
        <v>881</v>
      </c>
      <c r="K317" s="57" t="s">
        <v>310</v>
      </c>
      <c r="L317" s="58" t="s">
        <v>311</v>
      </c>
      <c r="M317" s="122" t="s">
        <v>882</v>
      </c>
      <c r="N317" s="60"/>
      <c r="O317" s="61"/>
      <c r="P317" s="61"/>
      <c r="Q317" s="61"/>
      <c r="R317" s="61"/>
      <c r="S317" s="61"/>
      <c r="T317" s="61"/>
      <c r="U317" s="61"/>
      <c r="V317" s="61"/>
      <c r="W317" s="61"/>
      <c r="X317" s="61"/>
      <c r="Y317" s="61"/>
      <c r="Z317" s="61"/>
      <c r="AA317" s="61"/>
      <c r="AB317" s="61"/>
    </row>
    <row r="318" spans="1:28" s="4" customFormat="1" ht="120" customHeight="1">
      <c r="A318" s="47" t="s">
        <v>876</v>
      </c>
      <c r="B318" s="89" t="s">
        <v>877</v>
      </c>
      <c r="C318" s="118" t="s">
        <v>878</v>
      </c>
      <c r="D318" s="50">
        <v>1</v>
      </c>
      <c r="E318" s="51">
        <v>285</v>
      </c>
      <c r="F318" s="52">
        <v>298</v>
      </c>
      <c r="G318" s="53" t="s">
        <v>879</v>
      </c>
      <c r="H318" s="54">
        <f t="shared" si="48"/>
        <v>0.21560000000000001</v>
      </c>
      <c r="I318" s="55" t="s">
        <v>880</v>
      </c>
      <c r="J318" s="90" t="s">
        <v>881</v>
      </c>
      <c r="K318" s="57" t="s">
        <v>310</v>
      </c>
      <c r="L318" s="58" t="s">
        <v>311</v>
      </c>
      <c r="M318" s="122" t="s">
        <v>882</v>
      </c>
      <c r="N318" s="60"/>
      <c r="O318" s="61"/>
      <c r="P318" s="61"/>
      <c r="Q318" s="61"/>
      <c r="R318" s="61"/>
      <c r="S318" s="61"/>
      <c r="T318" s="61"/>
      <c r="U318" s="61"/>
      <c r="V318" s="61"/>
      <c r="W318" s="61"/>
      <c r="X318" s="61"/>
      <c r="Y318" s="61"/>
      <c r="Z318" s="61"/>
      <c r="AA318" s="61"/>
      <c r="AB318" s="61"/>
    </row>
    <row r="319" spans="1:28" s="4" customFormat="1" ht="120" customHeight="1">
      <c r="A319" s="47" t="s">
        <v>876</v>
      </c>
      <c r="B319" s="89" t="s">
        <v>883</v>
      </c>
      <c r="C319" s="118" t="s">
        <v>878</v>
      </c>
      <c r="D319" s="50">
        <v>1</v>
      </c>
      <c r="E319" s="51">
        <v>300</v>
      </c>
      <c r="F319" s="52">
        <v>315</v>
      </c>
      <c r="G319" s="53" t="s">
        <v>879</v>
      </c>
      <c r="H319" s="54">
        <f t="shared" si="48"/>
        <v>0.21560000000000001</v>
      </c>
      <c r="I319" s="55" t="s">
        <v>880</v>
      </c>
      <c r="J319" s="90" t="s">
        <v>884</v>
      </c>
      <c r="K319" s="57" t="s">
        <v>310</v>
      </c>
      <c r="L319" s="58" t="s">
        <v>311</v>
      </c>
      <c r="M319" s="122" t="s">
        <v>882</v>
      </c>
      <c r="N319" s="60"/>
      <c r="O319" s="61"/>
      <c r="P319" s="61"/>
      <c r="Q319" s="61"/>
      <c r="R319" s="61"/>
      <c r="S319" s="61"/>
      <c r="T319" s="61"/>
      <c r="U319" s="61"/>
      <c r="V319" s="61"/>
      <c r="W319" s="61"/>
      <c r="X319" s="61"/>
      <c r="Y319" s="61"/>
      <c r="Z319" s="61"/>
      <c r="AA319" s="61"/>
      <c r="AB319" s="61"/>
    </row>
    <row r="320" spans="1:28" s="4" customFormat="1" ht="120" customHeight="1">
      <c r="A320" s="47" t="s">
        <v>876</v>
      </c>
      <c r="B320" s="89" t="s">
        <v>885</v>
      </c>
      <c r="C320" s="118" t="s">
        <v>878</v>
      </c>
      <c r="D320" s="50">
        <v>1</v>
      </c>
      <c r="E320" s="51">
        <v>325</v>
      </c>
      <c r="F320" s="52">
        <v>335</v>
      </c>
      <c r="G320" s="53" t="s">
        <v>879</v>
      </c>
      <c r="H320" s="54">
        <f t="shared" si="48"/>
        <v>0.21560000000000001</v>
      </c>
      <c r="I320" s="55" t="s">
        <v>880</v>
      </c>
      <c r="J320" s="90" t="s">
        <v>886</v>
      </c>
      <c r="K320" s="57" t="s">
        <v>310</v>
      </c>
      <c r="L320" s="58" t="s">
        <v>311</v>
      </c>
      <c r="M320" s="122" t="s">
        <v>882</v>
      </c>
      <c r="N320" s="60"/>
      <c r="O320" s="61"/>
      <c r="P320" s="61"/>
      <c r="Q320" s="61"/>
      <c r="R320" s="61"/>
      <c r="S320" s="61"/>
      <c r="T320" s="61"/>
      <c r="U320" s="61"/>
      <c r="V320" s="61"/>
      <c r="W320" s="61"/>
      <c r="X320" s="61"/>
      <c r="Y320" s="61"/>
      <c r="Z320" s="61"/>
      <c r="AA320" s="61"/>
      <c r="AB320" s="61"/>
    </row>
    <row r="321" spans="1:28" s="4" customFormat="1" ht="120" customHeight="1">
      <c r="A321" s="47" t="s">
        <v>876</v>
      </c>
      <c r="B321" s="89" t="s">
        <v>887</v>
      </c>
      <c r="C321" s="118" t="s">
        <v>878</v>
      </c>
      <c r="D321" s="50">
        <v>1</v>
      </c>
      <c r="E321" s="51">
        <v>305</v>
      </c>
      <c r="F321" s="52">
        <v>318</v>
      </c>
      <c r="G321" s="53" t="s">
        <v>879</v>
      </c>
      <c r="H321" s="54">
        <f t="shared" si="48"/>
        <v>0.21560000000000001</v>
      </c>
      <c r="I321" s="55" t="s">
        <v>880</v>
      </c>
      <c r="J321" s="90" t="s">
        <v>881</v>
      </c>
      <c r="K321" s="57" t="s">
        <v>310</v>
      </c>
      <c r="L321" s="58" t="s">
        <v>311</v>
      </c>
      <c r="M321" s="122" t="s">
        <v>882</v>
      </c>
      <c r="N321" s="60"/>
      <c r="O321" s="61"/>
      <c r="P321" s="61"/>
      <c r="Q321" s="61"/>
      <c r="R321" s="61"/>
      <c r="S321" s="61"/>
      <c r="T321" s="61"/>
      <c r="U321" s="61"/>
      <c r="V321" s="61"/>
      <c r="W321" s="61"/>
      <c r="X321" s="61"/>
      <c r="Y321" s="61"/>
      <c r="Z321" s="61"/>
      <c r="AA321" s="61"/>
      <c r="AB321" s="61"/>
    </row>
    <row r="322" spans="1:28" s="4" customFormat="1" ht="120" customHeight="1">
      <c r="A322" s="47" t="s">
        <v>876</v>
      </c>
      <c r="B322" s="89" t="s">
        <v>887</v>
      </c>
      <c r="C322" s="118" t="s">
        <v>878</v>
      </c>
      <c r="D322" s="50">
        <v>1</v>
      </c>
      <c r="E322" s="51">
        <v>305</v>
      </c>
      <c r="F322" s="52">
        <v>318</v>
      </c>
      <c r="G322" s="53" t="s">
        <v>879</v>
      </c>
      <c r="H322" s="54">
        <f t="shared" si="48"/>
        <v>0.21560000000000001</v>
      </c>
      <c r="I322" s="55" t="s">
        <v>880</v>
      </c>
      <c r="J322" s="90" t="s">
        <v>881</v>
      </c>
      <c r="K322" s="57" t="s">
        <v>310</v>
      </c>
      <c r="L322" s="58" t="s">
        <v>311</v>
      </c>
      <c r="M322" s="122" t="s">
        <v>882</v>
      </c>
      <c r="N322" s="60"/>
      <c r="O322" s="61"/>
      <c r="P322" s="61"/>
      <c r="Q322" s="61"/>
      <c r="R322" s="61"/>
      <c r="S322" s="61"/>
      <c r="T322" s="61"/>
      <c r="U322" s="61"/>
      <c r="V322" s="61"/>
      <c r="W322" s="61"/>
      <c r="X322" s="61"/>
      <c r="Y322" s="61"/>
      <c r="Z322" s="61"/>
      <c r="AA322" s="61"/>
      <c r="AB322" s="61"/>
    </row>
    <row r="323" spans="1:28" s="4" customFormat="1" ht="120" customHeight="1">
      <c r="A323" s="47" t="s">
        <v>876</v>
      </c>
      <c r="B323" s="89" t="s">
        <v>888</v>
      </c>
      <c r="C323" s="118" t="s">
        <v>878</v>
      </c>
      <c r="D323" s="50">
        <v>1</v>
      </c>
      <c r="E323" s="51">
        <v>320</v>
      </c>
      <c r="F323" s="52">
        <v>335</v>
      </c>
      <c r="G323" s="53" t="s">
        <v>879</v>
      </c>
      <c r="H323" s="54">
        <f t="shared" si="48"/>
        <v>0.21560000000000001</v>
      </c>
      <c r="I323" s="55" t="s">
        <v>880</v>
      </c>
      <c r="J323" s="90" t="s">
        <v>884</v>
      </c>
      <c r="K323" s="57" t="s">
        <v>310</v>
      </c>
      <c r="L323" s="58" t="s">
        <v>311</v>
      </c>
      <c r="M323" s="122" t="s">
        <v>882</v>
      </c>
      <c r="N323" s="60"/>
      <c r="O323" s="61"/>
      <c r="P323" s="61"/>
      <c r="Q323" s="61"/>
      <c r="R323" s="61"/>
      <c r="S323" s="61"/>
      <c r="T323" s="61"/>
      <c r="U323" s="61"/>
      <c r="V323" s="61"/>
      <c r="W323" s="61"/>
      <c r="X323" s="61"/>
      <c r="Y323" s="61"/>
      <c r="Z323" s="61"/>
      <c r="AA323" s="61"/>
      <c r="AB323" s="61"/>
    </row>
    <row r="324" spans="1:28" s="4" customFormat="1" ht="120" customHeight="1">
      <c r="A324" s="47" t="s">
        <v>876</v>
      </c>
      <c r="B324" s="89" t="s">
        <v>889</v>
      </c>
      <c r="C324" s="118" t="s">
        <v>878</v>
      </c>
      <c r="D324" s="50">
        <v>1</v>
      </c>
      <c r="E324" s="51">
        <v>345</v>
      </c>
      <c r="F324" s="52">
        <v>355</v>
      </c>
      <c r="G324" s="53" t="s">
        <v>879</v>
      </c>
      <c r="H324" s="54">
        <f t="shared" si="48"/>
        <v>0.21560000000000001</v>
      </c>
      <c r="I324" s="55" t="s">
        <v>880</v>
      </c>
      <c r="J324" s="90" t="s">
        <v>886</v>
      </c>
      <c r="K324" s="57" t="s">
        <v>310</v>
      </c>
      <c r="L324" s="58" t="s">
        <v>311</v>
      </c>
      <c r="M324" s="122" t="s">
        <v>882</v>
      </c>
      <c r="N324" s="60"/>
      <c r="O324" s="61"/>
      <c r="P324" s="61"/>
      <c r="Q324" s="61"/>
      <c r="R324" s="61"/>
      <c r="S324" s="61"/>
      <c r="T324" s="61"/>
      <c r="U324" s="61"/>
      <c r="V324" s="61"/>
      <c r="W324" s="61"/>
      <c r="X324" s="61"/>
      <c r="Y324" s="61"/>
      <c r="Z324" s="61"/>
      <c r="AA324" s="61"/>
      <c r="AB324" s="61"/>
    </row>
    <row r="325" spans="1:28" s="4" customFormat="1" ht="120" customHeight="1">
      <c r="A325" s="47" t="s">
        <v>890</v>
      </c>
      <c r="B325" s="48" t="s">
        <v>891</v>
      </c>
      <c r="C325" s="118" t="s">
        <v>892</v>
      </c>
      <c r="D325" s="50">
        <v>1</v>
      </c>
      <c r="E325" s="51">
        <v>208</v>
      </c>
      <c r="F325" s="52">
        <v>220</v>
      </c>
      <c r="G325" s="53" t="s">
        <v>893</v>
      </c>
      <c r="H325" s="124">
        <f t="shared" ref="H325:H329" si="49">0.9*0.53*0.37</f>
        <v>0.17649000000000001</v>
      </c>
      <c r="I325" s="55" t="s">
        <v>894</v>
      </c>
      <c r="J325" s="90" t="s">
        <v>895</v>
      </c>
      <c r="K325" s="57" t="s">
        <v>310</v>
      </c>
      <c r="L325" s="58" t="s">
        <v>311</v>
      </c>
      <c r="M325" s="122" t="s">
        <v>896</v>
      </c>
      <c r="N325" s="60"/>
      <c r="O325" s="61"/>
      <c r="P325" s="61"/>
      <c r="Q325" s="61"/>
      <c r="R325" s="61"/>
      <c r="S325" s="61"/>
      <c r="T325" s="61"/>
      <c r="U325" s="61"/>
      <c r="V325" s="61"/>
      <c r="W325" s="61"/>
      <c r="X325" s="61"/>
      <c r="Y325" s="61"/>
      <c r="Z325" s="61"/>
      <c r="AA325" s="61"/>
      <c r="AB325" s="61"/>
    </row>
    <row r="326" spans="1:28" s="4" customFormat="1" ht="120" customHeight="1">
      <c r="A326" s="47" t="s">
        <v>890</v>
      </c>
      <c r="B326" s="48" t="s">
        <v>897</v>
      </c>
      <c r="C326" s="118" t="s">
        <v>892</v>
      </c>
      <c r="D326" s="50">
        <v>1</v>
      </c>
      <c r="E326" s="51">
        <v>228</v>
      </c>
      <c r="F326" s="52">
        <v>240</v>
      </c>
      <c r="G326" s="53" t="s">
        <v>893</v>
      </c>
      <c r="H326" s="124">
        <f t="shared" si="49"/>
        <v>0.17649000000000001</v>
      </c>
      <c r="I326" s="55" t="s">
        <v>894</v>
      </c>
      <c r="J326" s="90" t="s">
        <v>898</v>
      </c>
      <c r="K326" s="57" t="s">
        <v>310</v>
      </c>
      <c r="L326" s="58" t="s">
        <v>311</v>
      </c>
      <c r="M326" s="122" t="s">
        <v>896</v>
      </c>
      <c r="N326" s="60"/>
      <c r="O326" s="61"/>
      <c r="P326" s="61"/>
      <c r="Q326" s="61"/>
      <c r="R326" s="61"/>
      <c r="S326" s="61"/>
      <c r="T326" s="61"/>
      <c r="U326" s="61"/>
      <c r="V326" s="61"/>
      <c r="W326" s="61"/>
      <c r="X326" s="61"/>
      <c r="Y326" s="61"/>
      <c r="Z326" s="61"/>
      <c r="AA326" s="61"/>
      <c r="AB326" s="61"/>
    </row>
    <row r="327" spans="1:28" s="4" customFormat="1" ht="120" customHeight="1">
      <c r="A327" s="47" t="s">
        <v>890</v>
      </c>
      <c r="B327" s="89" t="s">
        <v>899</v>
      </c>
      <c r="C327" s="118" t="s">
        <v>892</v>
      </c>
      <c r="D327" s="50">
        <v>1</v>
      </c>
      <c r="E327" s="51">
        <v>240</v>
      </c>
      <c r="F327" s="52">
        <v>252</v>
      </c>
      <c r="G327" s="53" t="s">
        <v>893</v>
      </c>
      <c r="H327" s="124">
        <f t="shared" si="49"/>
        <v>0.17649000000000001</v>
      </c>
      <c r="I327" s="55" t="s">
        <v>894</v>
      </c>
      <c r="J327" s="90" t="s">
        <v>900</v>
      </c>
      <c r="K327" s="57" t="s">
        <v>310</v>
      </c>
      <c r="L327" s="58" t="s">
        <v>311</v>
      </c>
      <c r="M327" s="122" t="s">
        <v>896</v>
      </c>
      <c r="N327" s="125"/>
      <c r="O327" s="61"/>
      <c r="P327" s="61"/>
      <c r="Q327" s="61"/>
      <c r="R327" s="61"/>
      <c r="S327" s="61"/>
      <c r="T327" s="61"/>
      <c r="U327" s="61"/>
      <c r="V327" s="61"/>
      <c r="W327" s="61"/>
      <c r="X327" s="61"/>
      <c r="Y327" s="61"/>
      <c r="Z327" s="61"/>
      <c r="AA327" s="61"/>
      <c r="AB327" s="61"/>
    </row>
    <row r="328" spans="1:28" s="4" customFormat="1" ht="120" customHeight="1">
      <c r="A328" s="47" t="s">
        <v>890</v>
      </c>
      <c r="B328" s="89" t="s">
        <v>901</v>
      </c>
      <c r="C328" s="120" t="s">
        <v>902</v>
      </c>
      <c r="D328" s="50">
        <v>1</v>
      </c>
      <c r="E328" s="51">
        <v>298</v>
      </c>
      <c r="F328" s="52">
        <v>310</v>
      </c>
      <c r="G328" s="53" t="s">
        <v>893</v>
      </c>
      <c r="H328" s="124">
        <f t="shared" si="49"/>
        <v>0.17649000000000001</v>
      </c>
      <c r="I328" s="55" t="s">
        <v>894</v>
      </c>
      <c r="J328" s="90" t="s">
        <v>903</v>
      </c>
      <c r="K328" s="57" t="s">
        <v>310</v>
      </c>
      <c r="L328" s="58" t="s">
        <v>311</v>
      </c>
      <c r="M328" s="122" t="s">
        <v>896</v>
      </c>
      <c r="N328" s="125"/>
      <c r="O328" s="61"/>
      <c r="P328" s="61"/>
      <c r="Q328" s="61"/>
      <c r="R328" s="61"/>
      <c r="S328" s="61"/>
      <c r="T328" s="61"/>
      <c r="U328" s="61"/>
      <c r="V328" s="61"/>
      <c r="W328" s="61"/>
      <c r="X328" s="61"/>
      <c r="Y328" s="61"/>
      <c r="Z328" s="61"/>
      <c r="AA328" s="61"/>
      <c r="AB328" s="61"/>
    </row>
    <row r="329" spans="1:28" s="4" customFormat="1" ht="120" customHeight="1">
      <c r="A329" s="47" t="s">
        <v>890</v>
      </c>
      <c r="B329" s="89" t="s">
        <v>904</v>
      </c>
      <c r="C329" s="120" t="s">
        <v>905</v>
      </c>
      <c r="D329" s="50">
        <v>1</v>
      </c>
      <c r="E329" s="51">
        <v>318</v>
      </c>
      <c r="F329" s="52">
        <v>330</v>
      </c>
      <c r="G329" s="53" t="s">
        <v>893</v>
      </c>
      <c r="H329" s="124">
        <f t="shared" si="49"/>
        <v>0.17649000000000001</v>
      </c>
      <c r="I329" s="55" t="s">
        <v>894</v>
      </c>
      <c r="J329" s="90" t="s">
        <v>906</v>
      </c>
      <c r="K329" s="57" t="s">
        <v>310</v>
      </c>
      <c r="L329" s="58" t="s">
        <v>311</v>
      </c>
      <c r="M329" s="122" t="s">
        <v>896</v>
      </c>
      <c r="N329" s="125"/>
      <c r="O329" s="61"/>
      <c r="P329" s="61"/>
      <c r="Q329" s="61"/>
      <c r="R329" s="61"/>
      <c r="S329" s="61"/>
      <c r="T329" s="61"/>
      <c r="U329" s="61"/>
      <c r="V329" s="61"/>
      <c r="W329" s="61"/>
      <c r="X329" s="61"/>
      <c r="Y329" s="61"/>
      <c r="Z329" s="61"/>
      <c r="AA329" s="61"/>
      <c r="AB329" s="61"/>
    </row>
    <row r="330" spans="1:28" s="4" customFormat="1" ht="120" customHeight="1">
      <c r="A330" s="47" t="s">
        <v>890</v>
      </c>
      <c r="B330" s="49" t="s">
        <v>907</v>
      </c>
      <c r="C330" s="48" t="s">
        <v>908</v>
      </c>
      <c r="D330" s="50">
        <v>1</v>
      </c>
      <c r="E330" s="51">
        <v>273</v>
      </c>
      <c r="F330" s="52">
        <v>290</v>
      </c>
      <c r="G330" s="53" t="s">
        <v>909</v>
      </c>
      <c r="H330" s="124">
        <f t="shared" ref="H330:H333" si="50">0.91*0.59*0.53</f>
        <v>0.284557</v>
      </c>
      <c r="I330" s="55" t="s">
        <v>910</v>
      </c>
      <c r="J330" s="126" t="s">
        <v>911</v>
      </c>
      <c r="K330" s="57" t="s">
        <v>310</v>
      </c>
      <c r="L330" s="58" t="s">
        <v>311</v>
      </c>
      <c r="M330" s="122" t="s">
        <v>912</v>
      </c>
      <c r="N330" s="125"/>
      <c r="O330" s="61"/>
      <c r="P330" s="61"/>
      <c r="Q330" s="61"/>
      <c r="R330" s="61"/>
      <c r="S330" s="61"/>
      <c r="T330" s="61"/>
      <c r="U330" s="61"/>
      <c r="V330" s="61"/>
      <c r="W330" s="61"/>
      <c r="X330" s="61"/>
      <c r="Y330" s="61"/>
      <c r="Z330" s="61"/>
      <c r="AA330" s="61"/>
      <c r="AB330" s="61"/>
    </row>
    <row r="331" spans="1:28" s="4" customFormat="1" ht="120" customHeight="1">
      <c r="A331" s="47" t="s">
        <v>890</v>
      </c>
      <c r="B331" s="49" t="s">
        <v>913</v>
      </c>
      <c r="C331" s="48" t="s">
        <v>908</v>
      </c>
      <c r="D331" s="50">
        <v>1</v>
      </c>
      <c r="E331" s="51">
        <v>285</v>
      </c>
      <c r="F331" s="52">
        <v>302</v>
      </c>
      <c r="G331" s="53" t="s">
        <v>909</v>
      </c>
      <c r="H331" s="124">
        <f t="shared" si="50"/>
        <v>0.284557</v>
      </c>
      <c r="I331" s="55" t="s">
        <v>910</v>
      </c>
      <c r="J331" s="126" t="s">
        <v>911</v>
      </c>
      <c r="K331" s="57" t="s">
        <v>310</v>
      </c>
      <c r="L331" s="58" t="s">
        <v>311</v>
      </c>
      <c r="M331" s="122" t="s">
        <v>912</v>
      </c>
      <c r="N331" s="125"/>
      <c r="O331" s="61"/>
      <c r="P331" s="61"/>
      <c r="Q331" s="61"/>
      <c r="R331" s="61"/>
      <c r="S331" s="61"/>
      <c r="T331" s="61"/>
      <c r="U331" s="61"/>
      <c r="V331" s="61"/>
      <c r="W331" s="61"/>
      <c r="X331" s="61"/>
      <c r="Y331" s="61"/>
      <c r="Z331" s="61"/>
      <c r="AA331" s="61"/>
      <c r="AB331" s="61"/>
    </row>
    <row r="332" spans="1:28" s="4" customFormat="1" ht="120" customHeight="1">
      <c r="A332" s="47" t="s">
        <v>890</v>
      </c>
      <c r="B332" s="49" t="s">
        <v>914</v>
      </c>
      <c r="C332" s="48" t="s">
        <v>908</v>
      </c>
      <c r="D332" s="50">
        <v>1</v>
      </c>
      <c r="E332" s="51">
        <v>312</v>
      </c>
      <c r="F332" s="52">
        <v>329</v>
      </c>
      <c r="G332" s="53" t="s">
        <v>909</v>
      </c>
      <c r="H332" s="124">
        <f t="shared" si="50"/>
        <v>0.284557</v>
      </c>
      <c r="I332" s="55" t="s">
        <v>910</v>
      </c>
      <c r="J332" s="126" t="s">
        <v>915</v>
      </c>
      <c r="K332" s="57" t="s">
        <v>310</v>
      </c>
      <c r="L332" s="58" t="s">
        <v>311</v>
      </c>
      <c r="M332" s="122" t="s">
        <v>912</v>
      </c>
      <c r="N332" s="125"/>
      <c r="O332" s="61"/>
      <c r="P332" s="61"/>
      <c r="Q332" s="61"/>
      <c r="R332" s="61"/>
      <c r="S332" s="61"/>
      <c r="T332" s="61"/>
      <c r="U332" s="61"/>
      <c r="V332" s="61"/>
      <c r="W332" s="61"/>
      <c r="X332" s="61"/>
      <c r="Y332" s="61"/>
      <c r="Z332" s="61"/>
      <c r="AA332" s="61"/>
      <c r="AB332" s="61"/>
    </row>
    <row r="333" spans="1:28" s="4" customFormat="1" ht="147" customHeight="1">
      <c r="A333" s="47" t="s">
        <v>890</v>
      </c>
      <c r="B333" s="49" t="s">
        <v>914</v>
      </c>
      <c r="C333" s="48" t="s">
        <v>908</v>
      </c>
      <c r="D333" s="50">
        <v>1</v>
      </c>
      <c r="E333" s="51">
        <v>312</v>
      </c>
      <c r="F333" s="52">
        <v>329</v>
      </c>
      <c r="G333" s="53" t="s">
        <v>909</v>
      </c>
      <c r="H333" s="124">
        <f t="shared" si="50"/>
        <v>0.284557</v>
      </c>
      <c r="I333" s="55" t="s">
        <v>910</v>
      </c>
      <c r="J333" s="126" t="s">
        <v>915</v>
      </c>
      <c r="K333" s="57" t="s">
        <v>310</v>
      </c>
      <c r="L333" s="58" t="s">
        <v>311</v>
      </c>
      <c r="M333" s="122" t="s">
        <v>912</v>
      </c>
      <c r="N333" s="125"/>
      <c r="O333" s="61"/>
      <c r="P333" s="61"/>
      <c r="Q333" s="61"/>
      <c r="R333" s="61"/>
      <c r="S333" s="61"/>
      <c r="T333" s="61"/>
      <c r="U333" s="61"/>
      <c r="V333" s="61"/>
      <c r="W333" s="61"/>
      <c r="X333" s="61"/>
      <c r="Y333" s="61"/>
      <c r="Z333" s="61"/>
      <c r="AA333" s="61"/>
      <c r="AB333" s="61"/>
    </row>
    <row r="334" spans="1:28" s="4" customFormat="1" ht="120" customHeight="1">
      <c r="A334" s="47" t="s">
        <v>916</v>
      </c>
      <c r="B334" s="89" t="s">
        <v>917</v>
      </c>
      <c r="C334" s="118" t="s">
        <v>918</v>
      </c>
      <c r="D334" s="50">
        <v>1</v>
      </c>
      <c r="E334" s="51">
        <v>230</v>
      </c>
      <c r="F334" s="52">
        <v>240</v>
      </c>
      <c r="G334" s="53" t="s">
        <v>919</v>
      </c>
      <c r="H334" s="96">
        <f t="shared" ref="H334:H339" si="51">0.89*0.51*0.35</f>
        <v>0.15886500000000001</v>
      </c>
      <c r="I334" s="55" t="s">
        <v>920</v>
      </c>
      <c r="J334" s="90" t="s">
        <v>921</v>
      </c>
      <c r="K334" s="57" t="s">
        <v>310</v>
      </c>
      <c r="L334" s="58" t="s">
        <v>311</v>
      </c>
      <c r="M334" s="122" t="s">
        <v>922</v>
      </c>
      <c r="N334" s="125"/>
      <c r="O334" s="61"/>
      <c r="P334" s="61"/>
      <c r="Q334" s="61"/>
      <c r="R334" s="61"/>
      <c r="S334" s="61"/>
      <c r="T334" s="61"/>
      <c r="U334" s="61"/>
      <c r="V334" s="61"/>
      <c r="W334" s="61"/>
      <c r="X334" s="61"/>
      <c r="Y334" s="61"/>
      <c r="Z334" s="61"/>
      <c r="AA334" s="61"/>
      <c r="AB334" s="61"/>
    </row>
    <row r="335" spans="1:28" s="4" customFormat="1" ht="120" customHeight="1">
      <c r="A335" s="47" t="s">
        <v>916</v>
      </c>
      <c r="B335" s="89" t="s">
        <v>923</v>
      </c>
      <c r="C335" s="118" t="s">
        <v>918</v>
      </c>
      <c r="D335" s="50">
        <v>1</v>
      </c>
      <c r="E335" s="51">
        <v>240</v>
      </c>
      <c r="F335" s="52">
        <v>252</v>
      </c>
      <c r="G335" s="53" t="s">
        <v>919</v>
      </c>
      <c r="H335" s="96">
        <f t="shared" si="51"/>
        <v>0.15886500000000001</v>
      </c>
      <c r="I335" s="55" t="s">
        <v>920</v>
      </c>
      <c r="J335" s="90" t="s">
        <v>924</v>
      </c>
      <c r="K335" s="57" t="s">
        <v>310</v>
      </c>
      <c r="L335" s="58" t="s">
        <v>311</v>
      </c>
      <c r="M335" s="122" t="s">
        <v>922</v>
      </c>
      <c r="N335" s="125"/>
      <c r="O335" s="61"/>
      <c r="P335" s="61"/>
      <c r="Q335" s="61"/>
      <c r="R335" s="61"/>
      <c r="S335" s="61"/>
      <c r="T335" s="61"/>
      <c r="U335" s="61"/>
      <c r="V335" s="61"/>
      <c r="W335" s="61"/>
      <c r="X335" s="61"/>
      <c r="Y335" s="61"/>
      <c r="Z335" s="61"/>
      <c r="AA335" s="61"/>
      <c r="AB335" s="61"/>
    </row>
    <row r="336" spans="1:28" s="4" customFormat="1" ht="120" customHeight="1">
      <c r="A336" s="47" t="s">
        <v>916</v>
      </c>
      <c r="B336" s="89" t="s">
        <v>923</v>
      </c>
      <c r="C336" s="118" t="s">
        <v>918</v>
      </c>
      <c r="D336" s="50">
        <v>1</v>
      </c>
      <c r="E336" s="51">
        <v>240</v>
      </c>
      <c r="F336" s="52">
        <v>252</v>
      </c>
      <c r="G336" s="53" t="s">
        <v>919</v>
      </c>
      <c r="H336" s="96">
        <f t="shared" si="51"/>
        <v>0.15886500000000001</v>
      </c>
      <c r="I336" s="55" t="s">
        <v>920</v>
      </c>
      <c r="J336" s="90" t="s">
        <v>924</v>
      </c>
      <c r="K336" s="57" t="s">
        <v>310</v>
      </c>
      <c r="L336" s="58" t="s">
        <v>311</v>
      </c>
      <c r="M336" s="122" t="s">
        <v>922</v>
      </c>
      <c r="N336" s="125"/>
      <c r="O336" s="61"/>
      <c r="P336" s="61"/>
      <c r="Q336" s="61"/>
      <c r="R336" s="61"/>
      <c r="S336" s="61"/>
      <c r="T336" s="61"/>
      <c r="U336" s="61"/>
      <c r="V336" s="61"/>
      <c r="W336" s="61"/>
      <c r="X336" s="61"/>
      <c r="Y336" s="61"/>
      <c r="Z336" s="61"/>
      <c r="AA336" s="61"/>
      <c r="AB336" s="61"/>
    </row>
    <row r="337" spans="1:28" s="4" customFormat="1" ht="120" customHeight="1">
      <c r="A337" s="47" t="s">
        <v>916</v>
      </c>
      <c r="B337" s="89" t="s">
        <v>925</v>
      </c>
      <c r="C337" s="118" t="s">
        <v>918</v>
      </c>
      <c r="D337" s="50">
        <v>1</v>
      </c>
      <c r="E337" s="51">
        <v>265</v>
      </c>
      <c r="F337" s="52">
        <v>275</v>
      </c>
      <c r="G337" s="53" t="s">
        <v>919</v>
      </c>
      <c r="H337" s="96">
        <f t="shared" si="51"/>
        <v>0.15886500000000001</v>
      </c>
      <c r="I337" s="55" t="s">
        <v>920</v>
      </c>
      <c r="J337" s="90" t="s">
        <v>926</v>
      </c>
      <c r="K337" s="57" t="s">
        <v>310</v>
      </c>
      <c r="L337" s="58" t="s">
        <v>311</v>
      </c>
      <c r="M337" s="122" t="s">
        <v>922</v>
      </c>
      <c r="N337" s="125"/>
      <c r="O337" s="61"/>
      <c r="P337" s="61"/>
      <c r="Q337" s="61"/>
      <c r="R337" s="61"/>
      <c r="S337" s="61"/>
      <c r="T337" s="61"/>
      <c r="U337" s="61"/>
      <c r="V337" s="61"/>
      <c r="W337" s="61"/>
      <c r="X337" s="61"/>
      <c r="Y337" s="61"/>
      <c r="Z337" s="61"/>
      <c r="AA337" s="61"/>
      <c r="AB337" s="61"/>
    </row>
    <row r="338" spans="1:28" s="4" customFormat="1" ht="120" customHeight="1">
      <c r="A338" s="47" t="s">
        <v>916</v>
      </c>
      <c r="B338" s="89" t="s">
        <v>927</v>
      </c>
      <c r="C338" s="120" t="s">
        <v>870</v>
      </c>
      <c r="D338" s="50">
        <v>1</v>
      </c>
      <c r="E338" s="51">
        <v>268</v>
      </c>
      <c r="F338" s="52">
        <v>278</v>
      </c>
      <c r="G338" s="53" t="s">
        <v>919</v>
      </c>
      <c r="H338" s="96">
        <f t="shared" si="51"/>
        <v>0.15886500000000001</v>
      </c>
      <c r="I338" s="55" t="s">
        <v>920</v>
      </c>
      <c r="J338" s="90" t="s">
        <v>924</v>
      </c>
      <c r="K338" s="57" t="s">
        <v>310</v>
      </c>
      <c r="L338" s="58" t="s">
        <v>311</v>
      </c>
      <c r="M338" s="122" t="s">
        <v>922</v>
      </c>
      <c r="N338" s="125"/>
      <c r="O338" s="61"/>
      <c r="P338" s="61"/>
      <c r="Q338" s="61"/>
      <c r="R338" s="61"/>
      <c r="S338" s="61"/>
      <c r="T338" s="61"/>
      <c r="U338" s="61"/>
      <c r="V338" s="61"/>
      <c r="W338" s="61"/>
      <c r="X338" s="61"/>
      <c r="Y338" s="61"/>
      <c r="Z338" s="61"/>
      <c r="AA338" s="61"/>
      <c r="AB338" s="61"/>
    </row>
    <row r="339" spans="1:28" s="4" customFormat="1" ht="120" customHeight="1">
      <c r="A339" s="47" t="s">
        <v>916</v>
      </c>
      <c r="B339" s="89" t="s">
        <v>928</v>
      </c>
      <c r="C339" s="120" t="s">
        <v>870</v>
      </c>
      <c r="D339" s="50">
        <v>1</v>
      </c>
      <c r="E339" s="51">
        <v>290</v>
      </c>
      <c r="F339" s="52">
        <v>300</v>
      </c>
      <c r="G339" s="53" t="s">
        <v>919</v>
      </c>
      <c r="H339" s="96">
        <f t="shared" si="51"/>
        <v>0.15886500000000001</v>
      </c>
      <c r="I339" s="55" t="s">
        <v>920</v>
      </c>
      <c r="J339" s="90" t="s">
        <v>926</v>
      </c>
      <c r="K339" s="57" t="s">
        <v>310</v>
      </c>
      <c r="L339" s="58" t="s">
        <v>311</v>
      </c>
      <c r="M339" s="122" t="s">
        <v>922</v>
      </c>
      <c r="N339" s="125"/>
      <c r="O339" s="61"/>
      <c r="P339" s="61"/>
      <c r="Q339" s="61"/>
      <c r="R339" s="61"/>
      <c r="S339" s="61"/>
      <c r="T339" s="61"/>
      <c r="U339" s="61"/>
      <c r="V339" s="61"/>
      <c r="W339" s="61"/>
      <c r="X339" s="61"/>
      <c r="Y339" s="61"/>
      <c r="Z339" s="61"/>
      <c r="AA339" s="61"/>
      <c r="AB339" s="61"/>
    </row>
    <row r="340" spans="1:28" s="4" customFormat="1" ht="120" customHeight="1">
      <c r="A340" s="47" t="s">
        <v>929</v>
      </c>
      <c r="B340" s="89" t="s">
        <v>930</v>
      </c>
      <c r="C340" s="118" t="s">
        <v>931</v>
      </c>
      <c r="D340" s="50">
        <v>1</v>
      </c>
      <c r="E340" s="51">
        <v>305</v>
      </c>
      <c r="F340" s="52">
        <v>320</v>
      </c>
      <c r="G340" s="53" t="s">
        <v>932</v>
      </c>
      <c r="H340" s="124">
        <f t="shared" ref="H340:H344" si="52">1.16*0.58*0.39</f>
        <v>0.26239200000000001</v>
      </c>
      <c r="I340" s="55" t="s">
        <v>933</v>
      </c>
      <c r="J340" s="90" t="s">
        <v>934</v>
      </c>
      <c r="K340" s="57" t="s">
        <v>310</v>
      </c>
      <c r="L340" s="58" t="s">
        <v>311</v>
      </c>
      <c r="M340" s="122" t="s">
        <v>935</v>
      </c>
      <c r="N340" s="60"/>
      <c r="O340" s="61"/>
      <c r="P340" s="61"/>
      <c r="Q340" s="61"/>
      <c r="R340" s="61"/>
      <c r="S340" s="61"/>
      <c r="T340" s="61"/>
      <c r="U340" s="61"/>
      <c r="V340" s="61"/>
      <c r="W340" s="61"/>
      <c r="X340" s="61"/>
      <c r="Y340" s="61"/>
      <c r="Z340" s="61"/>
      <c r="AA340" s="61"/>
      <c r="AB340" s="61"/>
    </row>
    <row r="341" spans="1:28" s="4" customFormat="1" ht="120" customHeight="1">
      <c r="A341" s="47" t="s">
        <v>929</v>
      </c>
      <c r="B341" s="89" t="s">
        <v>930</v>
      </c>
      <c r="C341" s="118" t="s">
        <v>931</v>
      </c>
      <c r="D341" s="50">
        <v>1</v>
      </c>
      <c r="E341" s="51">
        <v>305</v>
      </c>
      <c r="F341" s="52">
        <v>320</v>
      </c>
      <c r="G341" s="53" t="s">
        <v>932</v>
      </c>
      <c r="H341" s="124">
        <f t="shared" si="52"/>
        <v>0.26239200000000001</v>
      </c>
      <c r="I341" s="55" t="s">
        <v>933</v>
      </c>
      <c r="J341" s="90" t="s">
        <v>934</v>
      </c>
      <c r="K341" s="57" t="s">
        <v>310</v>
      </c>
      <c r="L341" s="58" t="s">
        <v>311</v>
      </c>
      <c r="M341" s="122" t="s">
        <v>935</v>
      </c>
      <c r="N341" s="60"/>
      <c r="O341" s="61"/>
      <c r="P341" s="61"/>
      <c r="Q341" s="61"/>
      <c r="R341" s="61"/>
      <c r="S341" s="61"/>
      <c r="T341" s="61"/>
      <c r="U341" s="61"/>
      <c r="V341" s="61"/>
      <c r="W341" s="61"/>
      <c r="X341" s="61"/>
      <c r="Y341" s="61"/>
      <c r="Z341" s="61"/>
      <c r="AA341" s="61"/>
      <c r="AB341" s="61"/>
    </row>
    <row r="342" spans="1:28" s="4" customFormat="1" ht="120" customHeight="1">
      <c r="A342" s="47" t="s">
        <v>929</v>
      </c>
      <c r="B342" s="89" t="s">
        <v>936</v>
      </c>
      <c r="C342" s="118" t="s">
        <v>931</v>
      </c>
      <c r="D342" s="50">
        <v>1</v>
      </c>
      <c r="E342" s="51">
        <v>320</v>
      </c>
      <c r="F342" s="52">
        <v>335</v>
      </c>
      <c r="G342" s="53" t="s">
        <v>932</v>
      </c>
      <c r="H342" s="124">
        <f t="shared" si="52"/>
        <v>0.26239200000000001</v>
      </c>
      <c r="I342" s="55" t="s">
        <v>933</v>
      </c>
      <c r="J342" s="90" t="s">
        <v>937</v>
      </c>
      <c r="K342" s="57" t="s">
        <v>310</v>
      </c>
      <c r="L342" s="58" t="s">
        <v>311</v>
      </c>
      <c r="M342" s="122" t="s">
        <v>935</v>
      </c>
      <c r="N342" s="60"/>
      <c r="O342" s="61"/>
      <c r="P342" s="61"/>
      <c r="Q342" s="61"/>
      <c r="R342" s="61"/>
      <c r="S342" s="61"/>
      <c r="T342" s="61"/>
      <c r="U342" s="61"/>
      <c r="V342" s="61"/>
      <c r="W342" s="61"/>
      <c r="X342" s="61"/>
      <c r="Y342" s="61"/>
      <c r="Z342" s="61"/>
      <c r="AA342" s="61"/>
      <c r="AB342" s="61"/>
    </row>
    <row r="343" spans="1:28" s="4" customFormat="1" ht="120" customHeight="1">
      <c r="A343" s="47" t="s">
        <v>929</v>
      </c>
      <c r="B343" s="89" t="s">
        <v>936</v>
      </c>
      <c r="C343" s="118" t="s">
        <v>931</v>
      </c>
      <c r="D343" s="50">
        <v>1</v>
      </c>
      <c r="E343" s="51">
        <v>320</v>
      </c>
      <c r="F343" s="52">
        <v>335</v>
      </c>
      <c r="G343" s="53" t="s">
        <v>932</v>
      </c>
      <c r="H343" s="124">
        <f t="shared" si="52"/>
        <v>0.26239200000000001</v>
      </c>
      <c r="I343" s="55" t="s">
        <v>933</v>
      </c>
      <c r="J343" s="90" t="s">
        <v>937</v>
      </c>
      <c r="K343" s="57" t="s">
        <v>310</v>
      </c>
      <c r="L343" s="58" t="s">
        <v>311</v>
      </c>
      <c r="M343" s="122" t="s">
        <v>935</v>
      </c>
      <c r="N343" s="60"/>
      <c r="O343" s="61"/>
      <c r="P343" s="61"/>
      <c r="Q343" s="61"/>
      <c r="R343" s="61"/>
      <c r="S343" s="61"/>
      <c r="T343" s="61"/>
      <c r="U343" s="61"/>
      <c r="V343" s="61"/>
      <c r="W343" s="61"/>
      <c r="X343" s="61"/>
      <c r="Y343" s="61"/>
      <c r="Z343" s="61"/>
      <c r="AA343" s="61"/>
      <c r="AB343" s="61"/>
    </row>
    <row r="344" spans="1:28" s="4" customFormat="1" ht="120" customHeight="1">
      <c r="A344" s="47" t="s">
        <v>929</v>
      </c>
      <c r="B344" s="89" t="s">
        <v>938</v>
      </c>
      <c r="C344" s="118" t="s">
        <v>931</v>
      </c>
      <c r="D344" s="50">
        <v>1</v>
      </c>
      <c r="E344" s="51">
        <v>340</v>
      </c>
      <c r="F344" s="52">
        <v>355</v>
      </c>
      <c r="G344" s="53" t="s">
        <v>932</v>
      </c>
      <c r="H344" s="124">
        <f t="shared" si="52"/>
        <v>0.26239200000000001</v>
      </c>
      <c r="I344" s="55" t="s">
        <v>933</v>
      </c>
      <c r="J344" s="90" t="s">
        <v>939</v>
      </c>
      <c r="K344" s="57" t="s">
        <v>310</v>
      </c>
      <c r="L344" s="58" t="s">
        <v>311</v>
      </c>
      <c r="M344" s="122" t="s">
        <v>935</v>
      </c>
      <c r="N344" s="60"/>
      <c r="O344" s="61"/>
      <c r="P344" s="61"/>
      <c r="Q344" s="61"/>
      <c r="R344" s="61"/>
      <c r="S344" s="61"/>
      <c r="T344" s="61"/>
      <c r="U344" s="61"/>
      <c r="V344" s="61"/>
      <c r="W344" s="61"/>
      <c r="X344" s="61"/>
      <c r="Y344" s="61"/>
      <c r="Z344" s="61"/>
      <c r="AA344" s="61"/>
      <c r="AB344" s="61"/>
    </row>
    <row r="345" spans="1:28" s="4" customFormat="1" ht="120" customHeight="1">
      <c r="A345" s="47" t="s">
        <v>940</v>
      </c>
      <c r="B345" s="89" t="s">
        <v>941</v>
      </c>
      <c r="C345" s="118" t="s">
        <v>942</v>
      </c>
      <c r="D345" s="50">
        <v>1</v>
      </c>
      <c r="E345" s="51">
        <v>295</v>
      </c>
      <c r="F345" s="52">
        <v>308</v>
      </c>
      <c r="G345" s="53" t="s">
        <v>943</v>
      </c>
      <c r="H345" s="96">
        <f t="shared" ref="H345:H349" si="53">1.15*0.51*0.33</f>
        <v>0.19354499999999999</v>
      </c>
      <c r="I345" s="55" t="s">
        <v>944</v>
      </c>
      <c r="J345" s="90" t="s">
        <v>945</v>
      </c>
      <c r="K345" s="57" t="s">
        <v>310</v>
      </c>
      <c r="L345" s="58" t="s">
        <v>311</v>
      </c>
      <c r="M345" s="122" t="s">
        <v>946</v>
      </c>
      <c r="N345" s="125"/>
      <c r="O345" s="61"/>
      <c r="P345" s="61"/>
      <c r="Q345" s="61"/>
      <c r="R345" s="61"/>
      <c r="S345" s="61"/>
      <c r="T345" s="61"/>
      <c r="U345" s="61"/>
      <c r="V345" s="61"/>
      <c r="W345" s="61"/>
      <c r="X345" s="61"/>
      <c r="Y345" s="61"/>
      <c r="Z345" s="61"/>
      <c r="AA345" s="61"/>
      <c r="AB345" s="61"/>
    </row>
    <row r="346" spans="1:28" s="4" customFormat="1" ht="120" customHeight="1">
      <c r="A346" s="47" t="s">
        <v>304</v>
      </c>
      <c r="B346" s="89" t="s">
        <v>947</v>
      </c>
      <c r="C346" s="118" t="s">
        <v>942</v>
      </c>
      <c r="D346" s="50">
        <v>1</v>
      </c>
      <c r="E346" s="51">
        <v>340</v>
      </c>
      <c r="F346" s="52">
        <v>353</v>
      </c>
      <c r="G346" s="53" t="s">
        <v>943</v>
      </c>
      <c r="H346" s="96">
        <f t="shared" si="53"/>
        <v>0.19354499999999999</v>
      </c>
      <c r="I346" s="55" t="s">
        <v>944</v>
      </c>
      <c r="J346" s="90" t="s">
        <v>948</v>
      </c>
      <c r="K346" s="57" t="s">
        <v>310</v>
      </c>
      <c r="L346" s="58" t="s">
        <v>311</v>
      </c>
      <c r="M346" s="122" t="s">
        <v>946</v>
      </c>
      <c r="N346" s="125"/>
      <c r="O346" s="61"/>
      <c r="P346" s="61"/>
      <c r="Q346" s="61"/>
      <c r="R346" s="61"/>
      <c r="S346" s="61"/>
      <c r="T346" s="61"/>
      <c r="U346" s="61"/>
      <c r="V346" s="61"/>
      <c r="W346" s="61"/>
      <c r="X346" s="61"/>
      <c r="Y346" s="61"/>
      <c r="Z346" s="61"/>
      <c r="AA346" s="61"/>
      <c r="AB346" s="61"/>
    </row>
    <row r="347" spans="1:28" s="4" customFormat="1" ht="120" customHeight="1">
      <c r="A347" s="47" t="s">
        <v>304</v>
      </c>
      <c r="B347" s="89" t="s">
        <v>949</v>
      </c>
      <c r="C347" s="118" t="s">
        <v>942</v>
      </c>
      <c r="D347" s="50">
        <v>1</v>
      </c>
      <c r="E347" s="51">
        <v>368</v>
      </c>
      <c r="F347" s="52">
        <v>380</v>
      </c>
      <c r="G347" s="53" t="s">
        <v>943</v>
      </c>
      <c r="H347" s="96">
        <f t="shared" si="53"/>
        <v>0.19354499999999999</v>
      </c>
      <c r="I347" s="55" t="s">
        <v>944</v>
      </c>
      <c r="J347" s="90" t="s">
        <v>950</v>
      </c>
      <c r="K347" s="57" t="s">
        <v>310</v>
      </c>
      <c r="L347" s="58" t="s">
        <v>311</v>
      </c>
      <c r="M347" s="122" t="s">
        <v>946</v>
      </c>
      <c r="N347" s="125"/>
      <c r="O347" s="61"/>
      <c r="P347" s="61"/>
      <c r="Q347" s="61"/>
      <c r="R347" s="61"/>
      <c r="S347" s="61"/>
      <c r="T347" s="61"/>
      <c r="U347" s="61"/>
      <c r="V347" s="61"/>
      <c r="W347" s="61"/>
      <c r="X347" s="61"/>
      <c r="Y347" s="61"/>
      <c r="Z347" s="61"/>
      <c r="AA347" s="61"/>
      <c r="AB347" s="61"/>
    </row>
    <row r="348" spans="1:28" s="4" customFormat="1" ht="120" customHeight="1">
      <c r="A348" s="47" t="s">
        <v>304</v>
      </c>
      <c r="B348" s="89" t="s">
        <v>951</v>
      </c>
      <c r="C348" s="120" t="s">
        <v>952</v>
      </c>
      <c r="D348" s="50">
        <v>1</v>
      </c>
      <c r="E348" s="51">
        <v>385</v>
      </c>
      <c r="F348" s="52">
        <v>398</v>
      </c>
      <c r="G348" s="53" t="s">
        <v>943</v>
      </c>
      <c r="H348" s="96">
        <f t="shared" si="53"/>
        <v>0.19354499999999999</v>
      </c>
      <c r="I348" s="55" t="s">
        <v>944</v>
      </c>
      <c r="J348" s="90" t="s">
        <v>948</v>
      </c>
      <c r="K348" s="57" t="s">
        <v>310</v>
      </c>
      <c r="L348" s="58" t="s">
        <v>311</v>
      </c>
      <c r="M348" s="122" t="s">
        <v>946</v>
      </c>
      <c r="N348" s="125"/>
      <c r="O348" s="61"/>
      <c r="P348" s="61"/>
      <c r="Q348" s="61"/>
      <c r="R348" s="61"/>
      <c r="S348" s="61"/>
      <c r="T348" s="61"/>
      <c r="U348" s="61"/>
      <c r="V348" s="61"/>
      <c r="W348" s="61"/>
      <c r="X348" s="61"/>
      <c r="Y348" s="61"/>
      <c r="Z348" s="61"/>
      <c r="AA348" s="61"/>
      <c r="AB348" s="61"/>
    </row>
    <row r="349" spans="1:28" s="4" customFormat="1" ht="120" customHeight="1">
      <c r="A349" s="47" t="s">
        <v>304</v>
      </c>
      <c r="B349" s="89" t="s">
        <v>953</v>
      </c>
      <c r="C349" s="120" t="s">
        <v>952</v>
      </c>
      <c r="D349" s="50">
        <v>1</v>
      </c>
      <c r="E349" s="51">
        <v>410</v>
      </c>
      <c r="F349" s="52">
        <v>423</v>
      </c>
      <c r="G349" s="53" t="s">
        <v>943</v>
      </c>
      <c r="H349" s="96">
        <f t="shared" si="53"/>
        <v>0.19354499999999999</v>
      </c>
      <c r="I349" s="55" t="s">
        <v>944</v>
      </c>
      <c r="J349" s="90" t="s">
        <v>950</v>
      </c>
      <c r="K349" s="57" t="s">
        <v>310</v>
      </c>
      <c r="L349" s="58" t="s">
        <v>311</v>
      </c>
      <c r="M349" s="122" t="s">
        <v>946</v>
      </c>
      <c r="N349" s="125"/>
      <c r="O349" s="61"/>
      <c r="P349" s="61"/>
      <c r="Q349" s="61"/>
      <c r="R349" s="61"/>
      <c r="S349" s="61"/>
      <c r="T349" s="61"/>
      <c r="U349" s="61"/>
      <c r="V349" s="61"/>
      <c r="W349" s="61"/>
      <c r="X349" s="61"/>
      <c r="Y349" s="61"/>
      <c r="Z349" s="61"/>
      <c r="AA349" s="61"/>
      <c r="AB349" s="61"/>
    </row>
    <row r="350" spans="1:28" s="4" customFormat="1" ht="120" customHeight="1">
      <c r="A350" s="47" t="s">
        <v>954</v>
      </c>
      <c r="B350" s="89" t="s">
        <v>955</v>
      </c>
      <c r="C350" s="118" t="s">
        <v>956</v>
      </c>
      <c r="D350" s="50">
        <v>1</v>
      </c>
      <c r="E350" s="51">
        <v>285</v>
      </c>
      <c r="F350" s="52">
        <v>300</v>
      </c>
      <c r="G350" s="53" t="s">
        <v>957</v>
      </c>
      <c r="H350" s="96">
        <f t="shared" ref="H350:H360" si="54">0.92*0.54*0.39</f>
        <v>0.19375200000000001</v>
      </c>
      <c r="I350" s="55" t="s">
        <v>958</v>
      </c>
      <c r="J350" s="90" t="s">
        <v>959</v>
      </c>
      <c r="K350" s="57" t="s">
        <v>310</v>
      </c>
      <c r="L350" s="58" t="s">
        <v>311</v>
      </c>
      <c r="M350" s="122" t="s">
        <v>946</v>
      </c>
      <c r="N350" s="125"/>
      <c r="O350" s="61"/>
      <c r="P350" s="61"/>
      <c r="Q350" s="61"/>
      <c r="R350" s="61"/>
      <c r="S350" s="61"/>
      <c r="T350" s="61"/>
      <c r="U350" s="61"/>
      <c r="V350" s="61"/>
      <c r="W350" s="61"/>
      <c r="X350" s="61"/>
      <c r="Y350" s="61"/>
      <c r="Z350" s="61"/>
      <c r="AA350" s="61"/>
      <c r="AB350" s="61"/>
    </row>
    <row r="351" spans="1:28" s="4" customFormat="1" ht="120" customHeight="1">
      <c r="A351" s="47" t="s">
        <v>954</v>
      </c>
      <c r="B351" s="89" t="s">
        <v>960</v>
      </c>
      <c r="C351" s="118" t="s">
        <v>956</v>
      </c>
      <c r="D351" s="50">
        <v>1</v>
      </c>
      <c r="E351" s="51">
        <v>295</v>
      </c>
      <c r="F351" s="52">
        <v>310</v>
      </c>
      <c r="G351" s="53" t="s">
        <v>957</v>
      </c>
      <c r="H351" s="96">
        <f t="shared" si="54"/>
        <v>0.19375200000000001</v>
      </c>
      <c r="I351" s="55" t="s">
        <v>958</v>
      </c>
      <c r="J351" s="90" t="s">
        <v>961</v>
      </c>
      <c r="K351" s="57" t="s">
        <v>310</v>
      </c>
      <c r="L351" s="58" t="s">
        <v>311</v>
      </c>
      <c r="M351" s="122" t="s">
        <v>946</v>
      </c>
      <c r="N351" s="125"/>
      <c r="O351" s="61"/>
      <c r="P351" s="61"/>
      <c r="Q351" s="61"/>
      <c r="R351" s="61"/>
      <c r="S351" s="61"/>
      <c r="T351" s="61"/>
      <c r="U351" s="61"/>
      <c r="V351" s="61"/>
      <c r="W351" s="61"/>
      <c r="X351" s="61"/>
      <c r="Y351" s="61"/>
      <c r="Z351" s="61"/>
      <c r="AA351" s="61"/>
      <c r="AB351" s="61"/>
    </row>
    <row r="352" spans="1:28" s="4" customFormat="1" ht="120" customHeight="1">
      <c r="A352" s="47" t="s">
        <v>954</v>
      </c>
      <c r="B352" s="89" t="s">
        <v>962</v>
      </c>
      <c r="C352" s="118" t="s">
        <v>956</v>
      </c>
      <c r="D352" s="50">
        <v>1</v>
      </c>
      <c r="E352" s="51">
        <v>310</v>
      </c>
      <c r="F352" s="52">
        <v>325</v>
      </c>
      <c r="G352" s="53" t="s">
        <v>957</v>
      </c>
      <c r="H352" s="96">
        <f t="shared" si="54"/>
        <v>0.19375200000000001</v>
      </c>
      <c r="I352" s="55" t="s">
        <v>958</v>
      </c>
      <c r="J352" s="90" t="s">
        <v>963</v>
      </c>
      <c r="K352" s="57" t="s">
        <v>310</v>
      </c>
      <c r="L352" s="58" t="s">
        <v>311</v>
      </c>
      <c r="M352" s="122" t="s">
        <v>946</v>
      </c>
      <c r="N352" s="125"/>
      <c r="O352" s="61"/>
      <c r="P352" s="61"/>
      <c r="Q352" s="61"/>
      <c r="R352" s="61"/>
      <c r="S352" s="61"/>
      <c r="T352" s="61"/>
      <c r="U352" s="61"/>
      <c r="V352" s="61"/>
      <c r="W352" s="61"/>
      <c r="X352" s="61"/>
      <c r="Y352" s="61"/>
      <c r="Z352" s="61"/>
      <c r="AA352" s="61"/>
      <c r="AB352" s="61"/>
    </row>
    <row r="353" spans="1:28" s="4" customFormat="1" ht="120" customHeight="1">
      <c r="A353" s="47" t="s">
        <v>954</v>
      </c>
      <c r="B353" s="89" t="s">
        <v>964</v>
      </c>
      <c r="C353" s="120" t="s">
        <v>965</v>
      </c>
      <c r="D353" s="50">
        <v>1</v>
      </c>
      <c r="E353" s="51">
        <v>355</v>
      </c>
      <c r="F353" s="52">
        <v>370</v>
      </c>
      <c r="G353" s="53" t="s">
        <v>957</v>
      </c>
      <c r="H353" s="96">
        <f t="shared" si="54"/>
        <v>0.19375200000000001</v>
      </c>
      <c r="I353" s="55" t="s">
        <v>958</v>
      </c>
      <c r="J353" s="90" t="s">
        <v>966</v>
      </c>
      <c r="K353" s="57" t="s">
        <v>310</v>
      </c>
      <c r="L353" s="58" t="s">
        <v>311</v>
      </c>
      <c r="M353" s="122" t="s">
        <v>946</v>
      </c>
      <c r="N353" s="125"/>
      <c r="O353" s="61"/>
      <c r="P353" s="61"/>
      <c r="Q353" s="61"/>
      <c r="R353" s="61"/>
      <c r="S353" s="61"/>
      <c r="T353" s="61"/>
      <c r="U353" s="61"/>
      <c r="V353" s="61"/>
      <c r="W353" s="61"/>
      <c r="X353" s="61"/>
      <c r="Y353" s="61"/>
      <c r="Z353" s="61"/>
      <c r="AA353" s="61"/>
      <c r="AB353" s="61"/>
    </row>
    <row r="354" spans="1:28" s="4" customFormat="1" ht="120" customHeight="1">
      <c r="A354" s="47" t="s">
        <v>954</v>
      </c>
      <c r="B354" s="89" t="s">
        <v>967</v>
      </c>
      <c r="C354" s="120" t="s">
        <v>965</v>
      </c>
      <c r="D354" s="50">
        <v>1</v>
      </c>
      <c r="E354" s="51">
        <v>365</v>
      </c>
      <c r="F354" s="52">
        <v>380</v>
      </c>
      <c r="G354" s="53" t="s">
        <v>957</v>
      </c>
      <c r="H354" s="96">
        <f t="shared" si="54"/>
        <v>0.19375200000000001</v>
      </c>
      <c r="I354" s="55" t="s">
        <v>958</v>
      </c>
      <c r="J354" s="90" t="s">
        <v>966</v>
      </c>
      <c r="K354" s="57" t="s">
        <v>310</v>
      </c>
      <c r="L354" s="58" t="s">
        <v>311</v>
      </c>
      <c r="M354" s="122" t="s">
        <v>946</v>
      </c>
      <c r="N354" s="125"/>
      <c r="O354" s="61"/>
      <c r="P354" s="61"/>
      <c r="Q354" s="61"/>
      <c r="R354" s="61"/>
      <c r="S354" s="61"/>
      <c r="T354" s="61"/>
      <c r="U354" s="61"/>
      <c r="V354" s="61"/>
      <c r="W354" s="61"/>
      <c r="X354" s="61"/>
      <c r="Y354" s="61"/>
      <c r="Z354" s="61"/>
      <c r="AA354" s="61"/>
      <c r="AB354" s="61"/>
    </row>
    <row r="355" spans="1:28" s="4" customFormat="1" ht="120" customHeight="1">
      <c r="A355" s="47" t="s">
        <v>954</v>
      </c>
      <c r="B355" s="89" t="s">
        <v>968</v>
      </c>
      <c r="C355" s="120" t="s">
        <v>965</v>
      </c>
      <c r="D355" s="50">
        <v>1</v>
      </c>
      <c r="E355" s="51">
        <v>350</v>
      </c>
      <c r="F355" s="52">
        <v>365</v>
      </c>
      <c r="G355" s="53" t="s">
        <v>957</v>
      </c>
      <c r="H355" s="96">
        <f t="shared" si="54"/>
        <v>0.19375200000000001</v>
      </c>
      <c r="I355" s="55" t="s">
        <v>958</v>
      </c>
      <c r="J355" s="90" t="s">
        <v>966</v>
      </c>
      <c r="K355" s="57" t="s">
        <v>310</v>
      </c>
      <c r="L355" s="58" t="s">
        <v>311</v>
      </c>
      <c r="M355" s="122" t="s">
        <v>946</v>
      </c>
      <c r="N355" s="125"/>
      <c r="O355" s="61"/>
      <c r="P355" s="61"/>
      <c r="Q355" s="61"/>
      <c r="R355" s="61"/>
      <c r="S355" s="61"/>
      <c r="T355" s="61"/>
      <c r="U355" s="61"/>
      <c r="V355" s="61"/>
      <c r="W355" s="61"/>
      <c r="X355" s="61"/>
      <c r="Y355" s="61"/>
      <c r="Z355" s="61"/>
      <c r="AA355" s="61"/>
      <c r="AB355" s="61"/>
    </row>
    <row r="356" spans="1:28" s="4" customFormat="1" ht="120" customHeight="1">
      <c r="A356" s="47" t="s">
        <v>954</v>
      </c>
      <c r="B356" s="89" t="s">
        <v>969</v>
      </c>
      <c r="C356" s="118" t="s">
        <v>970</v>
      </c>
      <c r="D356" s="50">
        <v>1</v>
      </c>
      <c r="E356" s="51">
        <v>285</v>
      </c>
      <c r="F356" s="52">
        <v>300</v>
      </c>
      <c r="G356" s="53" t="s">
        <v>957</v>
      </c>
      <c r="H356" s="96">
        <f t="shared" si="54"/>
        <v>0.19375200000000001</v>
      </c>
      <c r="I356" s="55" t="s">
        <v>958</v>
      </c>
      <c r="J356" s="90" t="s">
        <v>959</v>
      </c>
      <c r="K356" s="57" t="s">
        <v>310</v>
      </c>
      <c r="L356" s="58" t="s">
        <v>311</v>
      </c>
      <c r="M356" s="122" t="s">
        <v>946</v>
      </c>
      <c r="N356" s="125"/>
      <c r="O356" s="61"/>
      <c r="P356" s="61"/>
      <c r="Q356" s="61"/>
      <c r="R356" s="61"/>
      <c r="S356" s="61"/>
      <c r="T356" s="61"/>
      <c r="U356" s="61"/>
      <c r="V356" s="61"/>
      <c r="W356" s="61"/>
      <c r="X356" s="61"/>
      <c r="Y356" s="61"/>
      <c r="Z356" s="61"/>
      <c r="AA356" s="61"/>
      <c r="AB356" s="61"/>
    </row>
    <row r="357" spans="1:28" s="4" customFormat="1" ht="120" customHeight="1">
      <c r="A357" s="47" t="s">
        <v>954</v>
      </c>
      <c r="B357" s="89" t="s">
        <v>971</v>
      </c>
      <c r="C357" s="118" t="s">
        <v>970</v>
      </c>
      <c r="D357" s="50">
        <v>1</v>
      </c>
      <c r="E357" s="51">
        <v>295</v>
      </c>
      <c r="F357" s="52">
        <v>310</v>
      </c>
      <c r="G357" s="53" t="s">
        <v>957</v>
      </c>
      <c r="H357" s="96">
        <f t="shared" si="54"/>
        <v>0.19375200000000001</v>
      </c>
      <c r="I357" s="55" t="s">
        <v>958</v>
      </c>
      <c r="J357" s="90" t="s">
        <v>961</v>
      </c>
      <c r="K357" s="57" t="s">
        <v>310</v>
      </c>
      <c r="L357" s="58" t="s">
        <v>311</v>
      </c>
      <c r="M357" s="122" t="s">
        <v>946</v>
      </c>
      <c r="N357" s="125"/>
      <c r="O357" s="61"/>
      <c r="P357" s="61"/>
      <c r="Q357" s="61"/>
      <c r="R357" s="61"/>
      <c r="S357" s="61"/>
      <c r="T357" s="61"/>
      <c r="U357" s="61"/>
      <c r="V357" s="61"/>
      <c r="W357" s="61"/>
      <c r="X357" s="61"/>
      <c r="Y357" s="61"/>
      <c r="Z357" s="61"/>
      <c r="AA357" s="61"/>
      <c r="AB357" s="61"/>
    </row>
    <row r="358" spans="1:28" s="4" customFormat="1" ht="120" customHeight="1">
      <c r="A358" s="47" t="s">
        <v>954</v>
      </c>
      <c r="B358" s="89" t="s">
        <v>972</v>
      </c>
      <c r="C358" s="118" t="s">
        <v>970</v>
      </c>
      <c r="D358" s="50">
        <v>1</v>
      </c>
      <c r="E358" s="51">
        <v>310</v>
      </c>
      <c r="F358" s="52">
        <v>325</v>
      </c>
      <c r="G358" s="53" t="s">
        <v>957</v>
      </c>
      <c r="H358" s="96">
        <f t="shared" si="54"/>
        <v>0.19375200000000001</v>
      </c>
      <c r="I358" s="55" t="s">
        <v>958</v>
      </c>
      <c r="J358" s="90" t="s">
        <v>963</v>
      </c>
      <c r="K358" s="57" t="s">
        <v>310</v>
      </c>
      <c r="L358" s="58" t="s">
        <v>311</v>
      </c>
      <c r="M358" s="122" t="s">
        <v>946</v>
      </c>
      <c r="N358" s="125"/>
      <c r="O358" s="61"/>
      <c r="P358" s="61"/>
      <c r="Q358" s="61"/>
      <c r="R358" s="61"/>
      <c r="S358" s="61"/>
      <c r="T358" s="61"/>
      <c r="U358" s="61"/>
      <c r="V358" s="61"/>
      <c r="W358" s="61"/>
      <c r="X358" s="61"/>
      <c r="Y358" s="61"/>
      <c r="Z358" s="61"/>
      <c r="AA358" s="61"/>
      <c r="AB358" s="61"/>
    </row>
    <row r="359" spans="1:28" s="4" customFormat="1" ht="120" customHeight="1">
      <c r="A359" s="47" t="s">
        <v>954</v>
      </c>
      <c r="B359" s="89" t="s">
        <v>973</v>
      </c>
      <c r="C359" s="120" t="s">
        <v>965</v>
      </c>
      <c r="D359" s="50">
        <v>1</v>
      </c>
      <c r="E359" s="51">
        <v>355</v>
      </c>
      <c r="F359" s="52">
        <v>370</v>
      </c>
      <c r="G359" s="53" t="s">
        <v>957</v>
      </c>
      <c r="H359" s="96">
        <f t="shared" si="54"/>
        <v>0.19375200000000001</v>
      </c>
      <c r="I359" s="55" t="s">
        <v>958</v>
      </c>
      <c r="J359" s="90" t="s">
        <v>966</v>
      </c>
      <c r="K359" s="57" t="s">
        <v>310</v>
      </c>
      <c r="L359" s="58" t="s">
        <v>311</v>
      </c>
      <c r="M359" s="122" t="s">
        <v>946</v>
      </c>
      <c r="N359" s="125"/>
      <c r="O359" s="61"/>
      <c r="P359" s="61"/>
      <c r="Q359" s="61"/>
      <c r="R359" s="61"/>
      <c r="S359" s="61"/>
      <c r="T359" s="61"/>
      <c r="U359" s="61"/>
      <c r="V359" s="61"/>
      <c r="W359" s="61"/>
      <c r="X359" s="61"/>
      <c r="Y359" s="61"/>
      <c r="Z359" s="61"/>
      <c r="AA359" s="61"/>
      <c r="AB359" s="61"/>
    </row>
    <row r="360" spans="1:28" s="4" customFormat="1" ht="120" customHeight="1">
      <c r="A360" s="47" t="s">
        <v>954</v>
      </c>
      <c r="B360" s="89" t="s">
        <v>974</v>
      </c>
      <c r="C360" s="120" t="s">
        <v>965</v>
      </c>
      <c r="D360" s="50">
        <v>1</v>
      </c>
      <c r="E360" s="51">
        <v>365</v>
      </c>
      <c r="F360" s="52">
        <v>380</v>
      </c>
      <c r="G360" s="53" t="s">
        <v>957</v>
      </c>
      <c r="H360" s="96">
        <f t="shared" si="54"/>
        <v>0.19375200000000001</v>
      </c>
      <c r="I360" s="55" t="s">
        <v>958</v>
      </c>
      <c r="J360" s="90" t="s">
        <v>966</v>
      </c>
      <c r="K360" s="57" t="s">
        <v>310</v>
      </c>
      <c r="L360" s="58" t="s">
        <v>311</v>
      </c>
      <c r="M360" s="122" t="s">
        <v>946</v>
      </c>
      <c r="N360" s="125"/>
      <c r="O360" s="61"/>
      <c r="P360" s="61"/>
      <c r="Q360" s="61"/>
      <c r="R360" s="61"/>
      <c r="S360" s="61"/>
      <c r="T360" s="61"/>
      <c r="U360" s="61"/>
      <c r="V360" s="61"/>
      <c r="W360" s="61"/>
      <c r="X360" s="61"/>
      <c r="Y360" s="61"/>
      <c r="Z360" s="61"/>
      <c r="AA360" s="61"/>
      <c r="AB360" s="61"/>
    </row>
    <row r="361" spans="1:28" s="4" customFormat="1" ht="120" customHeight="1">
      <c r="A361" s="47" t="s">
        <v>954</v>
      </c>
      <c r="B361" s="89" t="s">
        <v>975</v>
      </c>
      <c r="C361" s="118" t="s">
        <v>976</v>
      </c>
      <c r="D361" s="50">
        <v>1</v>
      </c>
      <c r="E361" s="51">
        <v>240</v>
      </c>
      <c r="F361" s="52">
        <v>250</v>
      </c>
      <c r="G361" s="53" t="s">
        <v>977</v>
      </c>
      <c r="H361" s="96">
        <f t="shared" ref="H361:H369" si="55">0.89*0.53*0.37</f>
        <v>0.17452899999999999</v>
      </c>
      <c r="I361" s="55" t="s">
        <v>978</v>
      </c>
      <c r="J361" s="90" t="s">
        <v>959</v>
      </c>
      <c r="K361" s="57" t="s">
        <v>310</v>
      </c>
      <c r="L361" s="58" t="s">
        <v>311</v>
      </c>
      <c r="M361" s="122" t="s">
        <v>946</v>
      </c>
      <c r="N361" s="125"/>
      <c r="O361" s="61"/>
      <c r="P361" s="61"/>
      <c r="Q361" s="61"/>
      <c r="R361" s="61"/>
      <c r="S361" s="61"/>
      <c r="T361" s="61"/>
      <c r="U361" s="61"/>
      <c r="V361" s="61"/>
      <c r="W361" s="61"/>
      <c r="X361" s="61"/>
      <c r="Y361" s="61"/>
      <c r="Z361" s="61"/>
      <c r="AA361" s="61"/>
      <c r="AB361" s="61"/>
    </row>
    <row r="362" spans="1:28" s="4" customFormat="1" ht="120" customHeight="1">
      <c r="A362" s="47" t="s">
        <v>954</v>
      </c>
      <c r="B362" s="89" t="s">
        <v>979</v>
      </c>
      <c r="C362" s="118" t="s">
        <v>976</v>
      </c>
      <c r="D362" s="50">
        <v>1</v>
      </c>
      <c r="E362" s="51">
        <v>260</v>
      </c>
      <c r="F362" s="52">
        <v>270</v>
      </c>
      <c r="G362" s="53" t="s">
        <v>977</v>
      </c>
      <c r="H362" s="96">
        <f t="shared" si="55"/>
        <v>0.17452899999999999</v>
      </c>
      <c r="I362" s="55" t="s">
        <v>978</v>
      </c>
      <c r="J362" s="90" t="s">
        <v>966</v>
      </c>
      <c r="K362" s="57" t="s">
        <v>310</v>
      </c>
      <c r="L362" s="58" t="s">
        <v>311</v>
      </c>
      <c r="M362" s="122" t="s">
        <v>946</v>
      </c>
      <c r="N362" s="125"/>
      <c r="O362" s="61"/>
      <c r="P362" s="61"/>
      <c r="Q362" s="61"/>
      <c r="R362" s="61"/>
      <c r="S362" s="61"/>
      <c r="T362" s="61"/>
      <c r="U362" s="61"/>
      <c r="V362" s="61"/>
      <c r="W362" s="61"/>
      <c r="X362" s="61"/>
      <c r="Y362" s="61"/>
      <c r="Z362" s="61"/>
      <c r="AA362" s="61"/>
      <c r="AB362" s="61"/>
    </row>
    <row r="363" spans="1:28" s="4" customFormat="1" ht="120" customHeight="1">
      <c r="A363" s="47" t="s">
        <v>954</v>
      </c>
      <c r="B363" s="89" t="s">
        <v>980</v>
      </c>
      <c r="C363" s="118" t="s">
        <v>976</v>
      </c>
      <c r="D363" s="50">
        <v>1</v>
      </c>
      <c r="E363" s="51">
        <v>270</v>
      </c>
      <c r="F363" s="52">
        <v>280</v>
      </c>
      <c r="G363" s="53" t="s">
        <v>977</v>
      </c>
      <c r="H363" s="96">
        <f t="shared" si="55"/>
        <v>0.17452899999999999</v>
      </c>
      <c r="I363" s="55" t="s">
        <v>978</v>
      </c>
      <c r="J363" s="90" t="s">
        <v>981</v>
      </c>
      <c r="K363" s="57" t="s">
        <v>310</v>
      </c>
      <c r="L363" s="58" t="s">
        <v>311</v>
      </c>
      <c r="M363" s="122" t="s">
        <v>946</v>
      </c>
      <c r="N363" s="125"/>
      <c r="O363" s="61"/>
      <c r="P363" s="61"/>
      <c r="Q363" s="61"/>
      <c r="R363" s="61"/>
      <c r="S363" s="61"/>
      <c r="T363" s="61"/>
      <c r="U363" s="61"/>
      <c r="V363" s="61"/>
      <c r="W363" s="61"/>
      <c r="X363" s="61"/>
      <c r="Y363" s="61"/>
      <c r="Z363" s="61"/>
      <c r="AA363" s="61"/>
      <c r="AB363" s="61"/>
    </row>
    <row r="364" spans="1:28" s="4" customFormat="1" ht="120" customHeight="1">
      <c r="A364" s="47" t="s">
        <v>954</v>
      </c>
      <c r="B364" s="89" t="s">
        <v>982</v>
      </c>
      <c r="C364" s="120" t="s">
        <v>983</v>
      </c>
      <c r="D364" s="50">
        <v>1</v>
      </c>
      <c r="E364" s="51">
        <v>265</v>
      </c>
      <c r="F364" s="52">
        <v>275</v>
      </c>
      <c r="G364" s="53" t="s">
        <v>977</v>
      </c>
      <c r="H364" s="96">
        <f t="shared" si="55"/>
        <v>0.17452899999999999</v>
      </c>
      <c r="I364" s="55" t="s">
        <v>978</v>
      </c>
      <c r="J364" s="90" t="s">
        <v>959</v>
      </c>
      <c r="K364" s="57" t="s">
        <v>310</v>
      </c>
      <c r="L364" s="58" t="s">
        <v>311</v>
      </c>
      <c r="M364" s="122" t="s">
        <v>946</v>
      </c>
      <c r="N364" s="125"/>
      <c r="O364" s="61"/>
      <c r="P364" s="61"/>
      <c r="Q364" s="61"/>
      <c r="R364" s="61"/>
      <c r="S364" s="61"/>
      <c r="T364" s="61"/>
      <c r="U364" s="61"/>
      <c r="V364" s="61"/>
      <c r="W364" s="61"/>
      <c r="X364" s="61"/>
      <c r="Y364" s="61"/>
      <c r="Z364" s="61"/>
      <c r="AA364" s="61"/>
      <c r="AB364" s="61"/>
    </row>
    <row r="365" spans="1:28" s="4" customFormat="1" ht="120" customHeight="1">
      <c r="A365" s="47" t="s">
        <v>954</v>
      </c>
      <c r="B365" s="89" t="s">
        <v>984</v>
      </c>
      <c r="C365" s="120" t="s">
        <v>983</v>
      </c>
      <c r="D365" s="50">
        <v>1</v>
      </c>
      <c r="E365" s="51">
        <v>285</v>
      </c>
      <c r="F365" s="52">
        <v>295</v>
      </c>
      <c r="G365" s="53" t="s">
        <v>977</v>
      </c>
      <c r="H365" s="96">
        <f t="shared" si="55"/>
        <v>0.17452899999999999</v>
      </c>
      <c r="I365" s="55" t="s">
        <v>978</v>
      </c>
      <c r="J365" s="90" t="s">
        <v>966</v>
      </c>
      <c r="K365" s="57" t="s">
        <v>310</v>
      </c>
      <c r="L365" s="58" t="s">
        <v>311</v>
      </c>
      <c r="M365" s="122" t="s">
        <v>946</v>
      </c>
      <c r="N365" s="125"/>
      <c r="O365" s="61"/>
      <c r="P365" s="61"/>
      <c r="Q365" s="61"/>
      <c r="R365" s="61"/>
      <c r="S365" s="61"/>
      <c r="T365" s="61"/>
      <c r="U365" s="61"/>
      <c r="V365" s="61"/>
      <c r="W365" s="61"/>
      <c r="X365" s="61"/>
      <c r="Y365" s="61"/>
      <c r="Z365" s="61"/>
      <c r="AA365" s="61"/>
      <c r="AB365" s="61"/>
    </row>
    <row r="366" spans="1:28" s="4" customFormat="1" ht="120" customHeight="1">
      <c r="A366" s="47" t="s">
        <v>954</v>
      </c>
      <c r="B366" s="89" t="s">
        <v>985</v>
      </c>
      <c r="C366" s="120" t="s">
        <v>983</v>
      </c>
      <c r="D366" s="50">
        <v>1</v>
      </c>
      <c r="E366" s="51">
        <v>295</v>
      </c>
      <c r="F366" s="52">
        <v>305</v>
      </c>
      <c r="G366" s="53" t="s">
        <v>977</v>
      </c>
      <c r="H366" s="96">
        <f t="shared" si="55"/>
        <v>0.17452899999999999</v>
      </c>
      <c r="I366" s="55" t="s">
        <v>978</v>
      </c>
      <c r="J366" s="90" t="s">
        <v>981</v>
      </c>
      <c r="K366" s="57" t="s">
        <v>310</v>
      </c>
      <c r="L366" s="58" t="s">
        <v>311</v>
      </c>
      <c r="M366" s="122" t="s">
        <v>946</v>
      </c>
      <c r="N366" s="125"/>
      <c r="O366" s="61"/>
      <c r="P366" s="61"/>
      <c r="Q366" s="61"/>
      <c r="R366" s="61"/>
      <c r="S366" s="61"/>
      <c r="T366" s="61"/>
      <c r="U366" s="61"/>
      <c r="V366" s="61"/>
      <c r="W366" s="61"/>
      <c r="X366" s="61"/>
      <c r="Y366" s="61"/>
      <c r="Z366" s="61"/>
      <c r="AA366" s="61"/>
      <c r="AB366" s="61"/>
    </row>
    <row r="367" spans="1:28" s="4" customFormat="1" ht="120" customHeight="1">
      <c r="A367" s="47" t="s">
        <v>954</v>
      </c>
      <c r="B367" s="89" t="s">
        <v>986</v>
      </c>
      <c r="C367" s="120" t="s">
        <v>987</v>
      </c>
      <c r="D367" s="50">
        <v>1</v>
      </c>
      <c r="E367" s="51">
        <v>265</v>
      </c>
      <c r="F367" s="52">
        <v>275</v>
      </c>
      <c r="G367" s="53" t="s">
        <v>977</v>
      </c>
      <c r="H367" s="96">
        <f t="shared" si="55"/>
        <v>0.17452899999999999</v>
      </c>
      <c r="I367" s="55" t="s">
        <v>978</v>
      </c>
      <c r="J367" s="90" t="s">
        <v>959</v>
      </c>
      <c r="K367" s="57" t="s">
        <v>310</v>
      </c>
      <c r="L367" s="58" t="s">
        <v>311</v>
      </c>
      <c r="M367" s="122" t="s">
        <v>946</v>
      </c>
      <c r="N367" s="125"/>
      <c r="O367" s="61"/>
      <c r="P367" s="61"/>
      <c r="Q367" s="61"/>
      <c r="R367" s="61"/>
      <c r="S367" s="61"/>
      <c r="T367" s="61"/>
      <c r="U367" s="61"/>
      <c r="V367" s="61"/>
      <c r="W367" s="61"/>
      <c r="X367" s="61"/>
      <c r="Y367" s="61"/>
      <c r="Z367" s="61"/>
      <c r="AA367" s="61"/>
      <c r="AB367" s="61"/>
    </row>
    <row r="368" spans="1:28" s="4" customFormat="1" ht="120" customHeight="1">
      <c r="A368" s="47" t="s">
        <v>954</v>
      </c>
      <c r="B368" s="89" t="s">
        <v>988</v>
      </c>
      <c r="C368" s="120" t="s">
        <v>987</v>
      </c>
      <c r="D368" s="50">
        <v>1</v>
      </c>
      <c r="E368" s="51">
        <v>285</v>
      </c>
      <c r="F368" s="52">
        <v>295</v>
      </c>
      <c r="G368" s="53" t="s">
        <v>977</v>
      </c>
      <c r="H368" s="96">
        <f t="shared" si="55"/>
        <v>0.17452899999999999</v>
      </c>
      <c r="I368" s="55" t="s">
        <v>978</v>
      </c>
      <c r="J368" s="90" t="s">
        <v>966</v>
      </c>
      <c r="K368" s="57" t="s">
        <v>310</v>
      </c>
      <c r="L368" s="58" t="s">
        <v>311</v>
      </c>
      <c r="M368" s="122" t="s">
        <v>946</v>
      </c>
      <c r="N368" s="125"/>
      <c r="O368" s="61"/>
      <c r="P368" s="61"/>
      <c r="Q368" s="61"/>
      <c r="R368" s="61"/>
      <c r="S368" s="61"/>
      <c r="T368" s="61"/>
      <c r="U368" s="61"/>
      <c r="V368" s="61"/>
      <c r="W368" s="61"/>
      <c r="X368" s="61"/>
      <c r="Y368" s="61"/>
      <c r="Z368" s="61"/>
      <c r="AA368" s="61"/>
      <c r="AB368" s="61"/>
    </row>
    <row r="369" spans="1:28" s="4" customFormat="1" ht="120" customHeight="1">
      <c r="A369" s="47" t="s">
        <v>954</v>
      </c>
      <c r="B369" s="89" t="s">
        <v>989</v>
      </c>
      <c r="C369" s="118" t="s">
        <v>990</v>
      </c>
      <c r="D369" s="50">
        <v>1</v>
      </c>
      <c r="E369" s="51">
        <v>308</v>
      </c>
      <c r="F369" s="52">
        <v>325</v>
      </c>
      <c r="G369" s="53" t="s">
        <v>991</v>
      </c>
      <c r="H369" s="96">
        <f t="shared" ref="H369:H379" si="56">1.03*0.63*0.42</f>
        <v>0.272538</v>
      </c>
      <c r="I369" s="55" t="s">
        <v>992</v>
      </c>
      <c r="J369" s="90" t="s">
        <v>993</v>
      </c>
      <c r="K369" s="57" t="s">
        <v>310</v>
      </c>
      <c r="L369" s="58" t="s">
        <v>311</v>
      </c>
      <c r="M369" s="122" t="s">
        <v>946</v>
      </c>
      <c r="N369" s="125"/>
      <c r="O369" s="61"/>
      <c r="P369" s="61"/>
      <c r="Q369" s="61"/>
      <c r="R369" s="61"/>
      <c r="S369" s="61"/>
      <c r="T369" s="61"/>
      <c r="U369" s="61"/>
      <c r="V369" s="61"/>
      <c r="W369" s="61"/>
      <c r="X369" s="61"/>
      <c r="Y369" s="61"/>
      <c r="Z369" s="61"/>
      <c r="AA369" s="61"/>
      <c r="AB369" s="61"/>
    </row>
    <row r="370" spans="1:28" s="4" customFormat="1" ht="120" customHeight="1">
      <c r="A370" s="47" t="s">
        <v>954</v>
      </c>
      <c r="B370" s="89" t="s">
        <v>994</v>
      </c>
      <c r="C370" s="118" t="s">
        <v>990</v>
      </c>
      <c r="D370" s="50">
        <v>1</v>
      </c>
      <c r="E370" s="51">
        <v>328</v>
      </c>
      <c r="F370" s="52">
        <v>345</v>
      </c>
      <c r="G370" s="53" t="s">
        <v>991</v>
      </c>
      <c r="H370" s="96">
        <f t="shared" si="56"/>
        <v>0.272538</v>
      </c>
      <c r="I370" s="55" t="s">
        <v>992</v>
      </c>
      <c r="J370" s="90" t="s">
        <v>995</v>
      </c>
      <c r="K370" s="57" t="s">
        <v>310</v>
      </c>
      <c r="L370" s="58" t="s">
        <v>311</v>
      </c>
      <c r="M370" s="122" t="s">
        <v>946</v>
      </c>
      <c r="N370" s="125"/>
      <c r="O370" s="61"/>
      <c r="P370" s="61"/>
      <c r="Q370" s="61"/>
      <c r="R370" s="61"/>
      <c r="S370" s="61"/>
      <c r="T370" s="61"/>
      <c r="U370" s="61"/>
      <c r="V370" s="61"/>
      <c r="W370" s="61"/>
      <c r="X370" s="61"/>
      <c r="Y370" s="61"/>
      <c r="Z370" s="61"/>
      <c r="AA370" s="61"/>
      <c r="AB370" s="61"/>
    </row>
    <row r="371" spans="1:28" s="4" customFormat="1" ht="120" customHeight="1">
      <c r="A371" s="47" t="s">
        <v>954</v>
      </c>
      <c r="B371" s="89" t="s">
        <v>996</v>
      </c>
      <c r="C371" s="118" t="s">
        <v>990</v>
      </c>
      <c r="D371" s="50">
        <v>1</v>
      </c>
      <c r="E371" s="51">
        <v>338</v>
      </c>
      <c r="F371" s="52">
        <v>355</v>
      </c>
      <c r="G371" s="53" t="s">
        <v>991</v>
      </c>
      <c r="H371" s="96">
        <f t="shared" si="56"/>
        <v>0.272538</v>
      </c>
      <c r="I371" s="55" t="s">
        <v>992</v>
      </c>
      <c r="J371" s="90" t="s">
        <v>997</v>
      </c>
      <c r="K371" s="57" t="s">
        <v>310</v>
      </c>
      <c r="L371" s="58" t="s">
        <v>311</v>
      </c>
      <c r="M371" s="122" t="s">
        <v>946</v>
      </c>
      <c r="N371" s="125"/>
      <c r="O371" s="61"/>
      <c r="P371" s="61"/>
      <c r="Q371" s="61"/>
      <c r="R371" s="61"/>
      <c r="S371" s="61"/>
      <c r="T371" s="61"/>
      <c r="U371" s="61"/>
      <c r="V371" s="61"/>
      <c r="W371" s="61"/>
      <c r="X371" s="61"/>
      <c r="Y371" s="61"/>
      <c r="Z371" s="61"/>
      <c r="AA371" s="61"/>
      <c r="AB371" s="61"/>
    </row>
    <row r="372" spans="1:28" s="4" customFormat="1" ht="120" customHeight="1">
      <c r="A372" s="47" t="s">
        <v>954</v>
      </c>
      <c r="B372" s="89" t="s">
        <v>998</v>
      </c>
      <c r="C372" s="120" t="s">
        <v>870</v>
      </c>
      <c r="D372" s="50">
        <v>1</v>
      </c>
      <c r="E372" s="51">
        <v>358</v>
      </c>
      <c r="F372" s="52">
        <v>375</v>
      </c>
      <c r="G372" s="53" t="s">
        <v>991</v>
      </c>
      <c r="H372" s="96">
        <f t="shared" si="56"/>
        <v>0.272538</v>
      </c>
      <c r="I372" s="55" t="s">
        <v>992</v>
      </c>
      <c r="J372" s="90" t="s">
        <v>995</v>
      </c>
      <c r="K372" s="57" t="s">
        <v>310</v>
      </c>
      <c r="L372" s="58" t="s">
        <v>311</v>
      </c>
      <c r="M372" s="122" t="s">
        <v>946</v>
      </c>
      <c r="N372" s="125"/>
      <c r="O372" s="61"/>
      <c r="P372" s="61"/>
      <c r="Q372" s="61"/>
      <c r="R372" s="61"/>
      <c r="S372" s="61"/>
      <c r="T372" s="61"/>
      <c r="U372" s="61"/>
      <c r="V372" s="61"/>
      <c r="W372" s="61"/>
      <c r="X372" s="61"/>
      <c r="Y372" s="61"/>
      <c r="Z372" s="61"/>
      <c r="AA372" s="61"/>
      <c r="AB372" s="61"/>
    </row>
    <row r="373" spans="1:28" s="4" customFormat="1" ht="120" customHeight="1">
      <c r="A373" s="47" t="s">
        <v>954</v>
      </c>
      <c r="B373" s="89" t="s">
        <v>999</v>
      </c>
      <c r="C373" s="120" t="s">
        <v>870</v>
      </c>
      <c r="D373" s="50">
        <v>1</v>
      </c>
      <c r="E373" s="51">
        <v>368</v>
      </c>
      <c r="F373" s="52">
        <v>385</v>
      </c>
      <c r="G373" s="53" t="s">
        <v>991</v>
      </c>
      <c r="H373" s="96">
        <f t="shared" si="56"/>
        <v>0.272538</v>
      </c>
      <c r="I373" s="55" t="s">
        <v>992</v>
      </c>
      <c r="J373" s="90" t="s">
        <v>997</v>
      </c>
      <c r="K373" s="57" t="s">
        <v>310</v>
      </c>
      <c r="L373" s="58" t="s">
        <v>311</v>
      </c>
      <c r="M373" s="122" t="s">
        <v>946</v>
      </c>
      <c r="N373" s="125"/>
      <c r="O373" s="61"/>
      <c r="P373" s="61"/>
      <c r="Q373" s="61"/>
      <c r="R373" s="61"/>
      <c r="S373" s="61"/>
      <c r="T373" s="61"/>
      <c r="U373" s="61"/>
      <c r="V373" s="61"/>
      <c r="W373" s="61"/>
      <c r="X373" s="61"/>
      <c r="Y373" s="61"/>
      <c r="Z373" s="61"/>
      <c r="AA373" s="61"/>
      <c r="AB373" s="61"/>
    </row>
    <row r="374" spans="1:28" s="4" customFormat="1" ht="120" customHeight="1">
      <c r="A374" s="47" t="s">
        <v>954</v>
      </c>
      <c r="B374" s="89" t="s">
        <v>1000</v>
      </c>
      <c r="C374" s="118" t="s">
        <v>990</v>
      </c>
      <c r="D374" s="50">
        <v>1</v>
      </c>
      <c r="E374" s="51">
        <v>308</v>
      </c>
      <c r="F374" s="52">
        <v>325</v>
      </c>
      <c r="G374" s="53" t="s">
        <v>991</v>
      </c>
      <c r="H374" s="96">
        <f t="shared" si="56"/>
        <v>0.272538</v>
      </c>
      <c r="I374" s="55" t="s">
        <v>992</v>
      </c>
      <c r="J374" s="90" t="s">
        <v>993</v>
      </c>
      <c r="K374" s="57" t="s">
        <v>310</v>
      </c>
      <c r="L374" s="58" t="s">
        <v>311</v>
      </c>
      <c r="M374" s="122" t="s">
        <v>946</v>
      </c>
      <c r="N374" s="125"/>
      <c r="O374" s="61"/>
      <c r="P374" s="61"/>
      <c r="Q374" s="61"/>
      <c r="R374" s="61"/>
      <c r="S374" s="61"/>
      <c r="T374" s="61"/>
      <c r="U374" s="61"/>
      <c r="V374" s="61"/>
      <c r="W374" s="61"/>
      <c r="X374" s="61"/>
      <c r="Y374" s="61"/>
      <c r="Z374" s="61"/>
      <c r="AA374" s="61"/>
      <c r="AB374" s="61"/>
    </row>
    <row r="375" spans="1:28" s="4" customFormat="1" ht="120" customHeight="1">
      <c r="A375" s="47" t="s">
        <v>954</v>
      </c>
      <c r="B375" s="89" t="s">
        <v>1001</v>
      </c>
      <c r="C375" s="118" t="s">
        <v>990</v>
      </c>
      <c r="D375" s="50">
        <v>1</v>
      </c>
      <c r="E375" s="51">
        <v>328</v>
      </c>
      <c r="F375" s="52">
        <v>345</v>
      </c>
      <c r="G375" s="53" t="s">
        <v>991</v>
      </c>
      <c r="H375" s="96">
        <f t="shared" si="56"/>
        <v>0.272538</v>
      </c>
      <c r="I375" s="55" t="s">
        <v>992</v>
      </c>
      <c r="J375" s="90" t="s">
        <v>995</v>
      </c>
      <c r="K375" s="57" t="s">
        <v>310</v>
      </c>
      <c r="L375" s="58" t="s">
        <v>311</v>
      </c>
      <c r="M375" s="122" t="s">
        <v>946</v>
      </c>
      <c r="N375" s="125"/>
      <c r="O375" s="61"/>
      <c r="P375" s="61"/>
      <c r="Q375" s="61"/>
      <c r="R375" s="61"/>
      <c r="S375" s="61"/>
      <c r="T375" s="61"/>
      <c r="U375" s="61"/>
      <c r="V375" s="61"/>
      <c r="W375" s="61"/>
      <c r="X375" s="61"/>
      <c r="Y375" s="61"/>
      <c r="Z375" s="61"/>
      <c r="AA375" s="61"/>
      <c r="AB375" s="61"/>
    </row>
    <row r="376" spans="1:28" s="4" customFormat="1" ht="120" customHeight="1">
      <c r="A376" s="47" t="s">
        <v>954</v>
      </c>
      <c r="B376" s="89" t="s">
        <v>1002</v>
      </c>
      <c r="C376" s="118" t="s">
        <v>990</v>
      </c>
      <c r="D376" s="50">
        <v>1</v>
      </c>
      <c r="E376" s="51">
        <v>338</v>
      </c>
      <c r="F376" s="52">
        <v>355</v>
      </c>
      <c r="G376" s="53" t="s">
        <v>991</v>
      </c>
      <c r="H376" s="96">
        <f t="shared" si="56"/>
        <v>0.272538</v>
      </c>
      <c r="I376" s="55" t="s">
        <v>992</v>
      </c>
      <c r="J376" s="90" t="s">
        <v>997</v>
      </c>
      <c r="K376" s="57" t="s">
        <v>310</v>
      </c>
      <c r="L376" s="58" t="s">
        <v>311</v>
      </c>
      <c r="M376" s="122" t="s">
        <v>946</v>
      </c>
      <c r="N376" s="125"/>
      <c r="O376" s="61"/>
      <c r="P376" s="61"/>
      <c r="Q376" s="61"/>
      <c r="R376" s="61"/>
      <c r="S376" s="61"/>
      <c r="T376" s="61"/>
      <c r="U376" s="61"/>
      <c r="V376" s="61"/>
      <c r="W376" s="61"/>
      <c r="X376" s="61"/>
      <c r="Y376" s="61"/>
      <c r="Z376" s="61"/>
      <c r="AA376" s="61"/>
      <c r="AB376" s="61"/>
    </row>
    <row r="377" spans="1:28" s="4" customFormat="1" ht="120" customHeight="1">
      <c r="A377" s="47" t="s">
        <v>954</v>
      </c>
      <c r="B377" s="89" t="s">
        <v>1003</v>
      </c>
      <c r="C377" s="120" t="s">
        <v>870</v>
      </c>
      <c r="D377" s="50">
        <v>1</v>
      </c>
      <c r="E377" s="51">
        <v>358</v>
      </c>
      <c r="F377" s="52">
        <v>375</v>
      </c>
      <c r="G377" s="53" t="s">
        <v>991</v>
      </c>
      <c r="H377" s="96">
        <f t="shared" si="56"/>
        <v>0.272538</v>
      </c>
      <c r="I377" s="55" t="s">
        <v>992</v>
      </c>
      <c r="J377" s="90" t="s">
        <v>995</v>
      </c>
      <c r="K377" s="57" t="s">
        <v>310</v>
      </c>
      <c r="L377" s="58" t="s">
        <v>311</v>
      </c>
      <c r="M377" s="122" t="s">
        <v>946</v>
      </c>
      <c r="N377" s="125"/>
      <c r="O377" s="61"/>
      <c r="P377" s="61"/>
      <c r="Q377" s="61"/>
      <c r="R377" s="61"/>
      <c r="S377" s="61"/>
      <c r="T377" s="61"/>
      <c r="U377" s="61"/>
      <c r="V377" s="61"/>
      <c r="W377" s="61"/>
      <c r="X377" s="61"/>
      <c r="Y377" s="61"/>
      <c r="Z377" s="61"/>
      <c r="AA377" s="61"/>
      <c r="AB377" s="61"/>
    </row>
    <row r="378" spans="1:28" s="4" customFormat="1" ht="120" customHeight="1">
      <c r="A378" s="47" t="s">
        <v>954</v>
      </c>
      <c r="B378" s="89" t="s">
        <v>1004</v>
      </c>
      <c r="C378" s="120" t="s">
        <v>870</v>
      </c>
      <c r="D378" s="50">
        <v>1</v>
      </c>
      <c r="E378" s="51">
        <v>368</v>
      </c>
      <c r="F378" s="52">
        <v>385</v>
      </c>
      <c r="G378" s="53" t="s">
        <v>991</v>
      </c>
      <c r="H378" s="96">
        <f t="shared" si="56"/>
        <v>0.272538</v>
      </c>
      <c r="I378" s="55" t="s">
        <v>992</v>
      </c>
      <c r="J378" s="90" t="s">
        <v>997</v>
      </c>
      <c r="K378" s="57" t="s">
        <v>310</v>
      </c>
      <c r="L378" s="58" t="s">
        <v>311</v>
      </c>
      <c r="M378" s="122" t="s">
        <v>946</v>
      </c>
      <c r="N378" s="125"/>
      <c r="O378" s="61"/>
      <c r="P378" s="61"/>
      <c r="Q378" s="61"/>
      <c r="R378" s="61"/>
      <c r="S378" s="61"/>
      <c r="T378" s="61"/>
      <c r="U378" s="61"/>
      <c r="V378" s="61"/>
      <c r="W378" s="61"/>
      <c r="X378" s="61"/>
      <c r="Y378" s="61"/>
      <c r="Z378" s="61"/>
      <c r="AA378" s="61"/>
      <c r="AB378" s="61"/>
    </row>
    <row r="379" spans="1:28" s="4" customFormat="1" ht="120" customHeight="1">
      <c r="A379" s="47" t="s">
        <v>954</v>
      </c>
      <c r="B379" s="89" t="s">
        <v>1005</v>
      </c>
      <c r="C379" s="118" t="s">
        <v>1006</v>
      </c>
      <c r="D379" s="50">
        <v>1</v>
      </c>
      <c r="E379" s="51">
        <v>350</v>
      </c>
      <c r="F379" s="52">
        <v>365</v>
      </c>
      <c r="G379" s="53" t="s">
        <v>1007</v>
      </c>
      <c r="H379" s="96">
        <f t="shared" ref="H379:H387" si="57">1.05*0.59*0.43</f>
        <v>0.26638499999999998</v>
      </c>
      <c r="I379" s="55" t="s">
        <v>1008</v>
      </c>
      <c r="J379" s="90" t="s">
        <v>1009</v>
      </c>
      <c r="K379" s="57" t="s">
        <v>310</v>
      </c>
      <c r="L379" s="58" t="s">
        <v>311</v>
      </c>
      <c r="M379" s="122" t="s">
        <v>1010</v>
      </c>
      <c r="N379" s="125"/>
      <c r="O379" s="61"/>
      <c r="P379" s="61"/>
      <c r="Q379" s="61"/>
      <c r="R379" s="61"/>
      <c r="S379" s="61"/>
      <c r="T379" s="61"/>
      <c r="U379" s="61"/>
      <c r="V379" s="61"/>
      <c r="W379" s="61"/>
      <c r="X379" s="61"/>
      <c r="Y379" s="61"/>
      <c r="Z379" s="61"/>
      <c r="AA379" s="61"/>
      <c r="AB379" s="61"/>
    </row>
    <row r="380" spans="1:28" s="4" customFormat="1" ht="120" customHeight="1">
      <c r="A380" s="47" t="s">
        <v>954</v>
      </c>
      <c r="B380" s="89" t="s">
        <v>1011</v>
      </c>
      <c r="C380" s="118" t="s">
        <v>1006</v>
      </c>
      <c r="D380" s="50">
        <v>1</v>
      </c>
      <c r="E380" s="51">
        <v>375</v>
      </c>
      <c r="F380" s="52">
        <v>390</v>
      </c>
      <c r="G380" s="53" t="s">
        <v>1007</v>
      </c>
      <c r="H380" s="96">
        <f t="shared" si="57"/>
        <v>0.26638499999999998</v>
      </c>
      <c r="I380" s="55" t="s">
        <v>1008</v>
      </c>
      <c r="J380" s="90" t="s">
        <v>1012</v>
      </c>
      <c r="K380" s="57" t="s">
        <v>310</v>
      </c>
      <c r="L380" s="58" t="s">
        <v>311</v>
      </c>
      <c r="M380" s="122" t="s">
        <v>1010</v>
      </c>
      <c r="N380" s="125"/>
      <c r="O380" s="61"/>
      <c r="P380" s="61"/>
      <c r="Q380" s="61"/>
      <c r="R380" s="61"/>
      <c r="S380" s="61"/>
      <c r="T380" s="61"/>
      <c r="U380" s="61"/>
      <c r="V380" s="61"/>
      <c r="W380" s="61"/>
      <c r="X380" s="61"/>
      <c r="Y380" s="61"/>
      <c r="Z380" s="61"/>
      <c r="AA380" s="61"/>
      <c r="AB380" s="61"/>
    </row>
    <row r="381" spans="1:28" s="4" customFormat="1" ht="120" customHeight="1">
      <c r="A381" s="47" t="s">
        <v>954</v>
      </c>
      <c r="B381" s="89" t="s">
        <v>1013</v>
      </c>
      <c r="C381" s="118" t="s">
        <v>1006</v>
      </c>
      <c r="D381" s="50">
        <v>1</v>
      </c>
      <c r="E381" s="51">
        <v>375</v>
      </c>
      <c r="F381" s="52">
        <v>390</v>
      </c>
      <c r="G381" s="53" t="s">
        <v>1007</v>
      </c>
      <c r="H381" s="96">
        <f t="shared" si="57"/>
        <v>0.26638499999999998</v>
      </c>
      <c r="I381" s="55" t="s">
        <v>1008</v>
      </c>
      <c r="J381" s="90" t="s">
        <v>1012</v>
      </c>
      <c r="K381" s="57" t="s">
        <v>310</v>
      </c>
      <c r="L381" s="58" t="s">
        <v>311</v>
      </c>
      <c r="M381" s="122" t="s">
        <v>1010</v>
      </c>
      <c r="N381" s="125"/>
      <c r="O381" s="61"/>
      <c r="P381" s="61"/>
      <c r="Q381" s="61"/>
      <c r="R381" s="61"/>
      <c r="S381" s="61"/>
      <c r="T381" s="61"/>
      <c r="U381" s="61"/>
      <c r="V381" s="61"/>
      <c r="W381" s="61"/>
      <c r="X381" s="61"/>
      <c r="Y381" s="61"/>
      <c r="Z381" s="61"/>
      <c r="AA381" s="61"/>
      <c r="AB381" s="61"/>
    </row>
    <row r="382" spans="1:28" s="4" customFormat="1" ht="120" customHeight="1">
      <c r="A382" s="47" t="s">
        <v>954</v>
      </c>
      <c r="B382" s="89" t="s">
        <v>1014</v>
      </c>
      <c r="C382" s="118" t="s">
        <v>1006</v>
      </c>
      <c r="D382" s="50">
        <v>1</v>
      </c>
      <c r="E382" s="51">
        <v>350</v>
      </c>
      <c r="F382" s="52">
        <v>365</v>
      </c>
      <c r="G382" s="53" t="s">
        <v>1007</v>
      </c>
      <c r="H382" s="96">
        <f t="shared" si="57"/>
        <v>0.26638499999999998</v>
      </c>
      <c r="I382" s="55" t="s">
        <v>1008</v>
      </c>
      <c r="J382" s="90" t="s">
        <v>1009</v>
      </c>
      <c r="K382" s="57" t="s">
        <v>310</v>
      </c>
      <c r="L382" s="58" t="s">
        <v>311</v>
      </c>
      <c r="M382" s="122" t="s">
        <v>1010</v>
      </c>
      <c r="N382" s="125"/>
      <c r="O382" s="61"/>
      <c r="P382" s="61"/>
      <c r="Q382" s="61"/>
      <c r="R382" s="61"/>
      <c r="S382" s="61"/>
      <c r="T382" s="61"/>
      <c r="U382" s="61"/>
      <c r="V382" s="61"/>
      <c r="W382" s="61"/>
      <c r="X382" s="61"/>
      <c r="Y382" s="61"/>
      <c r="Z382" s="61"/>
      <c r="AA382" s="61"/>
      <c r="AB382" s="61"/>
    </row>
    <row r="383" spans="1:28" s="4" customFormat="1" ht="120" customHeight="1">
      <c r="A383" s="47" t="s">
        <v>954</v>
      </c>
      <c r="B383" s="89" t="s">
        <v>1015</v>
      </c>
      <c r="C383" s="118" t="s">
        <v>1006</v>
      </c>
      <c r="D383" s="50">
        <v>1</v>
      </c>
      <c r="E383" s="51">
        <v>375</v>
      </c>
      <c r="F383" s="52">
        <v>390</v>
      </c>
      <c r="G383" s="53" t="s">
        <v>1007</v>
      </c>
      <c r="H383" s="96">
        <f t="shared" si="57"/>
        <v>0.26638499999999998</v>
      </c>
      <c r="I383" s="55" t="s">
        <v>1008</v>
      </c>
      <c r="J383" s="90" t="s">
        <v>1012</v>
      </c>
      <c r="K383" s="57" t="s">
        <v>310</v>
      </c>
      <c r="L383" s="58" t="s">
        <v>311</v>
      </c>
      <c r="M383" s="122" t="s">
        <v>1010</v>
      </c>
      <c r="N383" s="125"/>
      <c r="O383" s="61"/>
      <c r="P383" s="61"/>
      <c r="Q383" s="61"/>
      <c r="R383" s="61"/>
      <c r="S383" s="61"/>
      <c r="T383" s="61"/>
      <c r="U383" s="61"/>
      <c r="V383" s="61"/>
      <c r="W383" s="61"/>
      <c r="X383" s="61"/>
      <c r="Y383" s="61"/>
      <c r="Z383" s="61"/>
      <c r="AA383" s="61"/>
      <c r="AB383" s="61"/>
    </row>
    <row r="384" spans="1:28" s="4" customFormat="1" ht="120" customHeight="1">
      <c r="A384" s="47" t="s">
        <v>954</v>
      </c>
      <c r="B384" s="89" t="s">
        <v>1016</v>
      </c>
      <c r="C384" s="118" t="s">
        <v>1006</v>
      </c>
      <c r="D384" s="50">
        <v>1</v>
      </c>
      <c r="E384" s="51">
        <v>375</v>
      </c>
      <c r="F384" s="52">
        <v>390</v>
      </c>
      <c r="G384" s="53" t="s">
        <v>1007</v>
      </c>
      <c r="H384" s="96">
        <f t="shared" si="57"/>
        <v>0.26638499999999998</v>
      </c>
      <c r="I384" s="55" t="s">
        <v>1008</v>
      </c>
      <c r="J384" s="90" t="s">
        <v>1012</v>
      </c>
      <c r="K384" s="57" t="s">
        <v>310</v>
      </c>
      <c r="L384" s="58" t="s">
        <v>311</v>
      </c>
      <c r="M384" s="122" t="s">
        <v>1010</v>
      </c>
      <c r="N384" s="125"/>
      <c r="O384" s="61"/>
      <c r="P384" s="61"/>
      <c r="Q384" s="61"/>
      <c r="R384" s="61"/>
      <c r="S384" s="61"/>
      <c r="T384" s="61"/>
      <c r="U384" s="61"/>
      <c r="V384" s="61"/>
      <c r="W384" s="61"/>
      <c r="X384" s="61"/>
      <c r="Y384" s="61"/>
      <c r="Z384" s="61"/>
      <c r="AA384" s="61"/>
      <c r="AB384" s="61"/>
    </row>
    <row r="385" spans="1:28" s="4" customFormat="1" ht="120" customHeight="1">
      <c r="A385" s="47" t="s">
        <v>954</v>
      </c>
      <c r="B385" s="89" t="s">
        <v>1017</v>
      </c>
      <c r="C385" s="118" t="s">
        <v>1006</v>
      </c>
      <c r="D385" s="50">
        <v>1</v>
      </c>
      <c r="E385" s="51">
        <v>350</v>
      </c>
      <c r="F385" s="52">
        <v>365</v>
      </c>
      <c r="G385" s="53" t="s">
        <v>1007</v>
      </c>
      <c r="H385" s="96">
        <f t="shared" si="57"/>
        <v>0.26638499999999998</v>
      </c>
      <c r="I385" s="55" t="s">
        <v>1008</v>
      </c>
      <c r="J385" s="90" t="s">
        <v>1009</v>
      </c>
      <c r="K385" s="57" t="s">
        <v>310</v>
      </c>
      <c r="L385" s="58" t="s">
        <v>311</v>
      </c>
      <c r="M385" s="122" t="s">
        <v>1010</v>
      </c>
      <c r="N385" s="125"/>
      <c r="O385" s="61"/>
      <c r="P385" s="61"/>
      <c r="Q385" s="61"/>
      <c r="R385" s="61"/>
      <c r="S385" s="61"/>
      <c r="T385" s="61"/>
      <c r="U385" s="61"/>
      <c r="V385" s="61"/>
      <c r="W385" s="61"/>
      <c r="X385" s="61"/>
      <c r="Y385" s="61"/>
      <c r="Z385" s="61"/>
      <c r="AA385" s="61"/>
      <c r="AB385" s="61"/>
    </row>
    <row r="386" spans="1:28" s="4" customFormat="1" ht="120" customHeight="1">
      <c r="A386" s="47" t="s">
        <v>954</v>
      </c>
      <c r="B386" s="89" t="s">
        <v>1018</v>
      </c>
      <c r="C386" s="118" t="s">
        <v>1006</v>
      </c>
      <c r="D386" s="50">
        <v>1</v>
      </c>
      <c r="E386" s="51">
        <v>375</v>
      </c>
      <c r="F386" s="52">
        <v>390</v>
      </c>
      <c r="G386" s="53" t="s">
        <v>1007</v>
      </c>
      <c r="H386" s="96">
        <f t="shared" si="57"/>
        <v>0.26638499999999998</v>
      </c>
      <c r="I386" s="55" t="s">
        <v>1008</v>
      </c>
      <c r="J386" s="90" t="s">
        <v>1012</v>
      </c>
      <c r="K386" s="57" t="s">
        <v>310</v>
      </c>
      <c r="L386" s="58" t="s">
        <v>311</v>
      </c>
      <c r="M386" s="122" t="s">
        <v>1010</v>
      </c>
      <c r="N386" s="125"/>
      <c r="O386" s="61"/>
      <c r="P386" s="61"/>
      <c r="Q386" s="61"/>
      <c r="R386" s="61"/>
      <c r="S386" s="61"/>
      <c r="T386" s="61"/>
      <c r="U386" s="61"/>
      <c r="V386" s="61"/>
      <c r="W386" s="61"/>
      <c r="X386" s="61"/>
      <c r="Y386" s="61"/>
      <c r="Z386" s="61"/>
      <c r="AA386" s="61"/>
      <c r="AB386" s="61"/>
    </row>
    <row r="387" spans="1:28" s="4" customFormat="1" ht="120" customHeight="1">
      <c r="A387" s="47" t="s">
        <v>954</v>
      </c>
      <c r="B387" s="89" t="s">
        <v>1019</v>
      </c>
      <c r="C387" s="118" t="s">
        <v>1006</v>
      </c>
      <c r="D387" s="50">
        <v>1</v>
      </c>
      <c r="E387" s="51">
        <v>375</v>
      </c>
      <c r="F387" s="52">
        <v>390</v>
      </c>
      <c r="G387" s="53" t="s">
        <v>1007</v>
      </c>
      <c r="H387" s="96">
        <f t="shared" si="57"/>
        <v>0.26638499999999998</v>
      </c>
      <c r="I387" s="55" t="s">
        <v>1008</v>
      </c>
      <c r="J387" s="90" t="s">
        <v>1012</v>
      </c>
      <c r="K387" s="57" t="s">
        <v>310</v>
      </c>
      <c r="L387" s="58" t="s">
        <v>311</v>
      </c>
      <c r="M387" s="122" t="s">
        <v>1010</v>
      </c>
      <c r="N387" s="125"/>
      <c r="O387" s="61"/>
      <c r="P387" s="61"/>
      <c r="Q387" s="61"/>
      <c r="R387" s="61"/>
      <c r="S387" s="61"/>
      <c r="T387" s="61"/>
      <c r="U387" s="61"/>
      <c r="V387" s="61"/>
      <c r="W387" s="61"/>
      <c r="X387" s="61"/>
      <c r="Y387" s="61"/>
      <c r="Z387" s="61"/>
      <c r="AA387" s="61"/>
      <c r="AB387" s="61"/>
    </row>
    <row r="388" spans="1:28" s="4" customFormat="1" ht="120" customHeight="1">
      <c r="A388" s="47" t="s">
        <v>1020</v>
      </c>
      <c r="B388" s="89" t="s">
        <v>1021</v>
      </c>
      <c r="C388" s="118" t="s">
        <v>1022</v>
      </c>
      <c r="D388" s="50">
        <v>1</v>
      </c>
      <c r="E388" s="51">
        <v>295</v>
      </c>
      <c r="F388" s="52">
        <v>315</v>
      </c>
      <c r="G388" s="53" t="s">
        <v>1023</v>
      </c>
      <c r="H388" s="96">
        <f t="shared" ref="H388:H391" si="58">1.13*0.68*0.39</f>
        <v>0.299676</v>
      </c>
      <c r="I388" s="55" t="s">
        <v>1024</v>
      </c>
      <c r="J388" s="90" t="s">
        <v>1025</v>
      </c>
      <c r="K388" s="57" t="s">
        <v>310</v>
      </c>
      <c r="L388" s="58" t="s">
        <v>311</v>
      </c>
      <c r="M388" s="122" t="s">
        <v>1026</v>
      </c>
      <c r="N388" s="125"/>
      <c r="O388" s="61"/>
      <c r="P388" s="61"/>
      <c r="Q388" s="61"/>
      <c r="R388" s="61"/>
      <c r="S388" s="61"/>
      <c r="T388" s="61"/>
      <c r="U388" s="61"/>
      <c r="V388" s="61"/>
      <c r="W388" s="61"/>
      <c r="X388" s="61"/>
      <c r="Y388" s="61"/>
      <c r="Z388" s="61"/>
      <c r="AA388" s="61"/>
      <c r="AB388" s="61"/>
    </row>
    <row r="389" spans="1:28" s="4" customFormat="1" ht="120" customHeight="1">
      <c r="A389" s="47" t="s">
        <v>1020</v>
      </c>
      <c r="B389" s="89" t="s">
        <v>1021</v>
      </c>
      <c r="C389" s="118" t="s">
        <v>1022</v>
      </c>
      <c r="D389" s="50">
        <v>1</v>
      </c>
      <c r="E389" s="51">
        <v>295</v>
      </c>
      <c r="F389" s="52">
        <v>315</v>
      </c>
      <c r="G389" s="53" t="s">
        <v>1023</v>
      </c>
      <c r="H389" s="96">
        <f t="shared" si="58"/>
        <v>0.299676</v>
      </c>
      <c r="I389" s="55" t="s">
        <v>1024</v>
      </c>
      <c r="J389" s="90" t="s">
        <v>1025</v>
      </c>
      <c r="K389" s="57" t="s">
        <v>310</v>
      </c>
      <c r="L389" s="58" t="s">
        <v>311</v>
      </c>
      <c r="M389" s="122" t="s">
        <v>1026</v>
      </c>
      <c r="N389" s="125"/>
      <c r="O389" s="61"/>
      <c r="P389" s="61"/>
      <c r="Q389" s="61"/>
      <c r="R389" s="61"/>
      <c r="S389" s="61"/>
      <c r="T389" s="61"/>
      <c r="U389" s="61"/>
      <c r="V389" s="61"/>
      <c r="W389" s="61"/>
      <c r="X389" s="61"/>
      <c r="Y389" s="61"/>
      <c r="Z389" s="61"/>
      <c r="AA389" s="61"/>
      <c r="AB389" s="61"/>
    </row>
    <row r="390" spans="1:28" s="4" customFormat="1" ht="120" customHeight="1">
      <c r="A390" s="47" t="s">
        <v>1020</v>
      </c>
      <c r="B390" s="89" t="s">
        <v>1027</v>
      </c>
      <c r="C390" s="118" t="s">
        <v>1022</v>
      </c>
      <c r="D390" s="50">
        <v>1</v>
      </c>
      <c r="E390" s="51">
        <v>330</v>
      </c>
      <c r="F390" s="52">
        <v>350</v>
      </c>
      <c r="G390" s="53" t="s">
        <v>1023</v>
      </c>
      <c r="H390" s="96">
        <f t="shared" si="58"/>
        <v>0.299676</v>
      </c>
      <c r="I390" s="55" t="s">
        <v>1024</v>
      </c>
      <c r="J390" s="90" t="s">
        <v>1028</v>
      </c>
      <c r="K390" s="57" t="s">
        <v>310</v>
      </c>
      <c r="L390" s="58" t="s">
        <v>311</v>
      </c>
      <c r="M390" s="122" t="s">
        <v>1026</v>
      </c>
      <c r="N390" s="125"/>
      <c r="O390" s="61"/>
      <c r="P390" s="61"/>
      <c r="Q390" s="61"/>
      <c r="R390" s="61"/>
      <c r="S390" s="61"/>
      <c r="T390" s="61"/>
      <c r="U390" s="61"/>
      <c r="V390" s="61"/>
      <c r="W390" s="61"/>
      <c r="X390" s="61"/>
      <c r="Y390" s="61"/>
      <c r="Z390" s="61"/>
      <c r="AA390" s="61"/>
      <c r="AB390" s="61"/>
    </row>
    <row r="391" spans="1:28" s="4" customFormat="1" ht="120" customHeight="1">
      <c r="A391" s="47" t="s">
        <v>1020</v>
      </c>
      <c r="B391" s="89" t="s">
        <v>1029</v>
      </c>
      <c r="C391" s="118" t="s">
        <v>1022</v>
      </c>
      <c r="D391" s="50">
        <v>1</v>
      </c>
      <c r="E391" s="51">
        <v>330</v>
      </c>
      <c r="F391" s="52">
        <v>350</v>
      </c>
      <c r="G391" s="53" t="s">
        <v>1023</v>
      </c>
      <c r="H391" s="96">
        <f t="shared" si="58"/>
        <v>0.299676</v>
      </c>
      <c r="I391" s="55" t="s">
        <v>1024</v>
      </c>
      <c r="J391" s="90" t="s">
        <v>1028</v>
      </c>
      <c r="K391" s="57" t="s">
        <v>310</v>
      </c>
      <c r="L391" s="58" t="s">
        <v>311</v>
      </c>
      <c r="M391" s="122" t="s">
        <v>1026</v>
      </c>
      <c r="N391" s="125"/>
      <c r="O391" s="61"/>
      <c r="P391" s="61"/>
      <c r="Q391" s="61"/>
      <c r="R391" s="61"/>
      <c r="S391" s="61"/>
      <c r="T391" s="61"/>
      <c r="U391" s="61"/>
      <c r="V391" s="61"/>
      <c r="W391" s="61"/>
      <c r="X391" s="61"/>
      <c r="Y391" s="61"/>
      <c r="Z391" s="61"/>
      <c r="AA391" s="61"/>
      <c r="AB391" s="61"/>
    </row>
    <row r="392" spans="1:28" s="4" customFormat="1" ht="120" customHeight="1">
      <c r="A392" s="47" t="s">
        <v>1020</v>
      </c>
      <c r="B392" s="89" t="s">
        <v>1030</v>
      </c>
      <c r="C392" s="118" t="s">
        <v>1031</v>
      </c>
      <c r="D392" s="50">
        <v>1</v>
      </c>
      <c r="E392" s="51">
        <v>285</v>
      </c>
      <c r="F392" s="52">
        <v>300</v>
      </c>
      <c r="G392" s="53" t="s">
        <v>1032</v>
      </c>
      <c r="H392" s="96">
        <f t="shared" ref="H392:H396" si="59">1*0.7*0.38</f>
        <v>0.26600000000000001</v>
      </c>
      <c r="I392" s="55" t="s">
        <v>1033</v>
      </c>
      <c r="J392" s="90" t="s">
        <v>1025</v>
      </c>
      <c r="K392" s="57" t="s">
        <v>310</v>
      </c>
      <c r="L392" s="58" t="s">
        <v>311</v>
      </c>
      <c r="M392" s="122" t="s">
        <v>1026</v>
      </c>
      <c r="N392" s="125"/>
      <c r="O392" s="61"/>
      <c r="P392" s="61"/>
      <c r="Q392" s="61"/>
      <c r="R392" s="61"/>
      <c r="S392" s="61"/>
      <c r="T392" s="61"/>
      <c r="U392" s="61"/>
      <c r="V392" s="61"/>
      <c r="W392" s="61"/>
      <c r="X392" s="61"/>
      <c r="Y392" s="61"/>
      <c r="Z392" s="61"/>
      <c r="AA392" s="61"/>
      <c r="AB392" s="61"/>
    </row>
    <row r="393" spans="1:28" s="4" customFormat="1" ht="120" customHeight="1">
      <c r="A393" s="47" t="s">
        <v>1020</v>
      </c>
      <c r="B393" s="89" t="s">
        <v>1030</v>
      </c>
      <c r="C393" s="118" t="s">
        <v>1031</v>
      </c>
      <c r="D393" s="50">
        <v>1</v>
      </c>
      <c r="E393" s="51">
        <v>285</v>
      </c>
      <c r="F393" s="52">
        <v>300</v>
      </c>
      <c r="G393" s="53" t="s">
        <v>1032</v>
      </c>
      <c r="H393" s="96">
        <f t="shared" si="59"/>
        <v>0.26600000000000001</v>
      </c>
      <c r="I393" s="55" t="s">
        <v>1033</v>
      </c>
      <c r="J393" s="90" t="s">
        <v>1025</v>
      </c>
      <c r="K393" s="57" t="s">
        <v>310</v>
      </c>
      <c r="L393" s="58" t="s">
        <v>311</v>
      </c>
      <c r="M393" s="122" t="s">
        <v>1026</v>
      </c>
      <c r="N393" s="125"/>
      <c r="O393" s="61"/>
      <c r="P393" s="61"/>
      <c r="Q393" s="61"/>
      <c r="R393" s="61"/>
      <c r="S393" s="61"/>
      <c r="T393" s="61"/>
      <c r="U393" s="61"/>
      <c r="V393" s="61"/>
      <c r="W393" s="61"/>
      <c r="X393" s="61"/>
      <c r="Y393" s="61"/>
      <c r="Z393" s="61"/>
      <c r="AA393" s="61"/>
      <c r="AB393" s="61"/>
    </row>
    <row r="394" spans="1:28" s="4" customFormat="1" ht="120" customHeight="1">
      <c r="A394" s="47" t="s">
        <v>1020</v>
      </c>
      <c r="B394" s="89" t="s">
        <v>1034</v>
      </c>
      <c r="C394" s="118" t="s">
        <v>1031</v>
      </c>
      <c r="D394" s="50">
        <v>1</v>
      </c>
      <c r="E394" s="51">
        <v>320</v>
      </c>
      <c r="F394" s="52">
        <v>335</v>
      </c>
      <c r="G394" s="53" t="s">
        <v>1032</v>
      </c>
      <c r="H394" s="96">
        <f t="shared" si="59"/>
        <v>0.26600000000000001</v>
      </c>
      <c r="I394" s="55" t="s">
        <v>1033</v>
      </c>
      <c r="J394" s="90" t="s">
        <v>1035</v>
      </c>
      <c r="K394" s="57" t="s">
        <v>310</v>
      </c>
      <c r="L394" s="58" t="s">
        <v>311</v>
      </c>
      <c r="M394" s="122" t="s">
        <v>1026</v>
      </c>
      <c r="N394" s="125"/>
      <c r="O394" s="61"/>
      <c r="P394" s="61"/>
      <c r="Q394" s="61"/>
      <c r="R394" s="61"/>
      <c r="S394" s="61"/>
      <c r="T394" s="61"/>
      <c r="U394" s="61"/>
      <c r="V394" s="61"/>
      <c r="W394" s="61"/>
      <c r="X394" s="61"/>
      <c r="Y394" s="61"/>
      <c r="Z394" s="61"/>
      <c r="AA394" s="61"/>
      <c r="AB394" s="61"/>
    </row>
    <row r="395" spans="1:28" s="4" customFormat="1" ht="120" customHeight="1">
      <c r="A395" s="47" t="s">
        <v>1020</v>
      </c>
      <c r="B395" s="89" t="s">
        <v>1034</v>
      </c>
      <c r="C395" s="118" t="s">
        <v>1031</v>
      </c>
      <c r="D395" s="50">
        <v>1</v>
      </c>
      <c r="E395" s="51">
        <v>320</v>
      </c>
      <c r="F395" s="52">
        <v>335</v>
      </c>
      <c r="G395" s="53" t="s">
        <v>1032</v>
      </c>
      <c r="H395" s="96">
        <f t="shared" si="59"/>
        <v>0.26600000000000001</v>
      </c>
      <c r="I395" s="55" t="s">
        <v>1033</v>
      </c>
      <c r="J395" s="90" t="s">
        <v>1035</v>
      </c>
      <c r="K395" s="57" t="s">
        <v>310</v>
      </c>
      <c r="L395" s="58" t="s">
        <v>311</v>
      </c>
      <c r="M395" s="122" t="s">
        <v>1026</v>
      </c>
      <c r="N395" s="125"/>
      <c r="O395" s="61"/>
      <c r="P395" s="61"/>
      <c r="Q395" s="61"/>
      <c r="R395" s="61"/>
      <c r="S395" s="61"/>
      <c r="T395" s="61"/>
      <c r="U395" s="61"/>
      <c r="V395" s="61"/>
      <c r="W395" s="61"/>
      <c r="X395" s="61"/>
      <c r="Y395" s="61"/>
      <c r="Z395" s="61"/>
      <c r="AA395" s="61"/>
      <c r="AB395" s="61"/>
    </row>
    <row r="396" spans="1:28" s="4" customFormat="1" ht="120" customHeight="1">
      <c r="A396" s="47" t="s">
        <v>1020</v>
      </c>
      <c r="B396" s="89" t="s">
        <v>1034</v>
      </c>
      <c r="C396" s="118" t="s">
        <v>1031</v>
      </c>
      <c r="D396" s="50">
        <v>1</v>
      </c>
      <c r="E396" s="51">
        <v>320</v>
      </c>
      <c r="F396" s="52">
        <v>335</v>
      </c>
      <c r="G396" s="53" t="s">
        <v>1032</v>
      </c>
      <c r="H396" s="96">
        <f t="shared" si="59"/>
        <v>0.26600000000000001</v>
      </c>
      <c r="I396" s="55" t="s">
        <v>1033</v>
      </c>
      <c r="J396" s="90" t="s">
        <v>1035</v>
      </c>
      <c r="K396" s="57" t="s">
        <v>310</v>
      </c>
      <c r="L396" s="58" t="s">
        <v>311</v>
      </c>
      <c r="M396" s="122" t="s">
        <v>1026</v>
      </c>
      <c r="N396" s="125"/>
      <c r="O396" s="61"/>
      <c r="P396" s="61"/>
      <c r="Q396" s="61"/>
      <c r="R396" s="61"/>
      <c r="S396" s="61"/>
      <c r="T396" s="61"/>
      <c r="U396" s="61"/>
      <c r="V396" s="61"/>
      <c r="W396" s="61"/>
      <c r="X396" s="61"/>
      <c r="Y396" s="61"/>
      <c r="Z396" s="61"/>
      <c r="AA396" s="61"/>
      <c r="AB396" s="61"/>
    </row>
    <row r="397" spans="1:28" s="4" customFormat="1" ht="123" customHeight="1">
      <c r="A397" s="34" t="s">
        <v>763</v>
      </c>
      <c r="B397" s="63" t="s">
        <v>1036</v>
      </c>
      <c r="C397" s="64" t="s">
        <v>765</v>
      </c>
      <c r="D397" s="37">
        <v>1</v>
      </c>
      <c r="E397" s="38">
        <v>330</v>
      </c>
      <c r="F397" s="38">
        <v>350</v>
      </c>
      <c r="G397" s="39" t="s">
        <v>1037</v>
      </c>
      <c r="H397" s="40">
        <f t="shared" ref="H397:H400" si="60">1.03*0.66*0.47</f>
        <v>0.31950600000000001</v>
      </c>
      <c r="I397" s="41" t="s">
        <v>1038</v>
      </c>
      <c r="J397" s="78" t="s">
        <v>1039</v>
      </c>
      <c r="K397" s="43" t="s">
        <v>334</v>
      </c>
      <c r="L397" s="44" t="s">
        <v>311</v>
      </c>
      <c r="M397" s="45" t="s">
        <v>1040</v>
      </c>
      <c r="N397" s="46"/>
    </row>
    <row r="398" spans="1:28" s="4" customFormat="1" ht="123" customHeight="1">
      <c r="A398" s="34" t="s">
        <v>763</v>
      </c>
      <c r="B398" s="63" t="s">
        <v>1036</v>
      </c>
      <c r="C398" s="64" t="s">
        <v>765</v>
      </c>
      <c r="D398" s="37">
        <v>1</v>
      </c>
      <c r="E398" s="38">
        <v>330</v>
      </c>
      <c r="F398" s="38">
        <v>350</v>
      </c>
      <c r="G398" s="39" t="s">
        <v>1037</v>
      </c>
      <c r="H398" s="40">
        <f t="shared" si="60"/>
        <v>0.31950600000000001</v>
      </c>
      <c r="I398" s="41" t="s">
        <v>1038</v>
      </c>
      <c r="J398" s="78" t="s">
        <v>1039</v>
      </c>
      <c r="K398" s="43" t="s">
        <v>334</v>
      </c>
      <c r="L398" s="44" t="s">
        <v>311</v>
      </c>
      <c r="M398" s="45" t="s">
        <v>1040</v>
      </c>
      <c r="N398" s="46"/>
    </row>
    <row r="399" spans="1:28" s="4" customFormat="1" ht="123" customHeight="1">
      <c r="A399" s="34" t="s">
        <v>763</v>
      </c>
      <c r="B399" s="63" t="s">
        <v>1041</v>
      </c>
      <c r="C399" s="64" t="s">
        <v>765</v>
      </c>
      <c r="D399" s="37">
        <v>1</v>
      </c>
      <c r="E399" s="38">
        <v>360</v>
      </c>
      <c r="F399" s="38">
        <v>380</v>
      </c>
      <c r="G399" s="39" t="s">
        <v>1037</v>
      </c>
      <c r="H399" s="40">
        <f t="shared" si="60"/>
        <v>0.31950600000000001</v>
      </c>
      <c r="I399" s="41" t="s">
        <v>1038</v>
      </c>
      <c r="J399" s="78" t="s">
        <v>1039</v>
      </c>
      <c r="K399" s="43" t="s">
        <v>334</v>
      </c>
      <c r="L399" s="44" t="s">
        <v>311</v>
      </c>
      <c r="M399" s="45" t="s">
        <v>1040</v>
      </c>
      <c r="N399" s="46"/>
    </row>
    <row r="400" spans="1:28" s="4" customFormat="1" ht="123" customHeight="1">
      <c r="A400" s="34" t="s">
        <v>763</v>
      </c>
      <c r="B400" s="63" t="s">
        <v>1042</v>
      </c>
      <c r="C400" s="64" t="s">
        <v>765</v>
      </c>
      <c r="D400" s="37">
        <v>1</v>
      </c>
      <c r="E400" s="38">
        <v>398</v>
      </c>
      <c r="F400" s="38">
        <v>418</v>
      </c>
      <c r="G400" s="39" t="s">
        <v>1037</v>
      </c>
      <c r="H400" s="40">
        <f t="shared" si="60"/>
        <v>0.31950600000000001</v>
      </c>
      <c r="I400" s="41" t="s">
        <v>1038</v>
      </c>
      <c r="J400" s="78" t="s">
        <v>1039</v>
      </c>
      <c r="K400" s="43" t="s">
        <v>334</v>
      </c>
      <c r="L400" s="44" t="s">
        <v>311</v>
      </c>
      <c r="M400" s="45" t="s">
        <v>1040</v>
      </c>
      <c r="N400" s="46"/>
    </row>
    <row r="401" spans="1:28" s="4" customFormat="1" ht="120" customHeight="1">
      <c r="A401" s="47" t="s">
        <v>1043</v>
      </c>
      <c r="B401" s="89" t="s">
        <v>1044</v>
      </c>
      <c r="C401" s="118" t="s">
        <v>1045</v>
      </c>
      <c r="D401" s="50">
        <v>1</v>
      </c>
      <c r="E401" s="51">
        <v>305</v>
      </c>
      <c r="F401" s="52">
        <v>320</v>
      </c>
      <c r="G401" s="53" t="s">
        <v>1046</v>
      </c>
      <c r="H401" s="96">
        <f t="shared" ref="H401:H403" si="61">1.18*0.6*0.36</f>
        <v>0.25488</v>
      </c>
      <c r="I401" s="55" t="s">
        <v>1047</v>
      </c>
      <c r="J401" s="90" t="s">
        <v>1048</v>
      </c>
      <c r="K401" s="57" t="s">
        <v>310</v>
      </c>
      <c r="L401" s="58" t="s">
        <v>311</v>
      </c>
      <c r="M401" s="122" t="s">
        <v>946</v>
      </c>
      <c r="N401" s="125"/>
      <c r="O401" s="61"/>
      <c r="P401" s="61"/>
      <c r="Q401" s="61"/>
      <c r="R401" s="61"/>
      <c r="S401" s="61"/>
      <c r="T401" s="61"/>
      <c r="U401" s="61"/>
      <c r="V401" s="61"/>
      <c r="W401" s="61"/>
      <c r="X401" s="61"/>
      <c r="Y401" s="61"/>
      <c r="Z401" s="61"/>
      <c r="AA401" s="61"/>
      <c r="AB401" s="61"/>
    </row>
    <row r="402" spans="1:28" s="4" customFormat="1" ht="120" customHeight="1">
      <c r="A402" s="47" t="s">
        <v>1043</v>
      </c>
      <c r="B402" s="89" t="s">
        <v>1049</v>
      </c>
      <c r="C402" s="118" t="s">
        <v>1045</v>
      </c>
      <c r="D402" s="50">
        <v>1</v>
      </c>
      <c r="E402" s="51">
        <v>320</v>
      </c>
      <c r="F402" s="52">
        <v>335</v>
      </c>
      <c r="G402" s="53" t="s">
        <v>1046</v>
      </c>
      <c r="H402" s="96">
        <f t="shared" si="61"/>
        <v>0.25488</v>
      </c>
      <c r="I402" s="55" t="s">
        <v>1047</v>
      </c>
      <c r="J402" s="90" t="s">
        <v>1050</v>
      </c>
      <c r="K402" s="57" t="s">
        <v>310</v>
      </c>
      <c r="L402" s="58" t="s">
        <v>311</v>
      </c>
      <c r="M402" s="122" t="s">
        <v>946</v>
      </c>
      <c r="N402" s="125"/>
      <c r="O402" s="61"/>
      <c r="P402" s="61"/>
      <c r="Q402" s="61"/>
      <c r="R402" s="61"/>
      <c r="S402" s="61"/>
      <c r="T402" s="61"/>
      <c r="U402" s="61"/>
      <c r="V402" s="61"/>
      <c r="W402" s="61"/>
      <c r="X402" s="61"/>
      <c r="Y402" s="61"/>
      <c r="Z402" s="61"/>
      <c r="AA402" s="61"/>
      <c r="AB402" s="61"/>
    </row>
    <row r="403" spans="1:28" s="4" customFormat="1" ht="120" customHeight="1">
      <c r="A403" s="47" t="s">
        <v>1043</v>
      </c>
      <c r="B403" s="89" t="s">
        <v>1051</v>
      </c>
      <c r="C403" s="118" t="s">
        <v>1045</v>
      </c>
      <c r="D403" s="50">
        <v>1</v>
      </c>
      <c r="E403" s="51">
        <v>340</v>
      </c>
      <c r="F403" s="52">
        <v>355</v>
      </c>
      <c r="G403" s="53" t="s">
        <v>1046</v>
      </c>
      <c r="H403" s="96">
        <f t="shared" si="61"/>
        <v>0.25488</v>
      </c>
      <c r="I403" s="55" t="s">
        <v>1047</v>
      </c>
      <c r="J403" s="90" t="s">
        <v>1052</v>
      </c>
      <c r="K403" s="57" t="s">
        <v>310</v>
      </c>
      <c r="L403" s="58" t="s">
        <v>311</v>
      </c>
      <c r="M403" s="122" t="s">
        <v>946</v>
      </c>
      <c r="N403" s="125"/>
      <c r="O403" s="61"/>
      <c r="P403" s="61"/>
      <c r="Q403" s="61"/>
      <c r="R403" s="61"/>
      <c r="S403" s="61"/>
      <c r="T403" s="61"/>
      <c r="U403" s="61"/>
      <c r="V403" s="61"/>
      <c r="W403" s="61"/>
      <c r="X403" s="61"/>
      <c r="Y403" s="61"/>
      <c r="Z403" s="61"/>
      <c r="AA403" s="61"/>
      <c r="AB403" s="61"/>
    </row>
    <row r="404" spans="1:28" s="4" customFormat="1" ht="120" customHeight="1">
      <c r="A404" s="47" t="s">
        <v>1043</v>
      </c>
      <c r="B404" s="89" t="s">
        <v>1053</v>
      </c>
      <c r="C404" s="118" t="s">
        <v>1045</v>
      </c>
      <c r="D404" s="50">
        <v>1</v>
      </c>
      <c r="E404" s="51">
        <v>305</v>
      </c>
      <c r="F404" s="52">
        <v>320</v>
      </c>
      <c r="G404" s="53" t="s">
        <v>1046</v>
      </c>
      <c r="H404" s="96">
        <f t="shared" ref="H404:H416" si="62">1.18*0.6*0.36</f>
        <v>0.25488</v>
      </c>
      <c r="I404" s="55" t="s">
        <v>1047</v>
      </c>
      <c r="J404" s="90" t="s">
        <v>1048</v>
      </c>
      <c r="K404" s="57" t="s">
        <v>310</v>
      </c>
      <c r="L404" s="58" t="s">
        <v>311</v>
      </c>
      <c r="M404" s="122" t="s">
        <v>946</v>
      </c>
      <c r="N404" s="125"/>
      <c r="O404" s="61"/>
      <c r="P404" s="61"/>
      <c r="Q404" s="61"/>
      <c r="R404" s="61"/>
      <c r="S404" s="61"/>
      <c r="T404" s="61"/>
      <c r="U404" s="61"/>
      <c r="V404" s="61"/>
      <c r="W404" s="61"/>
      <c r="X404" s="61"/>
      <c r="Y404" s="61"/>
      <c r="Z404" s="61"/>
      <c r="AA404" s="61"/>
      <c r="AB404" s="61"/>
    </row>
    <row r="405" spans="1:28" s="4" customFormat="1" ht="120" customHeight="1">
      <c r="A405" s="47" t="s">
        <v>1043</v>
      </c>
      <c r="B405" s="89" t="s">
        <v>1054</v>
      </c>
      <c r="C405" s="118" t="s">
        <v>1045</v>
      </c>
      <c r="D405" s="50">
        <v>1</v>
      </c>
      <c r="E405" s="51">
        <v>320</v>
      </c>
      <c r="F405" s="52">
        <v>335</v>
      </c>
      <c r="G405" s="53" t="s">
        <v>1046</v>
      </c>
      <c r="H405" s="96">
        <f t="shared" si="62"/>
        <v>0.25488</v>
      </c>
      <c r="I405" s="55" t="s">
        <v>1047</v>
      </c>
      <c r="J405" s="90" t="s">
        <v>1050</v>
      </c>
      <c r="K405" s="57" t="s">
        <v>310</v>
      </c>
      <c r="L405" s="58" t="s">
        <v>311</v>
      </c>
      <c r="M405" s="122" t="s">
        <v>946</v>
      </c>
      <c r="N405" s="125"/>
      <c r="O405" s="61"/>
      <c r="P405" s="61"/>
      <c r="Q405" s="61"/>
      <c r="R405" s="61"/>
      <c r="S405" s="61"/>
      <c r="T405" s="61"/>
      <c r="U405" s="61"/>
      <c r="V405" s="61"/>
      <c r="W405" s="61"/>
      <c r="X405" s="61"/>
      <c r="Y405" s="61"/>
      <c r="Z405" s="61"/>
      <c r="AA405" s="61"/>
      <c r="AB405" s="61"/>
    </row>
    <row r="406" spans="1:28" s="4" customFormat="1" ht="120" customHeight="1">
      <c r="A406" s="47" t="s">
        <v>1043</v>
      </c>
      <c r="B406" s="89" t="s">
        <v>1055</v>
      </c>
      <c r="C406" s="118" t="s">
        <v>1045</v>
      </c>
      <c r="D406" s="50">
        <v>1</v>
      </c>
      <c r="E406" s="51">
        <v>340</v>
      </c>
      <c r="F406" s="52">
        <v>355</v>
      </c>
      <c r="G406" s="53" t="s">
        <v>1046</v>
      </c>
      <c r="H406" s="96">
        <f t="shared" si="62"/>
        <v>0.25488</v>
      </c>
      <c r="I406" s="55" t="s">
        <v>1047</v>
      </c>
      <c r="J406" s="90" t="s">
        <v>1052</v>
      </c>
      <c r="K406" s="57" t="s">
        <v>310</v>
      </c>
      <c r="L406" s="58" t="s">
        <v>311</v>
      </c>
      <c r="M406" s="122" t="s">
        <v>946</v>
      </c>
      <c r="N406" s="125"/>
      <c r="O406" s="61"/>
      <c r="P406" s="61"/>
      <c r="Q406" s="61"/>
      <c r="R406" s="61"/>
      <c r="S406" s="61"/>
      <c r="T406" s="61"/>
      <c r="U406" s="61"/>
      <c r="V406" s="61"/>
      <c r="W406" s="61"/>
      <c r="X406" s="61"/>
      <c r="Y406" s="61"/>
      <c r="Z406" s="61"/>
      <c r="AA406" s="61"/>
      <c r="AB406" s="61"/>
    </row>
    <row r="407" spans="1:28" s="4" customFormat="1" ht="120" customHeight="1">
      <c r="A407" s="47" t="s">
        <v>1043</v>
      </c>
      <c r="B407" s="89" t="s">
        <v>1056</v>
      </c>
      <c r="C407" s="118" t="s">
        <v>1045</v>
      </c>
      <c r="D407" s="50">
        <v>1</v>
      </c>
      <c r="E407" s="51">
        <v>305</v>
      </c>
      <c r="F407" s="52">
        <v>320</v>
      </c>
      <c r="G407" s="53" t="s">
        <v>1046</v>
      </c>
      <c r="H407" s="96">
        <f t="shared" si="62"/>
        <v>0.25488</v>
      </c>
      <c r="I407" s="55" t="s">
        <v>1047</v>
      </c>
      <c r="J407" s="90" t="s">
        <v>1048</v>
      </c>
      <c r="K407" s="57" t="s">
        <v>310</v>
      </c>
      <c r="L407" s="58" t="s">
        <v>311</v>
      </c>
      <c r="M407" s="122" t="s">
        <v>946</v>
      </c>
      <c r="N407" s="125"/>
      <c r="O407" s="61"/>
      <c r="P407" s="61"/>
      <c r="Q407" s="61"/>
      <c r="R407" s="61"/>
      <c r="S407" s="61"/>
      <c r="T407" s="61"/>
      <c r="U407" s="61"/>
      <c r="V407" s="61"/>
      <c r="W407" s="61"/>
      <c r="X407" s="61"/>
      <c r="Y407" s="61"/>
      <c r="Z407" s="61"/>
      <c r="AA407" s="61"/>
      <c r="AB407" s="61"/>
    </row>
    <row r="408" spans="1:28" s="4" customFormat="1" ht="120" customHeight="1">
      <c r="A408" s="47" t="s">
        <v>1043</v>
      </c>
      <c r="B408" s="89" t="s">
        <v>1057</v>
      </c>
      <c r="C408" s="118" t="s">
        <v>1045</v>
      </c>
      <c r="D408" s="50">
        <v>1</v>
      </c>
      <c r="E408" s="51">
        <v>320</v>
      </c>
      <c r="F408" s="52">
        <v>335</v>
      </c>
      <c r="G408" s="53" t="s">
        <v>1046</v>
      </c>
      <c r="H408" s="96">
        <f t="shared" si="62"/>
        <v>0.25488</v>
      </c>
      <c r="I408" s="55" t="s">
        <v>1047</v>
      </c>
      <c r="J408" s="90" t="s">
        <v>1050</v>
      </c>
      <c r="K408" s="57" t="s">
        <v>310</v>
      </c>
      <c r="L408" s="58" t="s">
        <v>311</v>
      </c>
      <c r="M408" s="122" t="s">
        <v>946</v>
      </c>
      <c r="N408" s="125"/>
      <c r="O408" s="61"/>
      <c r="P408" s="61"/>
      <c r="Q408" s="61"/>
      <c r="R408" s="61"/>
      <c r="S408" s="61"/>
      <c r="T408" s="61"/>
      <c r="U408" s="61"/>
      <c r="V408" s="61"/>
      <c r="W408" s="61"/>
      <c r="X408" s="61"/>
      <c r="Y408" s="61"/>
      <c r="Z408" s="61"/>
      <c r="AA408" s="61"/>
      <c r="AB408" s="61"/>
    </row>
    <row r="409" spans="1:28" s="4" customFormat="1" ht="120" customHeight="1">
      <c r="A409" s="47" t="s">
        <v>1043</v>
      </c>
      <c r="B409" s="89" t="s">
        <v>1058</v>
      </c>
      <c r="C409" s="118" t="s">
        <v>1045</v>
      </c>
      <c r="D409" s="50">
        <v>1</v>
      </c>
      <c r="E409" s="51">
        <v>340</v>
      </c>
      <c r="F409" s="52">
        <v>355</v>
      </c>
      <c r="G409" s="53" t="s">
        <v>1046</v>
      </c>
      <c r="H409" s="96">
        <f t="shared" si="62"/>
        <v>0.25488</v>
      </c>
      <c r="I409" s="55" t="s">
        <v>1047</v>
      </c>
      <c r="J409" s="90" t="s">
        <v>1052</v>
      </c>
      <c r="K409" s="57" t="s">
        <v>310</v>
      </c>
      <c r="L409" s="58" t="s">
        <v>311</v>
      </c>
      <c r="M409" s="122" t="s">
        <v>946</v>
      </c>
      <c r="N409" s="125"/>
      <c r="O409" s="61"/>
      <c r="P409" s="61"/>
      <c r="Q409" s="61"/>
      <c r="R409" s="61"/>
      <c r="S409" s="61"/>
      <c r="T409" s="61"/>
      <c r="U409" s="61"/>
      <c r="V409" s="61"/>
      <c r="W409" s="61"/>
      <c r="X409" s="61"/>
      <c r="Y409" s="61"/>
      <c r="Z409" s="61"/>
      <c r="AA409" s="61"/>
      <c r="AB409" s="61"/>
    </row>
    <row r="410" spans="1:28" s="4" customFormat="1" ht="120" customHeight="1">
      <c r="A410" s="47" t="s">
        <v>1043</v>
      </c>
      <c r="B410" s="89" t="s">
        <v>1059</v>
      </c>
      <c r="C410" s="118" t="s">
        <v>1045</v>
      </c>
      <c r="D410" s="50">
        <v>1</v>
      </c>
      <c r="E410" s="51">
        <v>305</v>
      </c>
      <c r="F410" s="52">
        <v>320</v>
      </c>
      <c r="G410" s="53" t="s">
        <v>1046</v>
      </c>
      <c r="H410" s="96">
        <f t="shared" si="62"/>
        <v>0.25488</v>
      </c>
      <c r="I410" s="55" t="s">
        <v>1047</v>
      </c>
      <c r="J410" s="90" t="s">
        <v>1048</v>
      </c>
      <c r="K410" s="57" t="s">
        <v>310</v>
      </c>
      <c r="L410" s="58" t="s">
        <v>311</v>
      </c>
      <c r="M410" s="122" t="s">
        <v>946</v>
      </c>
      <c r="N410" s="125"/>
      <c r="O410" s="61"/>
      <c r="P410" s="61"/>
      <c r="Q410" s="61"/>
      <c r="R410" s="61"/>
      <c r="S410" s="61"/>
      <c r="T410" s="61"/>
      <c r="U410" s="61"/>
      <c r="V410" s="61"/>
      <c r="W410" s="61"/>
      <c r="X410" s="61"/>
      <c r="Y410" s="61"/>
      <c r="Z410" s="61"/>
      <c r="AA410" s="61"/>
      <c r="AB410" s="61"/>
    </row>
    <row r="411" spans="1:28" s="4" customFormat="1" ht="120" customHeight="1">
      <c r="A411" s="47" t="s">
        <v>1043</v>
      </c>
      <c r="B411" s="89" t="s">
        <v>1060</v>
      </c>
      <c r="C411" s="118" t="s">
        <v>1045</v>
      </c>
      <c r="D411" s="50">
        <v>1</v>
      </c>
      <c r="E411" s="51">
        <v>320</v>
      </c>
      <c r="F411" s="52">
        <v>335</v>
      </c>
      <c r="G411" s="53" t="s">
        <v>1046</v>
      </c>
      <c r="H411" s="96">
        <f t="shared" si="62"/>
        <v>0.25488</v>
      </c>
      <c r="I411" s="55" t="s">
        <v>1047</v>
      </c>
      <c r="J411" s="90" t="s">
        <v>1050</v>
      </c>
      <c r="K411" s="57" t="s">
        <v>310</v>
      </c>
      <c r="L411" s="58" t="s">
        <v>311</v>
      </c>
      <c r="M411" s="122" t="s">
        <v>946</v>
      </c>
      <c r="N411" s="125"/>
      <c r="O411" s="61"/>
      <c r="P411" s="61"/>
      <c r="Q411" s="61"/>
      <c r="R411" s="61"/>
      <c r="S411" s="61"/>
      <c r="T411" s="61"/>
      <c r="U411" s="61"/>
      <c r="V411" s="61"/>
      <c r="W411" s="61"/>
      <c r="X411" s="61"/>
      <c r="Y411" s="61"/>
      <c r="Z411" s="61"/>
      <c r="AA411" s="61"/>
      <c r="AB411" s="61"/>
    </row>
    <row r="412" spans="1:28" s="4" customFormat="1" ht="120" customHeight="1">
      <c r="A412" s="47" t="s">
        <v>1043</v>
      </c>
      <c r="B412" s="89" t="s">
        <v>1061</v>
      </c>
      <c r="C412" s="118" t="s">
        <v>1045</v>
      </c>
      <c r="D412" s="50">
        <v>1</v>
      </c>
      <c r="E412" s="51">
        <v>340</v>
      </c>
      <c r="F412" s="52">
        <v>355</v>
      </c>
      <c r="G412" s="53" t="s">
        <v>1046</v>
      </c>
      <c r="H412" s="96">
        <f t="shared" si="62"/>
        <v>0.25488</v>
      </c>
      <c r="I412" s="55" t="s">
        <v>1047</v>
      </c>
      <c r="J412" s="90" t="s">
        <v>1052</v>
      </c>
      <c r="K412" s="57" t="s">
        <v>310</v>
      </c>
      <c r="L412" s="58" t="s">
        <v>311</v>
      </c>
      <c r="M412" s="122" t="s">
        <v>946</v>
      </c>
      <c r="N412" s="125"/>
      <c r="O412" s="61"/>
      <c r="P412" s="61"/>
      <c r="Q412" s="61"/>
      <c r="R412" s="61"/>
      <c r="S412" s="61"/>
      <c r="T412" s="61"/>
      <c r="U412" s="61"/>
      <c r="V412" s="61"/>
      <c r="W412" s="61"/>
      <c r="X412" s="61"/>
      <c r="Y412" s="61"/>
      <c r="Z412" s="61"/>
      <c r="AA412" s="61"/>
      <c r="AB412" s="61"/>
    </row>
    <row r="413" spans="1:28" s="4" customFormat="1" ht="120" customHeight="1">
      <c r="A413" s="47" t="s">
        <v>1043</v>
      </c>
      <c r="B413" s="89" t="s">
        <v>1062</v>
      </c>
      <c r="C413" s="118" t="s">
        <v>1045</v>
      </c>
      <c r="D413" s="50">
        <v>1</v>
      </c>
      <c r="E413" s="51">
        <v>315</v>
      </c>
      <c r="F413" s="52">
        <v>330</v>
      </c>
      <c r="G413" s="53" t="s">
        <v>1046</v>
      </c>
      <c r="H413" s="96">
        <f t="shared" si="62"/>
        <v>0.25488</v>
      </c>
      <c r="I413" s="55" t="s">
        <v>1047</v>
      </c>
      <c r="J413" s="90" t="s">
        <v>1048</v>
      </c>
      <c r="K413" s="57" t="s">
        <v>310</v>
      </c>
      <c r="L413" s="58" t="s">
        <v>311</v>
      </c>
      <c r="M413" s="122" t="s">
        <v>946</v>
      </c>
      <c r="N413" s="125"/>
      <c r="O413" s="61"/>
      <c r="P413" s="61"/>
      <c r="Q413" s="61"/>
      <c r="R413" s="61"/>
      <c r="S413" s="61"/>
      <c r="T413" s="61"/>
      <c r="U413" s="61"/>
      <c r="V413" s="61"/>
      <c r="W413" s="61"/>
      <c r="X413" s="61"/>
      <c r="Y413" s="61"/>
      <c r="Z413" s="61"/>
      <c r="AA413" s="61"/>
      <c r="AB413" s="61"/>
    </row>
    <row r="414" spans="1:28" s="4" customFormat="1" ht="120" customHeight="1">
      <c r="A414" s="47" t="s">
        <v>1043</v>
      </c>
      <c r="B414" s="89" t="s">
        <v>1063</v>
      </c>
      <c r="C414" s="118" t="s">
        <v>1045</v>
      </c>
      <c r="D414" s="50">
        <v>1</v>
      </c>
      <c r="E414" s="51">
        <v>330</v>
      </c>
      <c r="F414" s="52">
        <v>345</v>
      </c>
      <c r="G414" s="53" t="s">
        <v>1046</v>
      </c>
      <c r="H414" s="96">
        <f t="shared" si="62"/>
        <v>0.25488</v>
      </c>
      <c r="I414" s="55" t="s">
        <v>1047</v>
      </c>
      <c r="J414" s="90" t="s">
        <v>1050</v>
      </c>
      <c r="K414" s="57" t="s">
        <v>310</v>
      </c>
      <c r="L414" s="58" t="s">
        <v>311</v>
      </c>
      <c r="M414" s="122" t="s">
        <v>946</v>
      </c>
      <c r="N414" s="125"/>
      <c r="O414" s="61"/>
      <c r="P414" s="61"/>
      <c r="Q414" s="61"/>
      <c r="R414" s="61"/>
      <c r="S414" s="61"/>
      <c r="T414" s="61"/>
      <c r="U414" s="61"/>
      <c r="V414" s="61"/>
      <c r="W414" s="61"/>
      <c r="X414" s="61"/>
      <c r="Y414" s="61"/>
      <c r="Z414" s="61"/>
      <c r="AA414" s="61"/>
      <c r="AB414" s="61"/>
    </row>
    <row r="415" spans="1:28" s="4" customFormat="1" ht="120" customHeight="1">
      <c r="A415" s="47" t="s">
        <v>1043</v>
      </c>
      <c r="B415" s="89" t="s">
        <v>1064</v>
      </c>
      <c r="C415" s="118" t="s">
        <v>1045</v>
      </c>
      <c r="D415" s="50">
        <v>1</v>
      </c>
      <c r="E415" s="51">
        <v>350</v>
      </c>
      <c r="F415" s="52">
        <v>365</v>
      </c>
      <c r="G415" s="53" t="s">
        <v>1046</v>
      </c>
      <c r="H415" s="96">
        <f t="shared" si="62"/>
        <v>0.25488</v>
      </c>
      <c r="I415" s="55" t="s">
        <v>1047</v>
      </c>
      <c r="J415" s="90" t="s">
        <v>1052</v>
      </c>
      <c r="K415" s="57" t="s">
        <v>310</v>
      </c>
      <c r="L415" s="58" t="s">
        <v>311</v>
      </c>
      <c r="M415" s="122" t="s">
        <v>946</v>
      </c>
      <c r="N415" s="125"/>
      <c r="O415" s="61"/>
      <c r="P415" s="61"/>
      <c r="Q415" s="61"/>
      <c r="R415" s="61"/>
      <c r="S415" s="61"/>
      <c r="T415" s="61"/>
      <c r="U415" s="61"/>
      <c r="V415" s="61"/>
      <c r="W415" s="61"/>
      <c r="X415" s="61"/>
      <c r="Y415" s="61"/>
      <c r="Z415" s="61"/>
      <c r="AA415" s="61"/>
      <c r="AB415" s="61"/>
    </row>
    <row r="416" spans="1:28" s="4" customFormat="1" ht="120" customHeight="1">
      <c r="A416" s="47" t="s">
        <v>1043</v>
      </c>
      <c r="B416" s="89" t="s">
        <v>1065</v>
      </c>
      <c r="C416" s="118" t="s">
        <v>1066</v>
      </c>
      <c r="D416" s="50">
        <v>1</v>
      </c>
      <c r="E416" s="51">
        <v>315</v>
      </c>
      <c r="F416" s="52">
        <v>330</v>
      </c>
      <c r="G416" s="53" t="s">
        <v>1067</v>
      </c>
      <c r="H416" s="96">
        <f>1.06*0.64*0.38</f>
        <v>0.25779200000000002</v>
      </c>
      <c r="I416" s="55" t="s">
        <v>1047</v>
      </c>
      <c r="J416" s="90" t="s">
        <v>1068</v>
      </c>
      <c r="K416" s="57" t="s">
        <v>310</v>
      </c>
      <c r="L416" s="58" t="s">
        <v>311</v>
      </c>
      <c r="M416" s="122" t="s">
        <v>946</v>
      </c>
      <c r="N416" s="125"/>
      <c r="O416" s="61"/>
      <c r="P416" s="61"/>
      <c r="Q416" s="61"/>
      <c r="R416" s="61"/>
      <c r="S416" s="61"/>
      <c r="T416" s="61"/>
      <c r="U416" s="61"/>
      <c r="V416" s="61"/>
      <c r="W416" s="61"/>
      <c r="X416" s="61"/>
      <c r="Y416" s="61"/>
      <c r="Z416" s="61"/>
      <c r="AA416" s="61"/>
      <c r="AB416" s="61"/>
    </row>
    <row r="417" spans="1:28" s="4" customFormat="1" ht="120" customHeight="1">
      <c r="A417" s="47" t="s">
        <v>1043</v>
      </c>
      <c r="B417" s="89" t="s">
        <v>1069</v>
      </c>
      <c r="C417" s="118" t="s">
        <v>1066</v>
      </c>
      <c r="D417" s="50">
        <v>1</v>
      </c>
      <c r="E417" s="51">
        <v>330</v>
      </c>
      <c r="F417" s="52">
        <v>345</v>
      </c>
      <c r="G417" s="53" t="s">
        <v>1067</v>
      </c>
      <c r="H417" s="96">
        <f>1.06*0.64*0.38</f>
        <v>0.25779200000000002</v>
      </c>
      <c r="I417" s="55" t="s">
        <v>1047</v>
      </c>
      <c r="J417" s="90" t="s">
        <v>1068</v>
      </c>
      <c r="K417" s="57" t="s">
        <v>310</v>
      </c>
      <c r="L417" s="58" t="s">
        <v>311</v>
      </c>
      <c r="M417" s="122" t="s">
        <v>946</v>
      </c>
      <c r="N417" s="125"/>
      <c r="O417" s="61"/>
      <c r="P417" s="61"/>
      <c r="Q417" s="61"/>
      <c r="R417" s="61"/>
      <c r="S417" s="61"/>
      <c r="T417" s="61"/>
      <c r="U417" s="61"/>
      <c r="V417" s="61"/>
      <c r="W417" s="61"/>
      <c r="X417" s="61"/>
      <c r="Y417" s="61"/>
      <c r="Z417" s="61"/>
      <c r="AA417" s="61"/>
      <c r="AB417" s="61"/>
    </row>
    <row r="418" spans="1:28" s="4" customFormat="1" ht="120" customHeight="1">
      <c r="A418" s="47" t="s">
        <v>1043</v>
      </c>
      <c r="B418" s="89" t="s">
        <v>1070</v>
      </c>
      <c r="C418" s="118" t="s">
        <v>1066</v>
      </c>
      <c r="D418" s="50">
        <v>1</v>
      </c>
      <c r="E418" s="51">
        <v>315</v>
      </c>
      <c r="F418" s="52">
        <v>330</v>
      </c>
      <c r="G418" s="53" t="s">
        <v>1067</v>
      </c>
      <c r="H418" s="96">
        <f>1.06*0.64*0.38</f>
        <v>0.25779200000000002</v>
      </c>
      <c r="I418" s="55" t="s">
        <v>1047</v>
      </c>
      <c r="J418" s="90" t="s">
        <v>1068</v>
      </c>
      <c r="K418" s="57" t="s">
        <v>310</v>
      </c>
      <c r="L418" s="58" t="s">
        <v>311</v>
      </c>
      <c r="M418" s="122" t="s">
        <v>946</v>
      </c>
      <c r="N418" s="125"/>
      <c r="O418" s="61"/>
      <c r="P418" s="61"/>
      <c r="Q418" s="61"/>
      <c r="R418" s="61"/>
      <c r="S418" s="61"/>
      <c r="T418" s="61"/>
      <c r="U418" s="61"/>
      <c r="V418" s="61"/>
      <c r="W418" s="61"/>
      <c r="X418" s="61"/>
      <c r="Y418" s="61"/>
      <c r="Z418" s="61"/>
      <c r="AA418" s="61"/>
      <c r="AB418" s="61"/>
    </row>
    <row r="419" spans="1:28" s="4" customFormat="1" ht="120" customHeight="1">
      <c r="A419" s="47" t="s">
        <v>1043</v>
      </c>
      <c r="B419" s="89" t="s">
        <v>1071</v>
      </c>
      <c r="C419" s="118" t="s">
        <v>1066</v>
      </c>
      <c r="D419" s="50">
        <v>1</v>
      </c>
      <c r="E419" s="51">
        <v>330</v>
      </c>
      <c r="F419" s="52">
        <v>345</v>
      </c>
      <c r="G419" s="53" t="s">
        <v>1067</v>
      </c>
      <c r="H419" s="96">
        <f>1.06*0.64*0.38</f>
        <v>0.25779200000000002</v>
      </c>
      <c r="I419" s="55" t="s">
        <v>1047</v>
      </c>
      <c r="J419" s="90" t="s">
        <v>1068</v>
      </c>
      <c r="K419" s="57" t="s">
        <v>310</v>
      </c>
      <c r="L419" s="58" t="s">
        <v>311</v>
      </c>
      <c r="M419" s="122" t="s">
        <v>946</v>
      </c>
      <c r="N419" s="125"/>
      <c r="O419" s="61"/>
      <c r="P419" s="61"/>
      <c r="Q419" s="61"/>
      <c r="R419" s="61"/>
      <c r="S419" s="61"/>
      <c r="T419" s="61"/>
      <c r="U419" s="61"/>
      <c r="V419" s="61"/>
      <c r="W419" s="61"/>
      <c r="X419" s="61"/>
      <c r="Y419" s="61"/>
      <c r="Z419" s="61"/>
      <c r="AA419" s="61"/>
      <c r="AB419" s="61"/>
    </row>
    <row r="420" spans="1:28" s="4" customFormat="1" ht="120" customHeight="1">
      <c r="A420" s="47" t="s">
        <v>1043</v>
      </c>
      <c r="B420" s="89" t="s">
        <v>1072</v>
      </c>
      <c r="C420" s="118" t="s">
        <v>1073</v>
      </c>
      <c r="D420" s="50">
        <v>1</v>
      </c>
      <c r="E420" s="51">
        <v>245</v>
      </c>
      <c r="F420" s="52">
        <v>258</v>
      </c>
      <c r="G420" s="53" t="s">
        <v>1067</v>
      </c>
      <c r="H420" s="96">
        <f t="shared" ref="H420:H431" si="63">0.95*0.52*0.36</f>
        <v>0.17784</v>
      </c>
      <c r="I420" s="55" t="s">
        <v>1074</v>
      </c>
      <c r="J420" s="90" t="s">
        <v>1068</v>
      </c>
      <c r="K420" s="57" t="s">
        <v>310</v>
      </c>
      <c r="L420" s="58" t="s">
        <v>311</v>
      </c>
      <c r="M420" s="122" t="s">
        <v>946</v>
      </c>
      <c r="N420" s="125"/>
      <c r="O420" s="61"/>
      <c r="P420" s="61"/>
      <c r="Q420" s="61"/>
      <c r="R420" s="61"/>
      <c r="S420" s="61"/>
      <c r="T420" s="61"/>
      <c r="U420" s="61"/>
      <c r="V420" s="61"/>
      <c r="W420" s="61"/>
      <c r="X420" s="61"/>
      <c r="Y420" s="61"/>
      <c r="Z420" s="61"/>
      <c r="AA420" s="61"/>
      <c r="AB420" s="61"/>
    </row>
    <row r="421" spans="1:28" s="4" customFormat="1" ht="120" customHeight="1">
      <c r="A421" s="47" t="s">
        <v>1043</v>
      </c>
      <c r="B421" s="89" t="s">
        <v>1075</v>
      </c>
      <c r="C421" s="118" t="s">
        <v>1073</v>
      </c>
      <c r="D421" s="50">
        <v>1</v>
      </c>
      <c r="E421" s="51">
        <v>275</v>
      </c>
      <c r="F421" s="52">
        <v>288</v>
      </c>
      <c r="G421" s="53" t="s">
        <v>1067</v>
      </c>
      <c r="H421" s="96">
        <f t="shared" si="63"/>
        <v>0.17784</v>
      </c>
      <c r="I421" s="55" t="s">
        <v>1074</v>
      </c>
      <c r="J421" s="90" t="s">
        <v>1068</v>
      </c>
      <c r="K421" s="57" t="s">
        <v>310</v>
      </c>
      <c r="L421" s="58" t="s">
        <v>311</v>
      </c>
      <c r="M421" s="122" t="s">
        <v>946</v>
      </c>
      <c r="N421" s="125"/>
      <c r="O421" s="61"/>
      <c r="P421" s="61"/>
      <c r="Q421" s="61"/>
      <c r="R421" s="61"/>
      <c r="S421" s="61"/>
      <c r="T421" s="61"/>
      <c r="U421" s="61"/>
      <c r="V421" s="61"/>
      <c r="W421" s="61"/>
      <c r="X421" s="61"/>
      <c r="Y421" s="61"/>
      <c r="Z421" s="61"/>
      <c r="AA421" s="61"/>
      <c r="AB421" s="61"/>
    </row>
    <row r="422" spans="1:28" s="4" customFormat="1" ht="120" customHeight="1">
      <c r="A422" s="47" t="s">
        <v>1043</v>
      </c>
      <c r="B422" s="89" t="s">
        <v>1076</v>
      </c>
      <c r="C422" s="118" t="s">
        <v>1073</v>
      </c>
      <c r="D422" s="50">
        <v>1</v>
      </c>
      <c r="E422" s="51">
        <v>245</v>
      </c>
      <c r="F422" s="52">
        <v>258</v>
      </c>
      <c r="G422" s="53" t="s">
        <v>1067</v>
      </c>
      <c r="H422" s="96">
        <f t="shared" si="63"/>
        <v>0.17784</v>
      </c>
      <c r="I422" s="55" t="s">
        <v>1074</v>
      </c>
      <c r="J422" s="90" t="s">
        <v>1068</v>
      </c>
      <c r="K422" s="57" t="s">
        <v>310</v>
      </c>
      <c r="L422" s="58" t="s">
        <v>311</v>
      </c>
      <c r="M422" s="122" t="s">
        <v>946</v>
      </c>
      <c r="N422" s="125"/>
      <c r="O422" s="61"/>
      <c r="P422" s="61"/>
      <c r="Q422" s="61"/>
      <c r="R422" s="61"/>
      <c r="S422" s="61"/>
      <c r="T422" s="61"/>
      <c r="U422" s="61"/>
      <c r="V422" s="61"/>
      <c r="W422" s="61"/>
      <c r="X422" s="61"/>
      <c r="Y422" s="61"/>
      <c r="Z422" s="61"/>
      <c r="AA422" s="61"/>
      <c r="AB422" s="61"/>
    </row>
    <row r="423" spans="1:28" s="4" customFormat="1" ht="120" customHeight="1">
      <c r="A423" s="47" t="s">
        <v>1043</v>
      </c>
      <c r="B423" s="89" t="s">
        <v>1077</v>
      </c>
      <c r="C423" s="118" t="s">
        <v>1073</v>
      </c>
      <c r="D423" s="50">
        <v>1</v>
      </c>
      <c r="E423" s="51">
        <v>275</v>
      </c>
      <c r="F423" s="52">
        <v>288</v>
      </c>
      <c r="G423" s="53" t="s">
        <v>1067</v>
      </c>
      <c r="H423" s="96">
        <f t="shared" si="63"/>
        <v>0.17784</v>
      </c>
      <c r="I423" s="55" t="s">
        <v>1074</v>
      </c>
      <c r="J423" s="90" t="s">
        <v>1068</v>
      </c>
      <c r="K423" s="57" t="s">
        <v>310</v>
      </c>
      <c r="L423" s="58" t="s">
        <v>311</v>
      </c>
      <c r="M423" s="122" t="s">
        <v>946</v>
      </c>
      <c r="N423" s="125"/>
      <c r="O423" s="61"/>
      <c r="P423" s="61"/>
      <c r="Q423" s="61"/>
      <c r="R423" s="61"/>
      <c r="S423" s="61"/>
      <c r="T423" s="61"/>
      <c r="U423" s="61"/>
      <c r="V423" s="61"/>
      <c r="W423" s="61"/>
      <c r="X423" s="61"/>
      <c r="Y423" s="61"/>
      <c r="Z423" s="61"/>
      <c r="AA423" s="61"/>
      <c r="AB423" s="61"/>
    </row>
    <row r="424" spans="1:28" s="4" customFormat="1" ht="120" customHeight="1">
      <c r="A424" s="47" t="s">
        <v>1043</v>
      </c>
      <c r="B424" s="89" t="s">
        <v>1078</v>
      </c>
      <c r="C424" s="118" t="s">
        <v>1073</v>
      </c>
      <c r="D424" s="50">
        <v>1</v>
      </c>
      <c r="E424" s="51">
        <v>245</v>
      </c>
      <c r="F424" s="52">
        <v>258</v>
      </c>
      <c r="G424" s="53" t="s">
        <v>1067</v>
      </c>
      <c r="H424" s="96">
        <f t="shared" si="63"/>
        <v>0.17784</v>
      </c>
      <c r="I424" s="55" t="s">
        <v>1074</v>
      </c>
      <c r="J424" s="90" t="s">
        <v>1068</v>
      </c>
      <c r="K424" s="57" t="s">
        <v>310</v>
      </c>
      <c r="L424" s="58" t="s">
        <v>311</v>
      </c>
      <c r="M424" s="122" t="s">
        <v>946</v>
      </c>
      <c r="N424" s="125"/>
      <c r="O424" s="61"/>
      <c r="P424" s="61"/>
      <c r="Q424" s="61"/>
      <c r="R424" s="61"/>
      <c r="S424" s="61"/>
      <c r="T424" s="61"/>
      <c r="U424" s="61"/>
      <c r="V424" s="61"/>
      <c r="W424" s="61"/>
      <c r="X424" s="61"/>
      <c r="Y424" s="61"/>
      <c r="Z424" s="61"/>
      <c r="AA424" s="61"/>
      <c r="AB424" s="61"/>
    </row>
    <row r="425" spans="1:28" s="4" customFormat="1" ht="120" customHeight="1">
      <c r="A425" s="47" t="s">
        <v>1043</v>
      </c>
      <c r="B425" s="89" t="s">
        <v>1079</v>
      </c>
      <c r="C425" s="118" t="s">
        <v>1073</v>
      </c>
      <c r="D425" s="50">
        <v>1</v>
      </c>
      <c r="E425" s="51">
        <v>275</v>
      </c>
      <c r="F425" s="52">
        <v>288</v>
      </c>
      <c r="G425" s="53" t="s">
        <v>1067</v>
      </c>
      <c r="H425" s="96">
        <f t="shared" si="63"/>
        <v>0.17784</v>
      </c>
      <c r="I425" s="55" t="s">
        <v>1074</v>
      </c>
      <c r="J425" s="90" t="s">
        <v>1068</v>
      </c>
      <c r="K425" s="57" t="s">
        <v>310</v>
      </c>
      <c r="L425" s="58" t="s">
        <v>311</v>
      </c>
      <c r="M425" s="122" t="s">
        <v>946</v>
      </c>
      <c r="N425" s="125"/>
      <c r="O425" s="61"/>
      <c r="P425" s="61"/>
      <c r="Q425" s="61"/>
      <c r="R425" s="61"/>
      <c r="S425" s="61"/>
      <c r="T425" s="61"/>
      <c r="U425" s="61"/>
      <c r="V425" s="61"/>
      <c r="W425" s="61"/>
      <c r="X425" s="61"/>
      <c r="Y425" s="61"/>
      <c r="Z425" s="61"/>
      <c r="AA425" s="61"/>
      <c r="AB425" s="61"/>
    </row>
    <row r="426" spans="1:28" s="4" customFormat="1" ht="120" customHeight="1">
      <c r="A426" s="47" t="s">
        <v>1043</v>
      </c>
      <c r="B426" s="89" t="s">
        <v>1080</v>
      </c>
      <c r="C426" s="118" t="s">
        <v>1073</v>
      </c>
      <c r="D426" s="50">
        <v>1</v>
      </c>
      <c r="E426" s="51">
        <v>245</v>
      </c>
      <c r="F426" s="52">
        <v>258</v>
      </c>
      <c r="G426" s="53" t="s">
        <v>1067</v>
      </c>
      <c r="H426" s="96">
        <f t="shared" si="63"/>
        <v>0.17784</v>
      </c>
      <c r="I426" s="55" t="s">
        <v>1074</v>
      </c>
      <c r="J426" s="90" t="s">
        <v>1068</v>
      </c>
      <c r="K426" s="57" t="s">
        <v>310</v>
      </c>
      <c r="L426" s="58" t="s">
        <v>311</v>
      </c>
      <c r="M426" s="122" t="s">
        <v>946</v>
      </c>
      <c r="N426" s="125"/>
      <c r="O426" s="61"/>
      <c r="P426" s="61"/>
      <c r="Q426" s="61"/>
      <c r="R426" s="61"/>
      <c r="S426" s="61"/>
      <c r="T426" s="61"/>
      <c r="U426" s="61"/>
      <c r="V426" s="61"/>
      <c r="W426" s="61"/>
      <c r="X426" s="61"/>
      <c r="Y426" s="61"/>
      <c r="Z426" s="61"/>
      <c r="AA426" s="61"/>
      <c r="AB426" s="61"/>
    </row>
    <row r="427" spans="1:28" s="4" customFormat="1" ht="120" customHeight="1">
      <c r="A427" s="47" t="s">
        <v>1043</v>
      </c>
      <c r="B427" s="89" t="s">
        <v>1081</v>
      </c>
      <c r="C427" s="118" t="s">
        <v>1073</v>
      </c>
      <c r="D427" s="50">
        <v>1</v>
      </c>
      <c r="E427" s="51">
        <v>275</v>
      </c>
      <c r="F427" s="52">
        <v>288</v>
      </c>
      <c r="G427" s="53" t="s">
        <v>1067</v>
      </c>
      <c r="H427" s="96">
        <f t="shared" si="63"/>
        <v>0.17784</v>
      </c>
      <c r="I427" s="55" t="s">
        <v>1074</v>
      </c>
      <c r="J427" s="90" t="s">
        <v>1068</v>
      </c>
      <c r="K427" s="57" t="s">
        <v>310</v>
      </c>
      <c r="L427" s="58" t="s">
        <v>311</v>
      </c>
      <c r="M427" s="122" t="s">
        <v>946</v>
      </c>
      <c r="N427" s="125"/>
      <c r="O427" s="61"/>
      <c r="P427" s="61"/>
      <c r="Q427" s="61"/>
      <c r="R427" s="61"/>
      <c r="S427" s="61"/>
      <c r="T427" s="61"/>
      <c r="U427" s="61"/>
      <c r="V427" s="61"/>
      <c r="W427" s="61"/>
      <c r="X427" s="61"/>
      <c r="Y427" s="61"/>
      <c r="Z427" s="61"/>
      <c r="AA427" s="61"/>
      <c r="AB427" s="61"/>
    </row>
    <row r="428" spans="1:28" s="4" customFormat="1" ht="120" customHeight="1">
      <c r="A428" s="47" t="s">
        <v>1043</v>
      </c>
      <c r="B428" s="89" t="s">
        <v>1082</v>
      </c>
      <c r="C428" s="118" t="s">
        <v>1073</v>
      </c>
      <c r="D428" s="50">
        <v>1</v>
      </c>
      <c r="E428" s="51">
        <v>250</v>
      </c>
      <c r="F428" s="52">
        <v>263</v>
      </c>
      <c r="G428" s="53" t="s">
        <v>1067</v>
      </c>
      <c r="H428" s="96">
        <f t="shared" si="63"/>
        <v>0.17784</v>
      </c>
      <c r="I428" s="55" t="s">
        <v>1074</v>
      </c>
      <c r="J428" s="90" t="s">
        <v>1068</v>
      </c>
      <c r="K428" s="57" t="s">
        <v>310</v>
      </c>
      <c r="L428" s="58" t="s">
        <v>311</v>
      </c>
      <c r="M428" s="122" t="s">
        <v>946</v>
      </c>
      <c r="N428" s="125"/>
      <c r="O428" s="61"/>
      <c r="P428" s="61"/>
      <c r="Q428" s="61"/>
      <c r="R428" s="61"/>
      <c r="S428" s="61"/>
      <c r="T428" s="61"/>
      <c r="U428" s="61"/>
      <c r="V428" s="61"/>
      <c r="W428" s="61"/>
      <c r="X428" s="61"/>
      <c r="Y428" s="61"/>
      <c r="Z428" s="61"/>
      <c r="AA428" s="61"/>
      <c r="AB428" s="61"/>
    </row>
    <row r="429" spans="1:28" s="4" customFormat="1" ht="120" customHeight="1">
      <c r="A429" s="47" t="s">
        <v>1043</v>
      </c>
      <c r="B429" s="89" t="s">
        <v>1083</v>
      </c>
      <c r="C429" s="118" t="s">
        <v>1073</v>
      </c>
      <c r="D429" s="50">
        <v>1</v>
      </c>
      <c r="E429" s="51">
        <v>280</v>
      </c>
      <c r="F429" s="52">
        <v>293</v>
      </c>
      <c r="G429" s="53" t="s">
        <v>1067</v>
      </c>
      <c r="H429" s="96">
        <f t="shared" si="63"/>
        <v>0.17784</v>
      </c>
      <c r="I429" s="55" t="s">
        <v>1074</v>
      </c>
      <c r="J429" s="90" t="s">
        <v>1068</v>
      </c>
      <c r="K429" s="57" t="s">
        <v>310</v>
      </c>
      <c r="L429" s="58" t="s">
        <v>311</v>
      </c>
      <c r="M429" s="122" t="s">
        <v>946</v>
      </c>
      <c r="N429" s="125"/>
      <c r="O429" s="61"/>
      <c r="P429" s="61"/>
      <c r="Q429" s="61"/>
      <c r="R429" s="61"/>
      <c r="S429" s="61"/>
      <c r="T429" s="61"/>
      <c r="U429" s="61"/>
      <c r="V429" s="61"/>
      <c r="W429" s="61"/>
      <c r="X429" s="61"/>
      <c r="Y429" s="61"/>
      <c r="Z429" s="61"/>
      <c r="AA429" s="61"/>
      <c r="AB429" s="61"/>
    </row>
    <row r="430" spans="1:28" s="4" customFormat="1" ht="120" customHeight="1">
      <c r="A430" s="47" t="s">
        <v>1043</v>
      </c>
      <c r="B430" s="89" t="s">
        <v>1084</v>
      </c>
      <c r="C430" s="118" t="s">
        <v>1073</v>
      </c>
      <c r="D430" s="50">
        <v>1</v>
      </c>
      <c r="E430" s="51">
        <v>255</v>
      </c>
      <c r="F430" s="52">
        <v>268</v>
      </c>
      <c r="G430" s="53" t="s">
        <v>1067</v>
      </c>
      <c r="H430" s="96">
        <f t="shared" si="63"/>
        <v>0.17784</v>
      </c>
      <c r="I430" s="55" t="s">
        <v>1074</v>
      </c>
      <c r="J430" s="90" t="s">
        <v>1068</v>
      </c>
      <c r="K430" s="57" t="s">
        <v>310</v>
      </c>
      <c r="L430" s="58" t="s">
        <v>311</v>
      </c>
      <c r="M430" s="122" t="s">
        <v>946</v>
      </c>
      <c r="N430" s="125"/>
      <c r="O430" s="61"/>
      <c r="P430" s="61"/>
      <c r="Q430" s="61"/>
      <c r="R430" s="61"/>
      <c r="S430" s="61"/>
      <c r="T430" s="61"/>
      <c r="U430" s="61"/>
      <c r="V430" s="61"/>
      <c r="W430" s="61"/>
      <c r="X430" s="61"/>
      <c r="Y430" s="61"/>
      <c r="Z430" s="61"/>
      <c r="AA430" s="61"/>
      <c r="AB430" s="61"/>
    </row>
    <row r="431" spans="1:28" s="4" customFormat="1" ht="120" customHeight="1">
      <c r="A431" s="47" t="s">
        <v>1043</v>
      </c>
      <c r="B431" s="89" t="s">
        <v>1085</v>
      </c>
      <c r="C431" s="118" t="s">
        <v>1073</v>
      </c>
      <c r="D431" s="50">
        <v>1</v>
      </c>
      <c r="E431" s="51">
        <v>285</v>
      </c>
      <c r="F431" s="52">
        <v>298</v>
      </c>
      <c r="G431" s="53" t="s">
        <v>1067</v>
      </c>
      <c r="H431" s="96">
        <f t="shared" si="63"/>
        <v>0.17784</v>
      </c>
      <c r="I431" s="55" t="s">
        <v>1074</v>
      </c>
      <c r="J431" s="90" t="s">
        <v>1068</v>
      </c>
      <c r="K431" s="57" t="s">
        <v>310</v>
      </c>
      <c r="L431" s="58" t="s">
        <v>311</v>
      </c>
      <c r="M431" s="122" t="s">
        <v>946</v>
      </c>
      <c r="N431" s="125"/>
      <c r="O431" s="61"/>
      <c r="P431" s="61"/>
      <c r="Q431" s="61"/>
      <c r="R431" s="61"/>
      <c r="S431" s="61"/>
      <c r="T431" s="61"/>
      <c r="U431" s="61"/>
      <c r="V431" s="61"/>
      <c r="W431" s="61"/>
      <c r="X431" s="61"/>
      <c r="Y431" s="61"/>
      <c r="Z431" s="61"/>
      <c r="AA431" s="61"/>
      <c r="AB431" s="61"/>
    </row>
    <row r="432" spans="1:28" s="4" customFormat="1" ht="120" customHeight="1">
      <c r="A432" s="47" t="s">
        <v>1043</v>
      </c>
      <c r="B432" s="89" t="s">
        <v>1086</v>
      </c>
      <c r="C432" s="118" t="s">
        <v>1087</v>
      </c>
      <c r="D432" s="50">
        <v>1</v>
      </c>
      <c r="E432" s="51">
        <v>218</v>
      </c>
      <c r="F432" s="52">
        <v>230</v>
      </c>
      <c r="G432" s="53" t="s">
        <v>1088</v>
      </c>
      <c r="H432" s="96">
        <f t="shared" ref="H432:H439" si="64">0.91*0.52*0.36</f>
        <v>0.170352</v>
      </c>
      <c r="I432" s="55" t="s">
        <v>1074</v>
      </c>
      <c r="J432" s="90" t="s">
        <v>1089</v>
      </c>
      <c r="K432" s="57" t="s">
        <v>310</v>
      </c>
      <c r="L432" s="58" t="s">
        <v>311</v>
      </c>
      <c r="M432" s="122" t="s">
        <v>946</v>
      </c>
      <c r="N432" s="125"/>
      <c r="O432" s="61"/>
      <c r="P432" s="61"/>
      <c r="Q432" s="61"/>
      <c r="R432" s="61"/>
      <c r="S432" s="61"/>
      <c r="T432" s="61"/>
      <c r="U432" s="61"/>
      <c r="V432" s="61"/>
      <c r="W432" s="61"/>
      <c r="X432" s="61"/>
      <c r="Y432" s="61"/>
      <c r="Z432" s="61"/>
      <c r="AA432" s="61"/>
      <c r="AB432" s="61"/>
    </row>
    <row r="433" spans="1:28" s="4" customFormat="1" ht="120" customHeight="1">
      <c r="A433" s="47" t="s">
        <v>1043</v>
      </c>
      <c r="B433" s="89" t="s">
        <v>1090</v>
      </c>
      <c r="C433" s="118" t="s">
        <v>1087</v>
      </c>
      <c r="D433" s="50">
        <v>1</v>
      </c>
      <c r="E433" s="51">
        <v>233</v>
      </c>
      <c r="F433" s="52">
        <v>245</v>
      </c>
      <c r="G433" s="53" t="s">
        <v>1088</v>
      </c>
      <c r="H433" s="96">
        <f t="shared" si="64"/>
        <v>0.170352</v>
      </c>
      <c r="I433" s="55" t="s">
        <v>1074</v>
      </c>
      <c r="J433" s="90" t="s">
        <v>1091</v>
      </c>
      <c r="K433" s="57" t="s">
        <v>310</v>
      </c>
      <c r="L433" s="58" t="s">
        <v>311</v>
      </c>
      <c r="M433" s="122" t="s">
        <v>946</v>
      </c>
      <c r="N433" s="125"/>
      <c r="O433" s="61"/>
      <c r="P433" s="61"/>
      <c r="Q433" s="61"/>
      <c r="R433" s="61"/>
      <c r="S433" s="61"/>
      <c r="T433" s="61"/>
      <c r="U433" s="61"/>
      <c r="V433" s="61"/>
      <c r="W433" s="61"/>
      <c r="X433" s="61"/>
      <c r="Y433" s="61"/>
      <c r="Z433" s="61"/>
      <c r="AA433" s="61"/>
      <c r="AB433" s="61"/>
    </row>
    <row r="434" spans="1:28" s="4" customFormat="1" ht="120" customHeight="1">
      <c r="A434" s="47" t="s">
        <v>1043</v>
      </c>
      <c r="B434" s="89" t="s">
        <v>1090</v>
      </c>
      <c r="C434" s="118" t="s">
        <v>1087</v>
      </c>
      <c r="D434" s="50">
        <v>1</v>
      </c>
      <c r="E434" s="51">
        <v>233</v>
      </c>
      <c r="F434" s="52">
        <v>245</v>
      </c>
      <c r="G434" s="53" t="s">
        <v>1088</v>
      </c>
      <c r="H434" s="96">
        <f t="shared" si="64"/>
        <v>0.170352</v>
      </c>
      <c r="I434" s="55" t="s">
        <v>1074</v>
      </c>
      <c r="J434" s="90" t="s">
        <v>1091</v>
      </c>
      <c r="K434" s="57" t="s">
        <v>310</v>
      </c>
      <c r="L434" s="58" t="s">
        <v>311</v>
      </c>
      <c r="M434" s="122" t="s">
        <v>946</v>
      </c>
      <c r="N434" s="125"/>
      <c r="O434" s="61"/>
      <c r="P434" s="61"/>
      <c r="Q434" s="61"/>
      <c r="R434" s="61"/>
      <c r="S434" s="61"/>
      <c r="T434" s="61"/>
      <c r="U434" s="61"/>
      <c r="V434" s="61"/>
      <c r="W434" s="61"/>
      <c r="X434" s="61"/>
      <c r="Y434" s="61"/>
      <c r="Z434" s="61"/>
      <c r="AA434" s="61"/>
      <c r="AB434" s="61"/>
    </row>
    <row r="435" spans="1:28" s="4" customFormat="1" ht="120" customHeight="1">
      <c r="A435" s="47" t="s">
        <v>1043</v>
      </c>
      <c r="B435" s="89" t="s">
        <v>1092</v>
      </c>
      <c r="C435" s="120" t="s">
        <v>870</v>
      </c>
      <c r="D435" s="50">
        <v>1</v>
      </c>
      <c r="E435" s="51">
        <v>240</v>
      </c>
      <c r="F435" s="52">
        <v>252</v>
      </c>
      <c r="G435" s="53" t="s">
        <v>1088</v>
      </c>
      <c r="H435" s="96">
        <f t="shared" si="64"/>
        <v>0.170352</v>
      </c>
      <c r="I435" s="55" t="s">
        <v>1074</v>
      </c>
      <c r="J435" s="90" t="s">
        <v>1089</v>
      </c>
      <c r="K435" s="57" t="s">
        <v>310</v>
      </c>
      <c r="L435" s="58" t="s">
        <v>311</v>
      </c>
      <c r="M435" s="122" t="s">
        <v>946</v>
      </c>
      <c r="N435" s="125"/>
      <c r="O435" s="61"/>
      <c r="P435" s="61"/>
      <c r="Q435" s="61"/>
      <c r="R435" s="61"/>
      <c r="S435" s="61"/>
      <c r="T435" s="61"/>
      <c r="U435" s="61"/>
      <c r="V435" s="61"/>
      <c r="W435" s="61"/>
      <c r="X435" s="61"/>
      <c r="Y435" s="61"/>
      <c r="Z435" s="61"/>
      <c r="AA435" s="61"/>
      <c r="AB435" s="61"/>
    </row>
    <row r="436" spans="1:28" s="4" customFormat="1" ht="120" customHeight="1">
      <c r="A436" s="47" t="s">
        <v>1043</v>
      </c>
      <c r="B436" s="89" t="s">
        <v>1093</v>
      </c>
      <c r="C436" s="120" t="s">
        <v>870</v>
      </c>
      <c r="D436" s="50">
        <v>1</v>
      </c>
      <c r="E436" s="51">
        <v>253</v>
      </c>
      <c r="F436" s="52">
        <v>265</v>
      </c>
      <c r="G436" s="53" t="s">
        <v>1088</v>
      </c>
      <c r="H436" s="96">
        <f t="shared" si="64"/>
        <v>0.170352</v>
      </c>
      <c r="I436" s="55" t="s">
        <v>1074</v>
      </c>
      <c r="J436" s="90" t="s">
        <v>1091</v>
      </c>
      <c r="K436" s="57" t="s">
        <v>310</v>
      </c>
      <c r="L436" s="58" t="s">
        <v>311</v>
      </c>
      <c r="M436" s="122" t="s">
        <v>946</v>
      </c>
      <c r="N436" s="125"/>
      <c r="O436" s="61"/>
      <c r="P436" s="61"/>
      <c r="Q436" s="61"/>
      <c r="R436" s="61"/>
      <c r="S436" s="61"/>
      <c r="T436" s="61"/>
      <c r="U436" s="61"/>
      <c r="V436" s="61"/>
      <c r="W436" s="61"/>
      <c r="X436" s="61"/>
      <c r="Y436" s="61"/>
      <c r="Z436" s="61"/>
      <c r="AA436" s="61"/>
      <c r="AB436" s="61"/>
    </row>
    <row r="437" spans="1:28" s="4" customFormat="1" ht="120" customHeight="1">
      <c r="A437" s="47" t="s">
        <v>1043</v>
      </c>
      <c r="B437" s="89" t="s">
        <v>1094</v>
      </c>
      <c r="C437" s="120" t="s">
        <v>987</v>
      </c>
      <c r="D437" s="50">
        <v>1</v>
      </c>
      <c r="E437" s="51">
        <v>245</v>
      </c>
      <c r="F437" s="52">
        <v>257</v>
      </c>
      <c r="G437" s="53" t="s">
        <v>1088</v>
      </c>
      <c r="H437" s="96">
        <f t="shared" si="64"/>
        <v>0.170352</v>
      </c>
      <c r="I437" s="55" t="s">
        <v>1074</v>
      </c>
      <c r="J437" s="90" t="s">
        <v>1089</v>
      </c>
      <c r="K437" s="57" t="s">
        <v>310</v>
      </c>
      <c r="L437" s="58" t="s">
        <v>311</v>
      </c>
      <c r="M437" s="122" t="s">
        <v>946</v>
      </c>
      <c r="N437" s="125"/>
      <c r="O437" s="61"/>
      <c r="P437" s="61"/>
      <c r="Q437" s="61"/>
      <c r="R437" s="61"/>
      <c r="S437" s="61"/>
      <c r="T437" s="61"/>
      <c r="U437" s="61"/>
      <c r="V437" s="61"/>
      <c r="W437" s="61"/>
      <c r="X437" s="61"/>
      <c r="Y437" s="61"/>
      <c r="Z437" s="61"/>
      <c r="AA437" s="61"/>
      <c r="AB437" s="61"/>
    </row>
    <row r="438" spans="1:28" s="4" customFormat="1" ht="120" customHeight="1">
      <c r="A438" s="47" t="s">
        <v>1043</v>
      </c>
      <c r="B438" s="89" t="s">
        <v>1095</v>
      </c>
      <c r="C438" s="120" t="s">
        <v>987</v>
      </c>
      <c r="D438" s="50">
        <v>1</v>
      </c>
      <c r="E438" s="51">
        <v>258</v>
      </c>
      <c r="F438" s="52">
        <v>270</v>
      </c>
      <c r="G438" s="53" t="s">
        <v>1088</v>
      </c>
      <c r="H438" s="96">
        <f t="shared" si="64"/>
        <v>0.170352</v>
      </c>
      <c r="I438" s="55" t="s">
        <v>1074</v>
      </c>
      <c r="J438" s="90" t="s">
        <v>1091</v>
      </c>
      <c r="K438" s="57" t="s">
        <v>310</v>
      </c>
      <c r="L438" s="58" t="s">
        <v>311</v>
      </c>
      <c r="M438" s="122" t="s">
        <v>946</v>
      </c>
      <c r="N438" s="125"/>
      <c r="O438" s="61"/>
      <c r="P438" s="61"/>
      <c r="Q438" s="61"/>
      <c r="R438" s="61"/>
      <c r="S438" s="61"/>
      <c r="T438" s="61"/>
      <c r="U438" s="61"/>
      <c r="V438" s="61"/>
      <c r="W438" s="61"/>
      <c r="X438" s="61"/>
      <c r="Y438" s="61"/>
      <c r="Z438" s="61"/>
      <c r="AA438" s="61"/>
      <c r="AB438" s="61"/>
    </row>
    <row r="439" spans="1:28" s="4" customFormat="1" ht="120" customHeight="1">
      <c r="A439" s="47" t="s">
        <v>1043</v>
      </c>
      <c r="B439" s="89" t="s">
        <v>1095</v>
      </c>
      <c r="C439" s="120" t="s">
        <v>987</v>
      </c>
      <c r="D439" s="50">
        <v>1</v>
      </c>
      <c r="E439" s="51">
        <v>258</v>
      </c>
      <c r="F439" s="52">
        <v>270</v>
      </c>
      <c r="G439" s="53" t="s">
        <v>1088</v>
      </c>
      <c r="H439" s="96">
        <f t="shared" si="64"/>
        <v>0.170352</v>
      </c>
      <c r="I439" s="55" t="s">
        <v>1074</v>
      </c>
      <c r="J439" s="90" t="s">
        <v>1091</v>
      </c>
      <c r="K439" s="57" t="s">
        <v>310</v>
      </c>
      <c r="L439" s="58" t="s">
        <v>311</v>
      </c>
      <c r="M439" s="122" t="s">
        <v>946</v>
      </c>
      <c r="N439" s="125"/>
      <c r="O439" s="61"/>
      <c r="P439" s="61"/>
      <c r="Q439" s="61"/>
      <c r="R439" s="61"/>
      <c r="S439" s="61"/>
      <c r="T439" s="61"/>
      <c r="U439" s="61"/>
      <c r="V439" s="61"/>
      <c r="W439" s="61"/>
      <c r="X439" s="61"/>
      <c r="Y439" s="61"/>
      <c r="Z439" s="61"/>
      <c r="AA439" s="61"/>
      <c r="AB439" s="61"/>
    </row>
    <row r="440" spans="1:28" s="4" customFormat="1" ht="120" customHeight="1">
      <c r="A440" s="47" t="s">
        <v>1043</v>
      </c>
      <c r="B440" s="89" t="s">
        <v>1096</v>
      </c>
      <c r="C440" s="118" t="s">
        <v>1097</v>
      </c>
      <c r="D440" s="50">
        <v>1</v>
      </c>
      <c r="E440" s="51">
        <v>303</v>
      </c>
      <c r="F440" s="52">
        <v>318</v>
      </c>
      <c r="G440" s="53" t="s">
        <v>1098</v>
      </c>
      <c r="H440" s="96">
        <f t="shared" ref="H440:H448" si="65">1.03*0.62*0.4</f>
        <v>0.25544</v>
      </c>
      <c r="I440" s="55" t="s">
        <v>1047</v>
      </c>
      <c r="J440" s="90" t="s">
        <v>1089</v>
      </c>
      <c r="K440" s="57" t="s">
        <v>310</v>
      </c>
      <c r="L440" s="58" t="s">
        <v>311</v>
      </c>
      <c r="M440" s="122" t="s">
        <v>946</v>
      </c>
      <c r="N440" s="125"/>
      <c r="O440" s="61"/>
      <c r="P440" s="61"/>
      <c r="Q440" s="61"/>
      <c r="R440" s="61"/>
      <c r="S440" s="61"/>
      <c r="T440" s="61"/>
      <c r="U440" s="61"/>
      <c r="V440" s="61"/>
      <c r="W440" s="61"/>
      <c r="X440" s="61"/>
      <c r="Y440" s="61"/>
      <c r="Z440" s="61"/>
      <c r="AA440" s="61"/>
      <c r="AB440" s="61"/>
    </row>
    <row r="441" spans="1:28" s="4" customFormat="1" ht="120" customHeight="1">
      <c r="A441" s="47" t="s">
        <v>1043</v>
      </c>
      <c r="B441" s="89" t="s">
        <v>1096</v>
      </c>
      <c r="C441" s="118" t="s">
        <v>1097</v>
      </c>
      <c r="D441" s="50">
        <v>1</v>
      </c>
      <c r="E441" s="51">
        <v>303</v>
      </c>
      <c r="F441" s="52">
        <v>318</v>
      </c>
      <c r="G441" s="53" t="s">
        <v>1098</v>
      </c>
      <c r="H441" s="96">
        <f t="shared" si="65"/>
        <v>0.25544</v>
      </c>
      <c r="I441" s="55" t="s">
        <v>1047</v>
      </c>
      <c r="J441" s="90" t="s">
        <v>1089</v>
      </c>
      <c r="K441" s="57" t="s">
        <v>310</v>
      </c>
      <c r="L441" s="58" t="s">
        <v>311</v>
      </c>
      <c r="M441" s="122" t="s">
        <v>946</v>
      </c>
      <c r="N441" s="125"/>
      <c r="O441" s="61"/>
      <c r="P441" s="61"/>
      <c r="Q441" s="61"/>
      <c r="R441" s="61"/>
      <c r="S441" s="61"/>
      <c r="T441" s="61"/>
      <c r="U441" s="61"/>
      <c r="V441" s="61"/>
      <c r="W441" s="61"/>
      <c r="X441" s="61"/>
      <c r="Y441" s="61"/>
      <c r="Z441" s="61"/>
      <c r="AA441" s="61"/>
      <c r="AB441" s="61"/>
    </row>
    <row r="442" spans="1:28" s="4" customFormat="1" ht="120" customHeight="1">
      <c r="A442" s="47" t="s">
        <v>1043</v>
      </c>
      <c r="B442" s="89" t="s">
        <v>1099</v>
      </c>
      <c r="C442" s="118" t="s">
        <v>1097</v>
      </c>
      <c r="D442" s="50">
        <v>1</v>
      </c>
      <c r="E442" s="51">
        <v>343</v>
      </c>
      <c r="F442" s="52">
        <v>358</v>
      </c>
      <c r="G442" s="53" t="s">
        <v>1098</v>
      </c>
      <c r="H442" s="96">
        <f t="shared" si="65"/>
        <v>0.25544</v>
      </c>
      <c r="I442" s="55" t="s">
        <v>1047</v>
      </c>
      <c r="J442" s="90" t="s">
        <v>1100</v>
      </c>
      <c r="K442" s="57" t="s">
        <v>310</v>
      </c>
      <c r="L442" s="58" t="s">
        <v>311</v>
      </c>
      <c r="M442" s="122" t="s">
        <v>946</v>
      </c>
      <c r="N442" s="125"/>
      <c r="O442" s="61"/>
      <c r="P442" s="61"/>
      <c r="Q442" s="61"/>
      <c r="R442" s="61"/>
      <c r="S442" s="61"/>
      <c r="T442" s="61"/>
      <c r="U442" s="61"/>
      <c r="V442" s="61"/>
      <c r="W442" s="61"/>
      <c r="X442" s="61"/>
      <c r="Y442" s="61"/>
      <c r="Z442" s="61"/>
      <c r="AA442" s="61"/>
      <c r="AB442" s="61"/>
    </row>
    <row r="443" spans="1:28" s="4" customFormat="1" ht="120" customHeight="1">
      <c r="A443" s="47" t="s">
        <v>1043</v>
      </c>
      <c r="B443" s="89" t="s">
        <v>1099</v>
      </c>
      <c r="C443" s="118" t="s">
        <v>1097</v>
      </c>
      <c r="D443" s="50">
        <v>1</v>
      </c>
      <c r="E443" s="51">
        <v>343</v>
      </c>
      <c r="F443" s="52">
        <v>358</v>
      </c>
      <c r="G443" s="53" t="s">
        <v>1098</v>
      </c>
      <c r="H443" s="96">
        <f t="shared" si="65"/>
        <v>0.25544</v>
      </c>
      <c r="I443" s="55" t="s">
        <v>1047</v>
      </c>
      <c r="J443" s="90" t="s">
        <v>1101</v>
      </c>
      <c r="K443" s="57" t="s">
        <v>310</v>
      </c>
      <c r="L443" s="58" t="s">
        <v>311</v>
      </c>
      <c r="M443" s="122" t="s">
        <v>946</v>
      </c>
      <c r="N443" s="125"/>
      <c r="O443" s="61"/>
      <c r="P443" s="61"/>
      <c r="Q443" s="61"/>
      <c r="R443" s="61"/>
      <c r="S443" s="61"/>
      <c r="T443" s="61"/>
      <c r="U443" s="61"/>
      <c r="V443" s="61"/>
      <c r="W443" s="61"/>
      <c r="X443" s="61"/>
      <c r="Y443" s="61"/>
      <c r="Z443" s="61"/>
      <c r="AA443" s="61"/>
      <c r="AB443" s="61"/>
    </row>
    <row r="444" spans="1:28" s="4" customFormat="1" ht="120" customHeight="1">
      <c r="A444" s="47" t="s">
        <v>1043</v>
      </c>
      <c r="B444" s="89" t="s">
        <v>1102</v>
      </c>
      <c r="C444" s="120" t="s">
        <v>870</v>
      </c>
      <c r="D444" s="50">
        <v>1</v>
      </c>
      <c r="E444" s="51">
        <v>335</v>
      </c>
      <c r="F444" s="52">
        <v>350</v>
      </c>
      <c r="G444" s="53" t="s">
        <v>1098</v>
      </c>
      <c r="H444" s="96">
        <f t="shared" si="65"/>
        <v>0.25544</v>
      </c>
      <c r="I444" s="55" t="s">
        <v>1047</v>
      </c>
      <c r="J444" s="90" t="s">
        <v>1089</v>
      </c>
      <c r="K444" s="57" t="s">
        <v>310</v>
      </c>
      <c r="L444" s="58" t="s">
        <v>311</v>
      </c>
      <c r="M444" s="122" t="s">
        <v>946</v>
      </c>
      <c r="N444" s="125"/>
      <c r="O444" s="61"/>
      <c r="P444" s="61"/>
      <c r="Q444" s="61"/>
      <c r="R444" s="61"/>
      <c r="S444" s="61"/>
      <c r="T444" s="61"/>
      <c r="U444" s="61"/>
      <c r="V444" s="61"/>
      <c r="W444" s="61"/>
      <c r="X444" s="61"/>
      <c r="Y444" s="61"/>
      <c r="Z444" s="61"/>
      <c r="AA444" s="61"/>
      <c r="AB444" s="61"/>
    </row>
    <row r="445" spans="1:28" s="4" customFormat="1" ht="120" customHeight="1">
      <c r="A445" s="47" t="s">
        <v>1043</v>
      </c>
      <c r="B445" s="89" t="s">
        <v>1103</v>
      </c>
      <c r="C445" s="120" t="s">
        <v>870</v>
      </c>
      <c r="D445" s="50">
        <v>1</v>
      </c>
      <c r="E445" s="51">
        <v>360</v>
      </c>
      <c r="F445" s="52">
        <v>375</v>
      </c>
      <c r="G445" s="53" t="s">
        <v>1098</v>
      </c>
      <c r="H445" s="96">
        <f t="shared" si="65"/>
        <v>0.25544</v>
      </c>
      <c r="I445" s="55" t="s">
        <v>1047</v>
      </c>
      <c r="J445" s="90" t="s">
        <v>1104</v>
      </c>
      <c r="K445" s="57" t="s">
        <v>310</v>
      </c>
      <c r="L445" s="58" t="s">
        <v>311</v>
      </c>
      <c r="M445" s="122" t="s">
        <v>946</v>
      </c>
      <c r="N445" s="125"/>
      <c r="O445" s="61"/>
      <c r="P445" s="61"/>
      <c r="Q445" s="61"/>
      <c r="R445" s="61"/>
      <c r="S445" s="61"/>
      <c r="T445" s="61"/>
      <c r="U445" s="61"/>
      <c r="V445" s="61"/>
      <c r="W445" s="61"/>
      <c r="X445" s="61"/>
      <c r="Y445" s="61"/>
      <c r="Z445" s="61"/>
      <c r="AA445" s="61"/>
      <c r="AB445" s="61"/>
    </row>
    <row r="446" spans="1:28" s="4" customFormat="1" ht="120" customHeight="1">
      <c r="A446" s="47" t="s">
        <v>1043</v>
      </c>
      <c r="B446" s="89" t="s">
        <v>1105</v>
      </c>
      <c r="C446" s="120" t="s">
        <v>987</v>
      </c>
      <c r="D446" s="50">
        <v>1</v>
      </c>
      <c r="E446" s="51">
        <v>345</v>
      </c>
      <c r="F446" s="52">
        <v>360</v>
      </c>
      <c r="G446" s="53" t="s">
        <v>1098</v>
      </c>
      <c r="H446" s="96">
        <f t="shared" si="65"/>
        <v>0.25544</v>
      </c>
      <c r="I446" s="55" t="s">
        <v>1047</v>
      </c>
      <c r="J446" s="90" t="s">
        <v>1089</v>
      </c>
      <c r="K446" s="57" t="s">
        <v>310</v>
      </c>
      <c r="L446" s="58" t="s">
        <v>311</v>
      </c>
      <c r="M446" s="122" t="s">
        <v>946</v>
      </c>
      <c r="N446" s="125"/>
      <c r="O446" s="61"/>
      <c r="P446" s="61"/>
      <c r="Q446" s="61"/>
      <c r="R446" s="61"/>
      <c r="S446" s="61"/>
      <c r="T446" s="61"/>
      <c r="U446" s="61"/>
      <c r="V446" s="61"/>
      <c r="W446" s="61"/>
      <c r="X446" s="61"/>
      <c r="Y446" s="61"/>
      <c r="Z446" s="61"/>
      <c r="AA446" s="61"/>
      <c r="AB446" s="61"/>
    </row>
    <row r="447" spans="1:28" s="4" customFormat="1" ht="120" customHeight="1">
      <c r="A447" s="47" t="s">
        <v>1043</v>
      </c>
      <c r="B447" s="89" t="s">
        <v>1106</v>
      </c>
      <c r="C447" s="120" t="s">
        <v>987</v>
      </c>
      <c r="D447" s="50">
        <v>1</v>
      </c>
      <c r="E447" s="51">
        <v>380</v>
      </c>
      <c r="F447" s="52">
        <v>395</v>
      </c>
      <c r="G447" s="53" t="s">
        <v>1098</v>
      </c>
      <c r="H447" s="96">
        <f t="shared" si="65"/>
        <v>0.25544</v>
      </c>
      <c r="I447" s="55" t="s">
        <v>1047</v>
      </c>
      <c r="J447" s="90" t="s">
        <v>1100</v>
      </c>
      <c r="K447" s="57" t="s">
        <v>310</v>
      </c>
      <c r="L447" s="58" t="s">
        <v>311</v>
      </c>
      <c r="M447" s="122" t="s">
        <v>946</v>
      </c>
      <c r="N447" s="125"/>
      <c r="O447" s="61"/>
      <c r="P447" s="61"/>
      <c r="Q447" s="61"/>
      <c r="R447" s="61"/>
      <c r="S447" s="61"/>
      <c r="T447" s="61"/>
      <c r="U447" s="61"/>
      <c r="V447" s="61"/>
      <c r="W447" s="61"/>
      <c r="X447" s="61"/>
      <c r="Y447" s="61"/>
      <c r="Z447" s="61"/>
      <c r="AA447" s="61"/>
      <c r="AB447" s="61"/>
    </row>
    <row r="448" spans="1:28" s="4" customFormat="1" ht="120" customHeight="1">
      <c r="A448" s="47" t="s">
        <v>1043</v>
      </c>
      <c r="B448" s="89" t="s">
        <v>1107</v>
      </c>
      <c r="C448" s="120" t="s">
        <v>987</v>
      </c>
      <c r="D448" s="50">
        <v>1</v>
      </c>
      <c r="E448" s="51">
        <v>380</v>
      </c>
      <c r="F448" s="52">
        <v>395</v>
      </c>
      <c r="G448" s="53" t="s">
        <v>1098</v>
      </c>
      <c r="H448" s="96">
        <f t="shared" si="65"/>
        <v>0.25544</v>
      </c>
      <c r="I448" s="55" t="s">
        <v>1047</v>
      </c>
      <c r="J448" s="90" t="s">
        <v>1101</v>
      </c>
      <c r="K448" s="57" t="s">
        <v>310</v>
      </c>
      <c r="L448" s="58" t="s">
        <v>311</v>
      </c>
      <c r="M448" s="122" t="s">
        <v>946</v>
      </c>
      <c r="N448" s="125"/>
      <c r="O448" s="61"/>
      <c r="P448" s="61"/>
      <c r="Q448" s="61"/>
      <c r="R448" s="61"/>
      <c r="S448" s="61"/>
      <c r="T448" s="61"/>
      <c r="U448" s="61"/>
      <c r="V448" s="61"/>
      <c r="W448" s="61"/>
      <c r="X448" s="61"/>
      <c r="Y448" s="61"/>
      <c r="Z448" s="61"/>
      <c r="AA448" s="61"/>
      <c r="AB448" s="61"/>
    </row>
    <row r="449" spans="1:28" s="4" customFormat="1" ht="120" customHeight="1">
      <c r="A449" s="47" t="s">
        <v>1043</v>
      </c>
      <c r="B449" s="89" t="s">
        <v>1108</v>
      </c>
      <c r="C449" s="118" t="s">
        <v>1109</v>
      </c>
      <c r="D449" s="50">
        <v>1</v>
      </c>
      <c r="E449" s="51">
        <v>224</v>
      </c>
      <c r="F449" s="52">
        <v>234</v>
      </c>
      <c r="G449" s="53" t="s">
        <v>1088</v>
      </c>
      <c r="H449" s="96">
        <f t="shared" ref="H449:H456" si="66">0.91*0.51*0.36</f>
        <v>0.167076</v>
      </c>
      <c r="I449" s="55" t="s">
        <v>1074</v>
      </c>
      <c r="J449" s="90" t="s">
        <v>1089</v>
      </c>
      <c r="K449" s="57" t="s">
        <v>310</v>
      </c>
      <c r="L449" s="58" t="s">
        <v>311</v>
      </c>
      <c r="M449" s="122" t="s">
        <v>946</v>
      </c>
      <c r="N449" s="125"/>
      <c r="O449" s="61"/>
      <c r="P449" s="61"/>
      <c r="Q449" s="61"/>
      <c r="R449" s="61"/>
      <c r="S449" s="61"/>
      <c r="T449" s="61"/>
      <c r="U449" s="61"/>
      <c r="V449" s="61"/>
      <c r="W449" s="61"/>
      <c r="X449" s="61"/>
      <c r="Y449" s="61"/>
      <c r="Z449" s="61"/>
      <c r="AA449" s="61"/>
      <c r="AB449" s="61"/>
    </row>
    <row r="450" spans="1:28" s="4" customFormat="1" ht="120" customHeight="1">
      <c r="A450" s="47" t="s">
        <v>1043</v>
      </c>
      <c r="B450" s="89" t="s">
        <v>1110</v>
      </c>
      <c r="C450" s="118" t="s">
        <v>1109</v>
      </c>
      <c r="D450" s="50">
        <v>1</v>
      </c>
      <c r="E450" s="51">
        <v>224</v>
      </c>
      <c r="F450" s="52">
        <v>234</v>
      </c>
      <c r="G450" s="53" t="s">
        <v>1088</v>
      </c>
      <c r="H450" s="96">
        <f t="shared" si="66"/>
        <v>0.167076</v>
      </c>
      <c r="I450" s="55" t="s">
        <v>1074</v>
      </c>
      <c r="J450" s="90" t="s">
        <v>1089</v>
      </c>
      <c r="K450" s="57" t="s">
        <v>310</v>
      </c>
      <c r="L450" s="58" t="s">
        <v>311</v>
      </c>
      <c r="M450" s="122" t="s">
        <v>946</v>
      </c>
      <c r="N450" s="125"/>
      <c r="O450" s="61"/>
      <c r="P450" s="61"/>
      <c r="Q450" s="61"/>
      <c r="R450" s="61"/>
      <c r="S450" s="61"/>
      <c r="T450" s="61"/>
      <c r="U450" s="61"/>
      <c r="V450" s="61"/>
      <c r="W450" s="61"/>
      <c r="X450" s="61"/>
      <c r="Y450" s="61"/>
      <c r="Z450" s="61"/>
      <c r="AA450" s="61"/>
      <c r="AB450" s="61"/>
    </row>
    <row r="451" spans="1:28" s="4" customFormat="1" ht="120" customHeight="1">
      <c r="A451" s="47" t="s">
        <v>1043</v>
      </c>
      <c r="B451" s="89" t="s">
        <v>1111</v>
      </c>
      <c r="C451" s="118" t="s">
        <v>1109</v>
      </c>
      <c r="D451" s="50">
        <v>1</v>
      </c>
      <c r="E451" s="51">
        <v>237</v>
      </c>
      <c r="F451" s="52">
        <v>247</v>
      </c>
      <c r="G451" s="53" t="s">
        <v>1088</v>
      </c>
      <c r="H451" s="96">
        <f t="shared" si="66"/>
        <v>0.167076</v>
      </c>
      <c r="I451" s="55" t="s">
        <v>1074</v>
      </c>
      <c r="J451" s="90" t="s">
        <v>1091</v>
      </c>
      <c r="K451" s="57" t="s">
        <v>310</v>
      </c>
      <c r="L451" s="58" t="s">
        <v>311</v>
      </c>
      <c r="M451" s="122" t="s">
        <v>946</v>
      </c>
      <c r="N451" s="125"/>
      <c r="O451" s="61"/>
      <c r="P451" s="61"/>
      <c r="Q451" s="61"/>
      <c r="R451" s="61"/>
      <c r="S451" s="61"/>
      <c r="T451" s="61"/>
      <c r="U451" s="61"/>
      <c r="V451" s="61"/>
      <c r="W451" s="61"/>
      <c r="X451" s="61"/>
      <c r="Y451" s="61"/>
      <c r="Z451" s="61"/>
      <c r="AA451" s="61"/>
      <c r="AB451" s="61"/>
    </row>
    <row r="452" spans="1:28" s="4" customFormat="1" ht="120" customHeight="1">
      <c r="A452" s="47" t="s">
        <v>1043</v>
      </c>
      <c r="B452" s="89" t="s">
        <v>1112</v>
      </c>
      <c r="C452" s="118" t="s">
        <v>1109</v>
      </c>
      <c r="D452" s="50">
        <v>1</v>
      </c>
      <c r="E452" s="51">
        <v>237</v>
      </c>
      <c r="F452" s="52">
        <v>247</v>
      </c>
      <c r="G452" s="53" t="s">
        <v>1088</v>
      </c>
      <c r="H452" s="96">
        <f t="shared" si="66"/>
        <v>0.167076</v>
      </c>
      <c r="I452" s="55" t="s">
        <v>1074</v>
      </c>
      <c r="J452" s="90" t="s">
        <v>1091</v>
      </c>
      <c r="K452" s="57" t="s">
        <v>310</v>
      </c>
      <c r="L452" s="58" t="s">
        <v>311</v>
      </c>
      <c r="M452" s="122" t="s">
        <v>946</v>
      </c>
      <c r="N452" s="125"/>
      <c r="O452" s="61"/>
      <c r="P452" s="61"/>
      <c r="Q452" s="61"/>
      <c r="R452" s="61"/>
      <c r="S452" s="61"/>
      <c r="T452" s="61"/>
      <c r="U452" s="61"/>
      <c r="V452" s="61"/>
      <c r="W452" s="61"/>
      <c r="X452" s="61"/>
      <c r="Y452" s="61"/>
      <c r="Z452" s="61"/>
      <c r="AA452" s="61"/>
      <c r="AB452" s="61"/>
    </row>
    <row r="453" spans="1:28" s="4" customFormat="1" ht="120" customHeight="1">
      <c r="A453" s="47" t="s">
        <v>1043</v>
      </c>
      <c r="B453" s="89" t="s">
        <v>1113</v>
      </c>
      <c r="C453" s="120" t="s">
        <v>870</v>
      </c>
      <c r="D453" s="50">
        <v>1</v>
      </c>
      <c r="E453" s="51">
        <v>246</v>
      </c>
      <c r="F453" s="52">
        <v>256</v>
      </c>
      <c r="G453" s="53" t="s">
        <v>1088</v>
      </c>
      <c r="H453" s="96">
        <f t="shared" si="66"/>
        <v>0.167076</v>
      </c>
      <c r="I453" s="55" t="s">
        <v>1074</v>
      </c>
      <c r="J453" s="90" t="s">
        <v>1089</v>
      </c>
      <c r="K453" s="57" t="s">
        <v>310</v>
      </c>
      <c r="L453" s="58" t="s">
        <v>311</v>
      </c>
      <c r="M453" s="122" t="s">
        <v>946</v>
      </c>
      <c r="N453" s="125"/>
      <c r="O453" s="61"/>
      <c r="P453" s="61"/>
      <c r="Q453" s="61"/>
      <c r="R453" s="61"/>
      <c r="S453" s="61"/>
      <c r="T453" s="61"/>
      <c r="U453" s="61"/>
      <c r="V453" s="61"/>
      <c r="W453" s="61"/>
      <c r="X453" s="61"/>
      <c r="Y453" s="61"/>
      <c r="Z453" s="61"/>
      <c r="AA453" s="61"/>
      <c r="AB453" s="61"/>
    </row>
    <row r="454" spans="1:28" s="4" customFormat="1" ht="120" customHeight="1">
      <c r="A454" s="47" t="s">
        <v>1043</v>
      </c>
      <c r="B454" s="89" t="s">
        <v>1114</v>
      </c>
      <c r="C454" s="120" t="s">
        <v>870</v>
      </c>
      <c r="D454" s="50">
        <v>1</v>
      </c>
      <c r="E454" s="51">
        <v>259</v>
      </c>
      <c r="F454" s="52">
        <v>269</v>
      </c>
      <c r="G454" s="53" t="s">
        <v>1088</v>
      </c>
      <c r="H454" s="96">
        <f t="shared" si="66"/>
        <v>0.167076</v>
      </c>
      <c r="I454" s="55" t="s">
        <v>1074</v>
      </c>
      <c r="J454" s="90" t="s">
        <v>1091</v>
      </c>
      <c r="K454" s="57" t="s">
        <v>310</v>
      </c>
      <c r="L454" s="58" t="s">
        <v>311</v>
      </c>
      <c r="M454" s="122" t="s">
        <v>946</v>
      </c>
      <c r="N454" s="125"/>
      <c r="O454" s="61"/>
      <c r="P454" s="61"/>
      <c r="Q454" s="61"/>
      <c r="R454" s="61"/>
      <c r="S454" s="61"/>
      <c r="T454" s="61"/>
      <c r="U454" s="61"/>
      <c r="V454" s="61"/>
      <c r="W454" s="61"/>
      <c r="X454" s="61"/>
      <c r="Y454" s="61"/>
      <c r="Z454" s="61"/>
      <c r="AA454" s="61"/>
      <c r="AB454" s="61"/>
    </row>
    <row r="455" spans="1:28" s="4" customFormat="1" ht="120" customHeight="1">
      <c r="A455" s="47" t="s">
        <v>1043</v>
      </c>
      <c r="B455" s="89" t="s">
        <v>1115</v>
      </c>
      <c r="C455" s="120" t="s">
        <v>987</v>
      </c>
      <c r="D455" s="50">
        <v>1</v>
      </c>
      <c r="E455" s="51">
        <v>252</v>
      </c>
      <c r="F455" s="52">
        <v>262</v>
      </c>
      <c r="G455" s="53" t="s">
        <v>1088</v>
      </c>
      <c r="H455" s="96">
        <f t="shared" si="66"/>
        <v>0.167076</v>
      </c>
      <c r="I455" s="55" t="s">
        <v>1074</v>
      </c>
      <c r="J455" s="90" t="s">
        <v>1089</v>
      </c>
      <c r="K455" s="57" t="s">
        <v>310</v>
      </c>
      <c r="L455" s="58" t="s">
        <v>311</v>
      </c>
      <c r="M455" s="122" t="s">
        <v>946</v>
      </c>
      <c r="N455" s="125"/>
      <c r="O455" s="61"/>
      <c r="P455" s="61"/>
      <c r="Q455" s="61"/>
      <c r="R455" s="61"/>
      <c r="S455" s="61"/>
      <c r="T455" s="61"/>
      <c r="U455" s="61"/>
      <c r="V455" s="61"/>
      <c r="W455" s="61"/>
      <c r="X455" s="61"/>
      <c r="Y455" s="61"/>
      <c r="Z455" s="61"/>
      <c r="AA455" s="61"/>
      <c r="AB455" s="61"/>
    </row>
    <row r="456" spans="1:28" s="4" customFormat="1" ht="120" customHeight="1">
      <c r="A456" s="47" t="s">
        <v>1043</v>
      </c>
      <c r="B456" s="89" t="s">
        <v>1116</v>
      </c>
      <c r="C456" s="120" t="s">
        <v>987</v>
      </c>
      <c r="D456" s="50">
        <v>1</v>
      </c>
      <c r="E456" s="51">
        <v>264</v>
      </c>
      <c r="F456" s="52">
        <v>274</v>
      </c>
      <c r="G456" s="53" t="s">
        <v>1088</v>
      </c>
      <c r="H456" s="96">
        <f t="shared" si="66"/>
        <v>0.167076</v>
      </c>
      <c r="I456" s="55" t="s">
        <v>1074</v>
      </c>
      <c r="J456" s="90" t="s">
        <v>1091</v>
      </c>
      <c r="K456" s="57" t="s">
        <v>310</v>
      </c>
      <c r="L456" s="58" t="s">
        <v>311</v>
      </c>
      <c r="M456" s="122" t="s">
        <v>946</v>
      </c>
      <c r="N456" s="125"/>
      <c r="O456" s="61"/>
      <c r="P456" s="61"/>
      <c r="Q456" s="61"/>
      <c r="R456" s="61"/>
      <c r="S456" s="61"/>
      <c r="T456" s="61"/>
      <c r="U456" s="61"/>
      <c r="V456" s="61"/>
      <c r="W456" s="61"/>
      <c r="X456" s="61"/>
      <c r="Y456" s="61"/>
      <c r="Z456" s="61"/>
      <c r="AA456" s="61"/>
      <c r="AB456" s="61"/>
    </row>
    <row r="457" spans="1:28" s="4" customFormat="1" ht="120" customHeight="1">
      <c r="A457" s="47" t="s">
        <v>730</v>
      </c>
      <c r="B457" s="89" t="s">
        <v>1117</v>
      </c>
      <c r="C457" s="118" t="s">
        <v>1118</v>
      </c>
      <c r="D457" s="50">
        <v>1</v>
      </c>
      <c r="E457" s="51">
        <v>298</v>
      </c>
      <c r="F457" s="52">
        <v>313</v>
      </c>
      <c r="G457" s="53" t="s">
        <v>1119</v>
      </c>
      <c r="H457" s="96">
        <f t="shared" ref="H457:H469" si="67">1.02*0.59*0.42</f>
        <v>0.25275599999999998</v>
      </c>
      <c r="I457" s="55" t="s">
        <v>1120</v>
      </c>
      <c r="J457" s="90" t="s">
        <v>1121</v>
      </c>
      <c r="K457" s="57" t="s">
        <v>310</v>
      </c>
      <c r="L457" s="58" t="s">
        <v>311</v>
      </c>
      <c r="M457" s="122" t="s">
        <v>1122</v>
      </c>
      <c r="N457" s="125"/>
      <c r="O457" s="61"/>
      <c r="P457" s="61"/>
      <c r="Q457" s="61"/>
      <c r="R457" s="61"/>
      <c r="S457" s="61"/>
      <c r="T457" s="61"/>
      <c r="U457" s="61"/>
      <c r="V457" s="61"/>
      <c r="W457" s="61"/>
      <c r="X457" s="61"/>
      <c r="Y457" s="61"/>
      <c r="Z457" s="61"/>
      <c r="AA457" s="61"/>
      <c r="AB457" s="61"/>
    </row>
    <row r="458" spans="1:28" s="4" customFormat="1" ht="120" customHeight="1">
      <c r="A458" s="47" t="s">
        <v>730</v>
      </c>
      <c r="B458" s="89" t="s">
        <v>1123</v>
      </c>
      <c r="C458" s="118" t="s">
        <v>1118</v>
      </c>
      <c r="D458" s="50">
        <v>1</v>
      </c>
      <c r="E458" s="51">
        <v>308</v>
      </c>
      <c r="F458" s="52">
        <v>323</v>
      </c>
      <c r="G458" s="53" t="s">
        <v>1119</v>
      </c>
      <c r="H458" s="96">
        <f t="shared" si="67"/>
        <v>0.25275599999999998</v>
      </c>
      <c r="I458" s="55" t="s">
        <v>1120</v>
      </c>
      <c r="J458" s="90" t="s">
        <v>1124</v>
      </c>
      <c r="K458" s="57" t="s">
        <v>310</v>
      </c>
      <c r="L458" s="58" t="s">
        <v>311</v>
      </c>
      <c r="M458" s="122" t="s">
        <v>1122</v>
      </c>
      <c r="N458" s="125"/>
      <c r="O458" s="61"/>
      <c r="P458" s="61"/>
      <c r="Q458" s="61"/>
      <c r="R458" s="61"/>
      <c r="S458" s="61"/>
      <c r="T458" s="61"/>
      <c r="U458" s="61"/>
      <c r="V458" s="61"/>
      <c r="W458" s="61"/>
      <c r="X458" s="61"/>
      <c r="Y458" s="61"/>
      <c r="Z458" s="61"/>
      <c r="AA458" s="61"/>
      <c r="AB458" s="61"/>
    </row>
    <row r="459" spans="1:28" s="4" customFormat="1" ht="120" customHeight="1">
      <c r="A459" s="47" t="s">
        <v>730</v>
      </c>
      <c r="B459" s="89" t="s">
        <v>1125</v>
      </c>
      <c r="C459" s="118" t="s">
        <v>1118</v>
      </c>
      <c r="D459" s="50">
        <v>1</v>
      </c>
      <c r="E459" s="51">
        <v>328</v>
      </c>
      <c r="F459" s="52">
        <v>343</v>
      </c>
      <c r="G459" s="53" t="s">
        <v>1119</v>
      </c>
      <c r="H459" s="96">
        <f t="shared" si="67"/>
        <v>0.25275599999999998</v>
      </c>
      <c r="I459" s="55" t="s">
        <v>1120</v>
      </c>
      <c r="J459" s="90" t="s">
        <v>1126</v>
      </c>
      <c r="K459" s="57" t="s">
        <v>310</v>
      </c>
      <c r="L459" s="58" t="s">
        <v>311</v>
      </c>
      <c r="M459" s="122" t="s">
        <v>1122</v>
      </c>
      <c r="N459" s="125"/>
      <c r="O459" s="61"/>
      <c r="P459" s="61"/>
      <c r="Q459" s="61"/>
      <c r="R459" s="61"/>
      <c r="S459" s="61"/>
      <c r="T459" s="61"/>
      <c r="U459" s="61"/>
      <c r="V459" s="61"/>
      <c r="W459" s="61"/>
      <c r="X459" s="61"/>
      <c r="Y459" s="61"/>
      <c r="Z459" s="61"/>
      <c r="AA459" s="61"/>
      <c r="AB459" s="61"/>
    </row>
    <row r="460" spans="1:28" s="4" customFormat="1" ht="120" customHeight="1">
      <c r="A460" s="47" t="s">
        <v>730</v>
      </c>
      <c r="B460" s="89" t="s">
        <v>1127</v>
      </c>
      <c r="C460" s="120" t="s">
        <v>1128</v>
      </c>
      <c r="D460" s="50">
        <v>1</v>
      </c>
      <c r="E460" s="51">
        <v>353</v>
      </c>
      <c r="F460" s="52">
        <v>368</v>
      </c>
      <c r="G460" s="53" t="s">
        <v>1119</v>
      </c>
      <c r="H460" s="96">
        <f t="shared" si="67"/>
        <v>0.25275599999999998</v>
      </c>
      <c r="I460" s="55" t="s">
        <v>1120</v>
      </c>
      <c r="J460" s="90" t="s">
        <v>1121</v>
      </c>
      <c r="K460" s="57" t="s">
        <v>310</v>
      </c>
      <c r="L460" s="58" t="s">
        <v>311</v>
      </c>
      <c r="M460" s="122" t="s">
        <v>1122</v>
      </c>
      <c r="N460" s="125"/>
      <c r="O460" s="61"/>
      <c r="P460" s="61"/>
      <c r="Q460" s="61"/>
      <c r="R460" s="61"/>
      <c r="S460" s="61"/>
      <c r="T460" s="61"/>
      <c r="U460" s="61"/>
      <c r="V460" s="61"/>
      <c r="W460" s="61"/>
      <c r="X460" s="61"/>
      <c r="Y460" s="61"/>
      <c r="Z460" s="61"/>
      <c r="AA460" s="61"/>
      <c r="AB460" s="61"/>
    </row>
    <row r="461" spans="1:28" s="4" customFormat="1" ht="120" customHeight="1">
      <c r="A461" s="47" t="s">
        <v>730</v>
      </c>
      <c r="B461" s="89" t="s">
        <v>1129</v>
      </c>
      <c r="C461" s="120" t="s">
        <v>1128</v>
      </c>
      <c r="D461" s="50">
        <v>1</v>
      </c>
      <c r="E461" s="51">
        <v>363</v>
      </c>
      <c r="F461" s="52">
        <v>378</v>
      </c>
      <c r="G461" s="53" t="s">
        <v>1119</v>
      </c>
      <c r="H461" s="96">
        <f t="shared" si="67"/>
        <v>0.25275599999999998</v>
      </c>
      <c r="I461" s="55" t="s">
        <v>1120</v>
      </c>
      <c r="J461" s="90" t="s">
        <v>1124</v>
      </c>
      <c r="K461" s="57" t="s">
        <v>310</v>
      </c>
      <c r="L461" s="58" t="s">
        <v>311</v>
      </c>
      <c r="M461" s="122" t="s">
        <v>1122</v>
      </c>
      <c r="N461" s="125"/>
      <c r="O461" s="61"/>
      <c r="P461" s="61"/>
      <c r="Q461" s="61"/>
      <c r="R461" s="61"/>
      <c r="S461" s="61"/>
      <c r="T461" s="61"/>
      <c r="U461" s="61"/>
      <c r="V461" s="61"/>
      <c r="W461" s="61"/>
      <c r="X461" s="61"/>
      <c r="Y461" s="61"/>
      <c r="Z461" s="61"/>
      <c r="AA461" s="61"/>
      <c r="AB461" s="61"/>
    </row>
    <row r="462" spans="1:28" s="4" customFormat="1" ht="120" customHeight="1">
      <c r="A462" s="47" t="s">
        <v>730</v>
      </c>
      <c r="B462" s="89" t="s">
        <v>1130</v>
      </c>
      <c r="C462" s="120" t="s">
        <v>1128</v>
      </c>
      <c r="D462" s="50">
        <v>1</v>
      </c>
      <c r="E462" s="51">
        <v>383</v>
      </c>
      <c r="F462" s="52">
        <v>398</v>
      </c>
      <c r="G462" s="53" t="s">
        <v>1119</v>
      </c>
      <c r="H462" s="96">
        <f t="shared" si="67"/>
        <v>0.25275599999999998</v>
      </c>
      <c r="I462" s="55" t="s">
        <v>1120</v>
      </c>
      <c r="J462" s="90" t="s">
        <v>1126</v>
      </c>
      <c r="K462" s="57" t="s">
        <v>310</v>
      </c>
      <c r="L462" s="58" t="s">
        <v>311</v>
      </c>
      <c r="M462" s="122" t="s">
        <v>1122</v>
      </c>
      <c r="N462" s="125"/>
      <c r="O462" s="61"/>
      <c r="P462" s="61"/>
      <c r="Q462" s="61"/>
      <c r="R462" s="61"/>
      <c r="S462" s="61"/>
      <c r="T462" s="61"/>
      <c r="U462" s="61"/>
      <c r="V462" s="61"/>
      <c r="W462" s="61"/>
      <c r="X462" s="61"/>
      <c r="Y462" s="61"/>
      <c r="Z462" s="61"/>
      <c r="AA462" s="61"/>
      <c r="AB462" s="61"/>
    </row>
    <row r="463" spans="1:28" s="4" customFormat="1" ht="120" customHeight="1">
      <c r="A463" s="47" t="s">
        <v>730</v>
      </c>
      <c r="B463" s="89" t="s">
        <v>1131</v>
      </c>
      <c r="C463" s="118" t="s">
        <v>1118</v>
      </c>
      <c r="D463" s="50">
        <v>1</v>
      </c>
      <c r="E463" s="51">
        <v>298</v>
      </c>
      <c r="F463" s="52">
        <v>313</v>
      </c>
      <c r="G463" s="53" t="s">
        <v>1119</v>
      </c>
      <c r="H463" s="96">
        <f t="shared" si="67"/>
        <v>0.25275599999999998</v>
      </c>
      <c r="I463" s="55" t="s">
        <v>1120</v>
      </c>
      <c r="J463" s="90" t="s">
        <v>1121</v>
      </c>
      <c r="K463" s="57" t="s">
        <v>310</v>
      </c>
      <c r="L463" s="58" t="s">
        <v>311</v>
      </c>
      <c r="M463" s="122" t="s">
        <v>1122</v>
      </c>
      <c r="N463" s="125"/>
      <c r="O463" s="61"/>
      <c r="P463" s="61"/>
      <c r="Q463" s="61"/>
      <c r="R463" s="61"/>
      <c r="S463" s="61"/>
      <c r="T463" s="61"/>
      <c r="U463" s="61"/>
      <c r="V463" s="61"/>
      <c r="W463" s="61"/>
      <c r="X463" s="61"/>
      <c r="Y463" s="61"/>
      <c r="Z463" s="61"/>
      <c r="AA463" s="61"/>
      <c r="AB463" s="61"/>
    </row>
    <row r="464" spans="1:28" s="4" customFormat="1" ht="120" customHeight="1">
      <c r="A464" s="47" t="s">
        <v>730</v>
      </c>
      <c r="B464" s="89" t="s">
        <v>1132</v>
      </c>
      <c r="C464" s="118" t="s">
        <v>1118</v>
      </c>
      <c r="D464" s="50">
        <v>1</v>
      </c>
      <c r="E464" s="51">
        <v>308</v>
      </c>
      <c r="F464" s="52">
        <v>323</v>
      </c>
      <c r="G464" s="53" t="s">
        <v>1119</v>
      </c>
      <c r="H464" s="96">
        <f t="shared" si="67"/>
        <v>0.25275599999999998</v>
      </c>
      <c r="I464" s="55" t="s">
        <v>1120</v>
      </c>
      <c r="J464" s="90" t="s">
        <v>1124</v>
      </c>
      <c r="K464" s="57" t="s">
        <v>310</v>
      </c>
      <c r="L464" s="58" t="s">
        <v>311</v>
      </c>
      <c r="M464" s="122" t="s">
        <v>1122</v>
      </c>
      <c r="N464" s="125"/>
      <c r="O464" s="61"/>
      <c r="P464" s="61"/>
      <c r="Q464" s="61"/>
      <c r="R464" s="61"/>
      <c r="S464" s="61"/>
      <c r="T464" s="61"/>
      <c r="U464" s="61"/>
      <c r="V464" s="61"/>
      <c r="W464" s="61"/>
      <c r="X464" s="61"/>
      <c r="Y464" s="61"/>
      <c r="Z464" s="61"/>
      <c r="AA464" s="61"/>
      <c r="AB464" s="61"/>
    </row>
    <row r="465" spans="1:28" s="4" customFormat="1" ht="120" customHeight="1">
      <c r="A465" s="47" t="s">
        <v>730</v>
      </c>
      <c r="B465" s="89" t="s">
        <v>1133</v>
      </c>
      <c r="C465" s="118" t="s">
        <v>1118</v>
      </c>
      <c r="D465" s="50">
        <v>1</v>
      </c>
      <c r="E465" s="51">
        <v>328</v>
      </c>
      <c r="F465" s="52">
        <v>343</v>
      </c>
      <c r="G465" s="53" t="s">
        <v>1119</v>
      </c>
      <c r="H465" s="96">
        <f t="shared" si="67"/>
        <v>0.25275599999999998</v>
      </c>
      <c r="I465" s="55" t="s">
        <v>1120</v>
      </c>
      <c r="J465" s="90" t="s">
        <v>1126</v>
      </c>
      <c r="K465" s="57" t="s">
        <v>310</v>
      </c>
      <c r="L465" s="58" t="s">
        <v>311</v>
      </c>
      <c r="M465" s="122" t="s">
        <v>1122</v>
      </c>
      <c r="N465" s="125"/>
      <c r="O465" s="61"/>
      <c r="P465" s="61"/>
      <c r="Q465" s="61"/>
      <c r="R465" s="61"/>
      <c r="S465" s="61"/>
      <c r="T465" s="61"/>
      <c r="U465" s="61"/>
      <c r="V465" s="61"/>
      <c r="W465" s="61"/>
      <c r="X465" s="61"/>
      <c r="Y465" s="61"/>
      <c r="Z465" s="61"/>
      <c r="AA465" s="61"/>
      <c r="AB465" s="61"/>
    </row>
    <row r="466" spans="1:28" s="4" customFormat="1" ht="120" customHeight="1">
      <c r="A466" s="47" t="s">
        <v>730</v>
      </c>
      <c r="B466" s="89" t="s">
        <v>1134</v>
      </c>
      <c r="C466" s="120" t="s">
        <v>1128</v>
      </c>
      <c r="D466" s="50">
        <v>1</v>
      </c>
      <c r="E466" s="51">
        <v>353</v>
      </c>
      <c r="F466" s="52">
        <v>368</v>
      </c>
      <c r="G466" s="53" t="s">
        <v>1119</v>
      </c>
      <c r="H466" s="96">
        <f t="shared" si="67"/>
        <v>0.25275599999999998</v>
      </c>
      <c r="I466" s="55" t="s">
        <v>1120</v>
      </c>
      <c r="J466" s="90" t="s">
        <v>1121</v>
      </c>
      <c r="K466" s="57" t="s">
        <v>310</v>
      </c>
      <c r="L466" s="58" t="s">
        <v>311</v>
      </c>
      <c r="M466" s="122" t="s">
        <v>1122</v>
      </c>
      <c r="N466" s="125"/>
      <c r="O466" s="61"/>
      <c r="P466" s="61"/>
      <c r="Q466" s="61"/>
      <c r="R466" s="61"/>
      <c r="S466" s="61"/>
      <c r="T466" s="61"/>
      <c r="U466" s="61"/>
      <c r="V466" s="61"/>
      <c r="W466" s="61"/>
      <c r="X466" s="61"/>
      <c r="Y466" s="61"/>
      <c r="Z466" s="61"/>
      <c r="AA466" s="61"/>
      <c r="AB466" s="61"/>
    </row>
    <row r="467" spans="1:28" s="4" customFormat="1" ht="120" customHeight="1">
      <c r="A467" s="47" t="s">
        <v>730</v>
      </c>
      <c r="B467" s="89" t="s">
        <v>1135</v>
      </c>
      <c r="C467" s="120" t="s">
        <v>1128</v>
      </c>
      <c r="D467" s="50">
        <v>1</v>
      </c>
      <c r="E467" s="51">
        <v>363</v>
      </c>
      <c r="F467" s="52">
        <v>378</v>
      </c>
      <c r="G467" s="53" t="s">
        <v>1119</v>
      </c>
      <c r="H467" s="96">
        <f t="shared" si="67"/>
        <v>0.25275599999999998</v>
      </c>
      <c r="I467" s="55" t="s">
        <v>1120</v>
      </c>
      <c r="J467" s="90" t="s">
        <v>1124</v>
      </c>
      <c r="K467" s="57" t="s">
        <v>310</v>
      </c>
      <c r="L467" s="58" t="s">
        <v>311</v>
      </c>
      <c r="M467" s="122" t="s">
        <v>1122</v>
      </c>
      <c r="N467" s="125"/>
      <c r="O467" s="61"/>
      <c r="P467" s="61"/>
      <c r="Q467" s="61"/>
      <c r="R467" s="61"/>
      <c r="S467" s="61"/>
      <c r="T467" s="61"/>
      <c r="U467" s="61"/>
      <c r="V467" s="61"/>
      <c r="W467" s="61"/>
      <c r="X467" s="61"/>
      <c r="Y467" s="61"/>
      <c r="Z467" s="61"/>
      <c r="AA467" s="61"/>
      <c r="AB467" s="61"/>
    </row>
    <row r="468" spans="1:28" s="4" customFormat="1" ht="120" customHeight="1">
      <c r="A468" s="47" t="s">
        <v>730</v>
      </c>
      <c r="B468" s="89" t="s">
        <v>1136</v>
      </c>
      <c r="C468" s="120" t="s">
        <v>1128</v>
      </c>
      <c r="D468" s="50">
        <v>1</v>
      </c>
      <c r="E468" s="51">
        <v>383</v>
      </c>
      <c r="F468" s="52">
        <v>398</v>
      </c>
      <c r="G468" s="53" t="s">
        <v>1119</v>
      </c>
      <c r="H468" s="96">
        <f t="shared" si="67"/>
        <v>0.25275599999999998</v>
      </c>
      <c r="I468" s="55" t="s">
        <v>1120</v>
      </c>
      <c r="J468" s="90" t="s">
        <v>1126</v>
      </c>
      <c r="K468" s="57" t="s">
        <v>310</v>
      </c>
      <c r="L468" s="58" t="s">
        <v>311</v>
      </c>
      <c r="M468" s="122" t="s">
        <v>1122</v>
      </c>
      <c r="N468" s="125"/>
      <c r="O468" s="61"/>
      <c r="P468" s="61"/>
      <c r="Q468" s="61"/>
      <c r="R468" s="61"/>
      <c r="S468" s="61"/>
      <c r="T468" s="61"/>
      <c r="U468" s="61"/>
      <c r="V468" s="61"/>
      <c r="W468" s="61"/>
      <c r="X468" s="61"/>
      <c r="Y468" s="61"/>
      <c r="Z468" s="61"/>
      <c r="AA468" s="61"/>
      <c r="AB468" s="61"/>
    </row>
    <row r="469" spans="1:28" s="4" customFormat="1" ht="120" customHeight="1">
      <c r="A469" s="47" t="s">
        <v>730</v>
      </c>
      <c r="B469" s="89" t="s">
        <v>1136</v>
      </c>
      <c r="C469" s="120" t="s">
        <v>1128</v>
      </c>
      <c r="D469" s="50">
        <v>1</v>
      </c>
      <c r="E469" s="51">
        <v>383</v>
      </c>
      <c r="F469" s="52">
        <v>398</v>
      </c>
      <c r="G469" s="53" t="s">
        <v>1119</v>
      </c>
      <c r="H469" s="96">
        <f t="shared" si="67"/>
        <v>0.25275599999999998</v>
      </c>
      <c r="I469" s="55" t="s">
        <v>1120</v>
      </c>
      <c r="J469" s="90" t="s">
        <v>1126</v>
      </c>
      <c r="K469" s="57" t="s">
        <v>310</v>
      </c>
      <c r="L469" s="58" t="s">
        <v>311</v>
      </c>
      <c r="M469" s="122" t="s">
        <v>1122</v>
      </c>
      <c r="N469" s="125"/>
      <c r="O469" s="61"/>
      <c r="P469" s="61"/>
      <c r="Q469" s="61"/>
      <c r="R469" s="61"/>
      <c r="S469" s="61"/>
      <c r="T469" s="61"/>
      <c r="U469" s="61"/>
      <c r="V469" s="61"/>
      <c r="W469" s="61"/>
      <c r="X469" s="61"/>
      <c r="Y469" s="61"/>
      <c r="Z469" s="61"/>
      <c r="AA469" s="61"/>
      <c r="AB469" s="61"/>
    </row>
    <row r="470" spans="1:28" s="4" customFormat="1" ht="120" customHeight="1">
      <c r="A470" s="47" t="s">
        <v>425</v>
      </c>
      <c r="B470" s="89" t="s">
        <v>1137</v>
      </c>
      <c r="C470" s="118" t="s">
        <v>1138</v>
      </c>
      <c r="D470" s="50">
        <v>1</v>
      </c>
      <c r="E470" s="51">
        <v>295</v>
      </c>
      <c r="F470" s="52">
        <v>310</v>
      </c>
      <c r="G470" s="53" t="s">
        <v>1139</v>
      </c>
      <c r="H470" s="96">
        <f t="shared" ref="H470:H474" si="68">1.07*0.58*0.36</f>
        <v>0.223416</v>
      </c>
      <c r="I470" s="55" t="s">
        <v>1140</v>
      </c>
      <c r="J470" s="127" t="s">
        <v>1141</v>
      </c>
      <c r="K470" s="57" t="s">
        <v>310</v>
      </c>
      <c r="L470" s="58" t="s">
        <v>311</v>
      </c>
      <c r="M470" s="122" t="s">
        <v>922</v>
      </c>
      <c r="N470" s="125"/>
      <c r="O470" s="61"/>
      <c r="P470" s="61"/>
      <c r="Q470" s="61"/>
      <c r="R470" s="61"/>
      <c r="S470" s="61"/>
      <c r="T470" s="61"/>
      <c r="U470" s="61"/>
      <c r="V470" s="61"/>
      <c r="W470" s="61"/>
      <c r="X470" s="61"/>
      <c r="Y470" s="61"/>
      <c r="Z470" s="61"/>
      <c r="AA470" s="61"/>
      <c r="AB470" s="61"/>
    </row>
    <row r="471" spans="1:28" s="4" customFormat="1" ht="120" customHeight="1">
      <c r="A471" s="47" t="s">
        <v>425</v>
      </c>
      <c r="B471" s="89" t="s">
        <v>1142</v>
      </c>
      <c r="C471" s="118" t="s">
        <v>1138</v>
      </c>
      <c r="D471" s="50">
        <v>1</v>
      </c>
      <c r="E471" s="51">
        <v>310</v>
      </c>
      <c r="F471" s="52">
        <v>325</v>
      </c>
      <c r="G471" s="53" t="s">
        <v>1139</v>
      </c>
      <c r="H471" s="96">
        <f t="shared" si="68"/>
        <v>0.223416</v>
      </c>
      <c r="I471" s="55" t="s">
        <v>1140</v>
      </c>
      <c r="J471" s="127" t="s">
        <v>1143</v>
      </c>
      <c r="K471" s="57" t="s">
        <v>310</v>
      </c>
      <c r="L471" s="58" t="s">
        <v>311</v>
      </c>
      <c r="M471" s="122" t="s">
        <v>922</v>
      </c>
      <c r="N471" s="125"/>
      <c r="O471" s="61"/>
      <c r="P471" s="61"/>
      <c r="Q471" s="61"/>
      <c r="R471" s="61"/>
      <c r="S471" s="61"/>
      <c r="T471" s="61"/>
      <c r="U471" s="61"/>
      <c r="V471" s="61"/>
      <c r="W471" s="61"/>
      <c r="X471" s="61"/>
      <c r="Y471" s="61"/>
      <c r="Z471" s="61"/>
      <c r="AA471" s="61"/>
      <c r="AB471" s="61"/>
    </row>
    <row r="472" spans="1:28" s="4" customFormat="1" ht="120" customHeight="1">
      <c r="A472" s="47" t="s">
        <v>425</v>
      </c>
      <c r="B472" s="89" t="s">
        <v>1144</v>
      </c>
      <c r="C472" s="118" t="s">
        <v>1138</v>
      </c>
      <c r="D472" s="50">
        <v>1</v>
      </c>
      <c r="E472" s="51">
        <v>335</v>
      </c>
      <c r="F472" s="52">
        <v>350</v>
      </c>
      <c r="G472" s="53" t="s">
        <v>1139</v>
      </c>
      <c r="H472" s="96">
        <f t="shared" si="68"/>
        <v>0.223416</v>
      </c>
      <c r="I472" s="55" t="s">
        <v>1140</v>
      </c>
      <c r="J472" s="127" t="s">
        <v>1145</v>
      </c>
      <c r="K472" s="57" t="s">
        <v>310</v>
      </c>
      <c r="L472" s="58" t="s">
        <v>311</v>
      </c>
      <c r="M472" s="122" t="s">
        <v>922</v>
      </c>
      <c r="N472" s="125"/>
      <c r="O472" s="61"/>
      <c r="P472" s="61"/>
      <c r="Q472" s="61"/>
      <c r="R472" s="61"/>
      <c r="S472" s="61"/>
      <c r="T472" s="61"/>
      <c r="U472" s="61"/>
      <c r="V472" s="61"/>
      <c r="W472" s="61"/>
      <c r="X472" s="61"/>
      <c r="Y472" s="61"/>
      <c r="Z472" s="61"/>
      <c r="AA472" s="61"/>
      <c r="AB472" s="61"/>
    </row>
    <row r="473" spans="1:28" s="4" customFormat="1" ht="120" customHeight="1">
      <c r="A473" s="47" t="s">
        <v>425</v>
      </c>
      <c r="B473" s="89" t="s">
        <v>1144</v>
      </c>
      <c r="C473" s="118" t="s">
        <v>1138</v>
      </c>
      <c r="D473" s="50">
        <v>1</v>
      </c>
      <c r="E473" s="51">
        <v>335</v>
      </c>
      <c r="F473" s="52">
        <v>350</v>
      </c>
      <c r="G473" s="53" t="s">
        <v>1139</v>
      </c>
      <c r="H473" s="96">
        <f t="shared" si="68"/>
        <v>0.223416</v>
      </c>
      <c r="I473" s="55" t="s">
        <v>1140</v>
      </c>
      <c r="J473" s="127" t="s">
        <v>1145</v>
      </c>
      <c r="K473" s="57" t="s">
        <v>310</v>
      </c>
      <c r="L473" s="58" t="s">
        <v>311</v>
      </c>
      <c r="M473" s="122" t="s">
        <v>922</v>
      </c>
      <c r="N473" s="125"/>
      <c r="O473" s="61"/>
      <c r="P473" s="61"/>
      <c r="Q473" s="61"/>
      <c r="R473" s="61"/>
      <c r="S473" s="61"/>
      <c r="T473" s="61"/>
      <c r="U473" s="61"/>
      <c r="V473" s="61"/>
      <c r="W473" s="61"/>
      <c r="X473" s="61"/>
      <c r="Y473" s="61"/>
      <c r="Z473" s="61"/>
      <c r="AA473" s="61"/>
      <c r="AB473" s="61"/>
    </row>
    <row r="474" spans="1:28" s="4" customFormat="1" ht="120" customHeight="1">
      <c r="A474" s="47" t="s">
        <v>425</v>
      </c>
      <c r="B474" s="89" t="s">
        <v>1146</v>
      </c>
      <c r="C474" s="120" t="s">
        <v>1147</v>
      </c>
      <c r="D474" s="50">
        <v>1</v>
      </c>
      <c r="E474" s="51">
        <v>365</v>
      </c>
      <c r="F474" s="52">
        <v>380</v>
      </c>
      <c r="G474" s="53" t="s">
        <v>1139</v>
      </c>
      <c r="H474" s="96">
        <f t="shared" si="68"/>
        <v>0.223416</v>
      </c>
      <c r="I474" s="55" t="s">
        <v>1140</v>
      </c>
      <c r="J474" s="127" t="s">
        <v>1145</v>
      </c>
      <c r="K474" s="57" t="s">
        <v>310</v>
      </c>
      <c r="L474" s="58" t="s">
        <v>311</v>
      </c>
      <c r="M474" s="122" t="s">
        <v>922</v>
      </c>
      <c r="N474" s="125"/>
      <c r="O474" s="61"/>
      <c r="P474" s="61"/>
      <c r="Q474" s="61"/>
      <c r="R474" s="61"/>
      <c r="S474" s="61"/>
      <c r="T474" s="61"/>
      <c r="U474" s="61"/>
      <c r="V474" s="61"/>
      <c r="W474" s="61"/>
      <c r="X474" s="61"/>
      <c r="Y474" s="61"/>
      <c r="Z474" s="61"/>
      <c r="AA474" s="61"/>
      <c r="AB474" s="61"/>
    </row>
    <row r="475" spans="1:28" s="4" customFormat="1" ht="120" customHeight="1">
      <c r="A475" s="47" t="s">
        <v>425</v>
      </c>
      <c r="B475" s="89" t="s">
        <v>1148</v>
      </c>
      <c r="C475" s="118" t="s">
        <v>1149</v>
      </c>
      <c r="D475" s="50">
        <v>1</v>
      </c>
      <c r="E475" s="51">
        <v>325</v>
      </c>
      <c r="F475" s="52">
        <v>340</v>
      </c>
      <c r="G475" s="53" t="s">
        <v>1150</v>
      </c>
      <c r="H475" s="96">
        <f t="shared" ref="H475:H482" si="69">1.06*0.58*0.45</f>
        <v>0.27666000000000002</v>
      </c>
      <c r="I475" s="55" t="s">
        <v>1151</v>
      </c>
      <c r="J475" s="127" t="s">
        <v>1152</v>
      </c>
      <c r="K475" s="57" t="s">
        <v>310</v>
      </c>
      <c r="L475" s="58" t="s">
        <v>311</v>
      </c>
      <c r="M475" s="122" t="s">
        <v>946</v>
      </c>
      <c r="N475" s="125"/>
      <c r="O475" s="61"/>
      <c r="P475" s="61"/>
      <c r="Q475" s="61"/>
      <c r="R475" s="61"/>
      <c r="S475" s="61"/>
      <c r="T475" s="61"/>
      <c r="U475" s="61"/>
      <c r="V475" s="61"/>
      <c r="W475" s="61"/>
      <c r="X475" s="61"/>
      <c r="Y475" s="61"/>
      <c r="Z475" s="61"/>
      <c r="AA475" s="61"/>
      <c r="AB475" s="61"/>
    </row>
    <row r="476" spans="1:28" s="4" customFormat="1" ht="120" customHeight="1">
      <c r="A476" s="47" t="s">
        <v>425</v>
      </c>
      <c r="B476" s="89" t="s">
        <v>1153</v>
      </c>
      <c r="C476" s="118" t="s">
        <v>1149</v>
      </c>
      <c r="D476" s="50">
        <v>1</v>
      </c>
      <c r="E476" s="51">
        <v>360</v>
      </c>
      <c r="F476" s="52">
        <v>375</v>
      </c>
      <c r="G476" s="53" t="s">
        <v>1150</v>
      </c>
      <c r="H476" s="96">
        <f t="shared" si="69"/>
        <v>0.27666000000000002</v>
      </c>
      <c r="I476" s="55" t="s">
        <v>1151</v>
      </c>
      <c r="J476" s="90" t="s">
        <v>1154</v>
      </c>
      <c r="K476" s="57" t="s">
        <v>310</v>
      </c>
      <c r="L476" s="58" t="s">
        <v>311</v>
      </c>
      <c r="M476" s="122" t="s">
        <v>946</v>
      </c>
      <c r="N476" s="125"/>
      <c r="O476" s="61"/>
      <c r="P476" s="61"/>
      <c r="Q476" s="61"/>
      <c r="R476" s="61"/>
      <c r="S476" s="61"/>
      <c r="T476" s="61"/>
      <c r="U476" s="61"/>
      <c r="V476" s="61"/>
      <c r="W476" s="61"/>
      <c r="X476" s="61"/>
      <c r="Y476" s="61"/>
      <c r="Z476" s="61"/>
      <c r="AA476" s="61"/>
      <c r="AB476" s="61"/>
    </row>
    <row r="477" spans="1:28" s="4" customFormat="1" ht="120" customHeight="1">
      <c r="A477" s="47" t="s">
        <v>425</v>
      </c>
      <c r="B477" s="89" t="s">
        <v>1155</v>
      </c>
      <c r="C477" s="120" t="s">
        <v>1156</v>
      </c>
      <c r="D477" s="50">
        <v>1</v>
      </c>
      <c r="E477" s="51">
        <v>390</v>
      </c>
      <c r="F477" s="52">
        <v>405</v>
      </c>
      <c r="G477" s="53" t="s">
        <v>1150</v>
      </c>
      <c r="H477" s="96">
        <f t="shared" si="69"/>
        <v>0.27666000000000002</v>
      </c>
      <c r="I477" s="55" t="s">
        <v>1151</v>
      </c>
      <c r="J477" s="127" t="s">
        <v>1152</v>
      </c>
      <c r="K477" s="57" t="s">
        <v>310</v>
      </c>
      <c r="L477" s="58" t="s">
        <v>311</v>
      </c>
      <c r="M477" s="122" t="s">
        <v>946</v>
      </c>
      <c r="N477" s="125"/>
      <c r="O477" s="61"/>
      <c r="P477" s="61"/>
      <c r="Q477" s="61"/>
      <c r="R477" s="61"/>
      <c r="S477" s="61"/>
      <c r="T477" s="61"/>
      <c r="U477" s="61"/>
      <c r="V477" s="61"/>
      <c r="W477" s="61"/>
      <c r="X477" s="61"/>
      <c r="Y477" s="61"/>
      <c r="Z477" s="61"/>
      <c r="AA477" s="61"/>
      <c r="AB477" s="61"/>
    </row>
    <row r="478" spans="1:28" s="4" customFormat="1" ht="120" customHeight="1">
      <c r="A478" s="47" t="s">
        <v>425</v>
      </c>
      <c r="B478" s="89" t="s">
        <v>1157</v>
      </c>
      <c r="C478" s="120" t="s">
        <v>1156</v>
      </c>
      <c r="D478" s="50">
        <v>1</v>
      </c>
      <c r="E478" s="51">
        <v>425</v>
      </c>
      <c r="F478" s="52">
        <v>440</v>
      </c>
      <c r="G478" s="53" t="s">
        <v>1150</v>
      </c>
      <c r="H478" s="96">
        <f t="shared" si="69"/>
        <v>0.27666000000000002</v>
      </c>
      <c r="I478" s="55" t="s">
        <v>1151</v>
      </c>
      <c r="J478" s="90" t="s">
        <v>1154</v>
      </c>
      <c r="K478" s="57" t="s">
        <v>310</v>
      </c>
      <c r="L478" s="58" t="s">
        <v>311</v>
      </c>
      <c r="M478" s="122" t="s">
        <v>946</v>
      </c>
      <c r="N478" s="125"/>
      <c r="O478" s="61"/>
      <c r="P478" s="61"/>
      <c r="Q478" s="61"/>
      <c r="R478" s="61"/>
      <c r="S478" s="61"/>
      <c r="T478" s="61"/>
      <c r="U478" s="61"/>
      <c r="V478" s="61"/>
      <c r="W478" s="61"/>
      <c r="X478" s="61"/>
      <c r="Y478" s="61"/>
      <c r="Z478" s="61"/>
      <c r="AA478" s="61"/>
      <c r="AB478" s="61"/>
    </row>
    <row r="479" spans="1:28" s="4" customFormat="1" ht="120" customHeight="1">
      <c r="A479" s="47" t="s">
        <v>425</v>
      </c>
      <c r="B479" s="89" t="s">
        <v>1158</v>
      </c>
      <c r="C479" s="118" t="s">
        <v>1149</v>
      </c>
      <c r="D479" s="50">
        <v>1</v>
      </c>
      <c r="E479" s="51">
        <v>325</v>
      </c>
      <c r="F479" s="52">
        <v>340</v>
      </c>
      <c r="G479" s="53" t="s">
        <v>1150</v>
      </c>
      <c r="H479" s="96">
        <f t="shared" si="69"/>
        <v>0.27666000000000002</v>
      </c>
      <c r="I479" s="55" t="s">
        <v>1151</v>
      </c>
      <c r="J479" s="127" t="s">
        <v>1152</v>
      </c>
      <c r="K479" s="57" t="s">
        <v>310</v>
      </c>
      <c r="L479" s="58" t="s">
        <v>311</v>
      </c>
      <c r="M479" s="122" t="s">
        <v>946</v>
      </c>
      <c r="N479" s="125"/>
      <c r="O479" s="61"/>
      <c r="P479" s="61"/>
      <c r="Q479" s="61"/>
      <c r="R479" s="61"/>
      <c r="S479" s="61"/>
      <c r="T479" s="61"/>
      <c r="U479" s="61"/>
      <c r="V479" s="61"/>
      <c r="W479" s="61"/>
      <c r="X479" s="61"/>
      <c r="Y479" s="61"/>
      <c r="Z479" s="61"/>
      <c r="AA479" s="61"/>
      <c r="AB479" s="61"/>
    </row>
    <row r="480" spans="1:28" s="4" customFormat="1" ht="120" customHeight="1">
      <c r="A480" s="47" t="s">
        <v>425</v>
      </c>
      <c r="B480" s="123" t="s">
        <v>1159</v>
      </c>
      <c r="C480" s="118" t="s">
        <v>1149</v>
      </c>
      <c r="D480" s="50">
        <v>1</v>
      </c>
      <c r="E480" s="51">
        <v>360</v>
      </c>
      <c r="F480" s="52">
        <v>375</v>
      </c>
      <c r="G480" s="53" t="s">
        <v>1150</v>
      </c>
      <c r="H480" s="96">
        <f t="shared" si="69"/>
        <v>0.27666000000000002</v>
      </c>
      <c r="I480" s="55" t="s">
        <v>1151</v>
      </c>
      <c r="J480" s="90" t="s">
        <v>1154</v>
      </c>
      <c r="K480" s="57" t="s">
        <v>310</v>
      </c>
      <c r="L480" s="58" t="s">
        <v>311</v>
      </c>
      <c r="M480" s="122" t="s">
        <v>946</v>
      </c>
      <c r="N480" s="125"/>
      <c r="O480" s="61"/>
      <c r="P480" s="61"/>
      <c r="Q480" s="61"/>
      <c r="R480" s="61"/>
      <c r="S480" s="61"/>
      <c r="T480" s="61"/>
      <c r="U480" s="61"/>
      <c r="V480" s="61"/>
      <c r="W480" s="61"/>
      <c r="X480" s="61"/>
      <c r="Y480" s="61"/>
      <c r="Z480" s="61"/>
      <c r="AA480" s="61"/>
      <c r="AB480" s="61"/>
    </row>
    <row r="481" spans="1:28" s="4" customFormat="1" ht="120" customHeight="1">
      <c r="A481" s="47" t="s">
        <v>425</v>
      </c>
      <c r="B481" s="89" t="s">
        <v>1160</v>
      </c>
      <c r="C481" s="120" t="s">
        <v>1156</v>
      </c>
      <c r="D481" s="50">
        <v>1</v>
      </c>
      <c r="E481" s="51">
        <v>390</v>
      </c>
      <c r="F481" s="52">
        <v>405</v>
      </c>
      <c r="G481" s="53" t="s">
        <v>1150</v>
      </c>
      <c r="H481" s="96">
        <f t="shared" si="69"/>
        <v>0.27666000000000002</v>
      </c>
      <c r="I481" s="55" t="s">
        <v>1151</v>
      </c>
      <c r="J481" s="127" t="s">
        <v>1152</v>
      </c>
      <c r="K481" s="57" t="s">
        <v>310</v>
      </c>
      <c r="L481" s="58" t="s">
        <v>311</v>
      </c>
      <c r="M481" s="122" t="s">
        <v>946</v>
      </c>
      <c r="N481" s="125"/>
      <c r="O481" s="61"/>
      <c r="P481" s="61"/>
      <c r="Q481" s="61"/>
      <c r="R481" s="61"/>
      <c r="S481" s="61"/>
      <c r="T481" s="61"/>
      <c r="U481" s="61"/>
      <c r="V481" s="61"/>
      <c r="W481" s="61"/>
      <c r="X481" s="61"/>
      <c r="Y481" s="61"/>
      <c r="Z481" s="61"/>
      <c r="AA481" s="61"/>
      <c r="AB481" s="61"/>
    </row>
    <row r="482" spans="1:28" s="4" customFormat="1" ht="120" customHeight="1">
      <c r="A482" s="47" t="s">
        <v>425</v>
      </c>
      <c r="B482" s="123" t="s">
        <v>1161</v>
      </c>
      <c r="C482" s="120" t="s">
        <v>1156</v>
      </c>
      <c r="D482" s="50">
        <v>1</v>
      </c>
      <c r="E482" s="51">
        <v>425</v>
      </c>
      <c r="F482" s="52">
        <v>440</v>
      </c>
      <c r="G482" s="53" t="s">
        <v>1150</v>
      </c>
      <c r="H482" s="96">
        <f t="shared" si="69"/>
        <v>0.27666000000000002</v>
      </c>
      <c r="I482" s="55" t="s">
        <v>1151</v>
      </c>
      <c r="J482" s="90" t="s">
        <v>1154</v>
      </c>
      <c r="K482" s="57" t="s">
        <v>310</v>
      </c>
      <c r="L482" s="58" t="s">
        <v>311</v>
      </c>
      <c r="M482" s="122" t="s">
        <v>946</v>
      </c>
      <c r="N482" s="125"/>
      <c r="O482" s="61"/>
      <c r="P482" s="61"/>
      <c r="Q482" s="61"/>
      <c r="R482" s="61"/>
      <c r="S482" s="61"/>
      <c r="T482" s="61"/>
      <c r="U482" s="61"/>
      <c r="V482" s="61"/>
      <c r="W482" s="61"/>
      <c r="X482" s="61"/>
      <c r="Y482" s="61"/>
      <c r="Z482" s="61"/>
      <c r="AA482" s="61"/>
      <c r="AB482" s="61"/>
    </row>
    <row r="483" spans="1:28" s="4" customFormat="1" ht="120" customHeight="1">
      <c r="A483" s="47" t="s">
        <v>425</v>
      </c>
      <c r="B483" s="89" t="s">
        <v>1162</v>
      </c>
      <c r="C483" s="118" t="s">
        <v>1149</v>
      </c>
      <c r="D483" s="50">
        <v>1</v>
      </c>
      <c r="E483" s="51">
        <v>265</v>
      </c>
      <c r="F483" s="52">
        <v>280</v>
      </c>
      <c r="G483" s="53" t="s">
        <v>1163</v>
      </c>
      <c r="H483" s="96">
        <f t="shared" ref="H483:H488" si="70">1.05*0.57*0.39</f>
        <v>0.23341500000000001</v>
      </c>
      <c r="I483" s="55" t="s">
        <v>1164</v>
      </c>
      <c r="J483" s="127" t="s">
        <v>1152</v>
      </c>
      <c r="K483" s="57" t="s">
        <v>310</v>
      </c>
      <c r="L483" s="58" t="s">
        <v>311</v>
      </c>
      <c r="M483" s="122" t="s">
        <v>1165</v>
      </c>
      <c r="N483" s="125"/>
      <c r="O483" s="61"/>
      <c r="P483" s="61"/>
      <c r="Q483" s="61"/>
      <c r="R483" s="61"/>
      <c r="S483" s="61"/>
      <c r="T483" s="61"/>
      <c r="U483" s="61"/>
      <c r="V483" s="61"/>
      <c r="W483" s="61"/>
      <c r="X483" s="61"/>
      <c r="Y483" s="61"/>
      <c r="Z483" s="61"/>
      <c r="AA483" s="61"/>
      <c r="AB483" s="61"/>
    </row>
    <row r="484" spans="1:28" s="4" customFormat="1" ht="120" customHeight="1">
      <c r="A484" s="47" t="s">
        <v>425</v>
      </c>
      <c r="B484" s="89" t="s">
        <v>1166</v>
      </c>
      <c r="C484" s="118" t="s">
        <v>1149</v>
      </c>
      <c r="D484" s="50">
        <v>1</v>
      </c>
      <c r="E484" s="51">
        <v>280</v>
      </c>
      <c r="F484" s="52">
        <v>295</v>
      </c>
      <c r="G484" s="53" t="s">
        <v>1163</v>
      </c>
      <c r="H484" s="96">
        <f t="shared" si="70"/>
        <v>0.23341500000000001</v>
      </c>
      <c r="I484" s="55" t="s">
        <v>1164</v>
      </c>
      <c r="J484" s="90" t="s">
        <v>1167</v>
      </c>
      <c r="K484" s="57" t="s">
        <v>310</v>
      </c>
      <c r="L484" s="58" t="s">
        <v>311</v>
      </c>
      <c r="M484" s="122" t="s">
        <v>1165</v>
      </c>
      <c r="N484" s="125"/>
      <c r="O484" s="61"/>
      <c r="P484" s="61"/>
      <c r="Q484" s="61"/>
      <c r="R484" s="61"/>
      <c r="S484" s="61"/>
      <c r="T484" s="61"/>
      <c r="U484" s="61"/>
      <c r="V484" s="61"/>
      <c r="W484" s="61"/>
      <c r="X484" s="61"/>
      <c r="Y484" s="61"/>
      <c r="Z484" s="61"/>
      <c r="AA484" s="61"/>
      <c r="AB484" s="61"/>
    </row>
    <row r="485" spans="1:28" s="4" customFormat="1" ht="120" customHeight="1">
      <c r="A485" s="47" t="s">
        <v>425</v>
      </c>
      <c r="B485" s="89" t="s">
        <v>1168</v>
      </c>
      <c r="C485" s="120" t="s">
        <v>1169</v>
      </c>
      <c r="D485" s="50">
        <v>1</v>
      </c>
      <c r="E485" s="51">
        <v>315</v>
      </c>
      <c r="F485" s="52">
        <v>330</v>
      </c>
      <c r="G485" s="53" t="s">
        <v>1163</v>
      </c>
      <c r="H485" s="96">
        <f t="shared" si="70"/>
        <v>0.23341500000000001</v>
      </c>
      <c r="I485" s="55" t="s">
        <v>1164</v>
      </c>
      <c r="J485" s="90" t="s">
        <v>1170</v>
      </c>
      <c r="K485" s="57" t="s">
        <v>310</v>
      </c>
      <c r="L485" s="58" t="s">
        <v>311</v>
      </c>
      <c r="M485" s="122" t="s">
        <v>1165</v>
      </c>
      <c r="N485" s="125"/>
      <c r="O485" s="61"/>
      <c r="P485" s="61"/>
      <c r="Q485" s="61"/>
      <c r="R485" s="61"/>
      <c r="S485" s="61"/>
      <c r="T485" s="61"/>
      <c r="U485" s="61"/>
      <c r="V485" s="61"/>
      <c r="W485" s="61"/>
      <c r="X485" s="61"/>
      <c r="Y485" s="61"/>
      <c r="Z485" s="61"/>
      <c r="AA485" s="61"/>
      <c r="AB485" s="61"/>
    </row>
    <row r="486" spans="1:28" s="4" customFormat="1" ht="120" customHeight="1">
      <c r="A486" s="47" t="s">
        <v>425</v>
      </c>
      <c r="B486" s="89" t="s">
        <v>1171</v>
      </c>
      <c r="C486" s="118" t="s">
        <v>1149</v>
      </c>
      <c r="D486" s="50">
        <v>1</v>
      </c>
      <c r="E486" s="51">
        <v>265</v>
      </c>
      <c r="F486" s="52">
        <v>280</v>
      </c>
      <c r="G486" s="53" t="s">
        <v>1163</v>
      </c>
      <c r="H486" s="96">
        <f t="shared" si="70"/>
        <v>0.23341500000000001</v>
      </c>
      <c r="I486" s="55" t="s">
        <v>1164</v>
      </c>
      <c r="J486" s="127" t="s">
        <v>1152</v>
      </c>
      <c r="K486" s="57" t="s">
        <v>310</v>
      </c>
      <c r="L486" s="58" t="s">
        <v>311</v>
      </c>
      <c r="M486" s="122" t="s">
        <v>1165</v>
      </c>
      <c r="N486" s="125"/>
      <c r="O486" s="61"/>
      <c r="P486" s="61"/>
      <c r="Q486" s="61"/>
      <c r="R486" s="61"/>
      <c r="S486" s="61"/>
      <c r="T486" s="61"/>
      <c r="U486" s="61"/>
      <c r="V486" s="61"/>
      <c r="W486" s="61"/>
      <c r="X486" s="61"/>
      <c r="Y486" s="61"/>
      <c r="Z486" s="61"/>
      <c r="AA486" s="61"/>
      <c r="AB486" s="61"/>
    </row>
    <row r="487" spans="1:28" s="4" customFormat="1" ht="120" customHeight="1">
      <c r="A487" s="47" t="s">
        <v>425</v>
      </c>
      <c r="B487" s="89" t="s">
        <v>1172</v>
      </c>
      <c r="C487" s="118" t="s">
        <v>1149</v>
      </c>
      <c r="D487" s="50">
        <v>1</v>
      </c>
      <c r="E487" s="51">
        <v>280</v>
      </c>
      <c r="F487" s="52">
        <v>295</v>
      </c>
      <c r="G487" s="53" t="s">
        <v>1163</v>
      </c>
      <c r="H487" s="96">
        <f t="shared" si="70"/>
        <v>0.23341500000000001</v>
      </c>
      <c r="I487" s="55" t="s">
        <v>1164</v>
      </c>
      <c r="J487" s="90" t="s">
        <v>1167</v>
      </c>
      <c r="K487" s="57" t="s">
        <v>310</v>
      </c>
      <c r="L487" s="58" t="s">
        <v>311</v>
      </c>
      <c r="M487" s="122" t="s">
        <v>1165</v>
      </c>
      <c r="N487" s="125"/>
      <c r="O487" s="61"/>
      <c r="P487" s="61"/>
      <c r="Q487" s="61"/>
      <c r="R487" s="61"/>
      <c r="S487" s="61"/>
      <c r="T487" s="61"/>
      <c r="U487" s="61"/>
      <c r="V487" s="61"/>
      <c r="W487" s="61"/>
      <c r="X487" s="61"/>
      <c r="Y487" s="61"/>
      <c r="Z487" s="61"/>
      <c r="AA487" s="61"/>
      <c r="AB487" s="61"/>
    </row>
    <row r="488" spans="1:28" s="4" customFormat="1" ht="120" customHeight="1">
      <c r="A488" s="47" t="s">
        <v>425</v>
      </c>
      <c r="B488" s="89" t="s">
        <v>1173</v>
      </c>
      <c r="C488" s="120" t="s">
        <v>1169</v>
      </c>
      <c r="D488" s="50">
        <v>1</v>
      </c>
      <c r="E488" s="51">
        <v>315</v>
      </c>
      <c r="F488" s="52">
        <v>330</v>
      </c>
      <c r="G488" s="53" t="s">
        <v>1163</v>
      </c>
      <c r="H488" s="96">
        <f t="shared" si="70"/>
        <v>0.23341500000000001</v>
      </c>
      <c r="I488" s="55" t="s">
        <v>1164</v>
      </c>
      <c r="J488" s="90" t="s">
        <v>1170</v>
      </c>
      <c r="K488" s="57" t="s">
        <v>310</v>
      </c>
      <c r="L488" s="58" t="s">
        <v>311</v>
      </c>
      <c r="M488" s="122" t="s">
        <v>1165</v>
      </c>
      <c r="N488" s="125"/>
      <c r="O488" s="61"/>
      <c r="P488" s="61"/>
      <c r="Q488" s="61"/>
      <c r="R488" s="61"/>
      <c r="S488" s="61"/>
      <c r="T488" s="61"/>
      <c r="U488" s="61"/>
      <c r="V488" s="61"/>
      <c r="W488" s="61"/>
      <c r="X488" s="61"/>
      <c r="Y488" s="61"/>
      <c r="Z488" s="61"/>
      <c r="AA488" s="61"/>
      <c r="AB488" s="61"/>
    </row>
    <row r="489" spans="1:28" s="4" customFormat="1" ht="120" customHeight="1">
      <c r="A489" s="47" t="s">
        <v>425</v>
      </c>
      <c r="B489" s="89" t="s">
        <v>1174</v>
      </c>
      <c r="C489" s="118" t="s">
        <v>1149</v>
      </c>
      <c r="D489" s="50">
        <v>1</v>
      </c>
      <c r="E489" s="51">
        <v>238</v>
      </c>
      <c r="F489" s="52">
        <v>248</v>
      </c>
      <c r="G489" s="53" t="s">
        <v>1175</v>
      </c>
      <c r="H489" s="96">
        <f t="shared" ref="H489:H491" si="71">0.95*0.55*0.29</f>
        <v>0.15152499999999999</v>
      </c>
      <c r="I489" s="55" t="s">
        <v>1176</v>
      </c>
      <c r="J489" s="127" t="s">
        <v>1177</v>
      </c>
      <c r="K489" s="57" t="s">
        <v>310</v>
      </c>
      <c r="L489" s="58" t="s">
        <v>311</v>
      </c>
      <c r="M489" s="122" t="s">
        <v>922</v>
      </c>
      <c r="N489" s="125"/>
      <c r="O489" s="61"/>
      <c r="P489" s="61"/>
      <c r="Q489" s="61"/>
      <c r="R489" s="61"/>
      <c r="S489" s="61"/>
      <c r="T489" s="61"/>
      <c r="U489" s="61"/>
      <c r="V489" s="61"/>
      <c r="W489" s="61"/>
      <c r="X489" s="61"/>
      <c r="Y489" s="61"/>
      <c r="Z489" s="61"/>
      <c r="AA489" s="61"/>
      <c r="AB489" s="61"/>
    </row>
    <row r="490" spans="1:28" s="4" customFormat="1" ht="120" customHeight="1">
      <c r="A490" s="47" t="s">
        <v>425</v>
      </c>
      <c r="B490" s="89" t="s">
        <v>1174</v>
      </c>
      <c r="C490" s="118" t="s">
        <v>1149</v>
      </c>
      <c r="D490" s="50">
        <v>1</v>
      </c>
      <c r="E490" s="51">
        <v>238</v>
      </c>
      <c r="F490" s="52">
        <v>248</v>
      </c>
      <c r="G490" s="53" t="s">
        <v>1175</v>
      </c>
      <c r="H490" s="96">
        <f t="shared" si="71"/>
        <v>0.15152499999999999</v>
      </c>
      <c r="I490" s="55" t="s">
        <v>1176</v>
      </c>
      <c r="J490" s="127" t="s">
        <v>1177</v>
      </c>
      <c r="K490" s="57" t="s">
        <v>310</v>
      </c>
      <c r="L490" s="58" t="s">
        <v>311</v>
      </c>
      <c r="M490" s="122" t="s">
        <v>922</v>
      </c>
      <c r="N490" s="125"/>
      <c r="O490" s="61"/>
      <c r="P490" s="61"/>
      <c r="Q490" s="61"/>
      <c r="R490" s="61"/>
      <c r="S490" s="61"/>
      <c r="T490" s="61"/>
      <c r="U490" s="61"/>
      <c r="V490" s="61"/>
      <c r="W490" s="61"/>
      <c r="X490" s="61"/>
      <c r="Y490" s="61"/>
      <c r="Z490" s="61"/>
      <c r="AA490" s="61"/>
      <c r="AB490" s="61"/>
    </row>
    <row r="491" spans="1:28" s="4" customFormat="1" ht="120" customHeight="1">
      <c r="A491" s="47" t="s">
        <v>425</v>
      </c>
      <c r="B491" s="89" t="s">
        <v>1178</v>
      </c>
      <c r="C491" s="120" t="s">
        <v>1169</v>
      </c>
      <c r="D491" s="50">
        <v>1</v>
      </c>
      <c r="E491" s="51">
        <v>280</v>
      </c>
      <c r="F491" s="52">
        <v>290</v>
      </c>
      <c r="G491" s="53" t="s">
        <v>1175</v>
      </c>
      <c r="H491" s="96">
        <f t="shared" si="71"/>
        <v>0.15152499999999999</v>
      </c>
      <c r="I491" s="55" t="s">
        <v>1176</v>
      </c>
      <c r="J491" s="127" t="s">
        <v>1177</v>
      </c>
      <c r="K491" s="57" t="s">
        <v>310</v>
      </c>
      <c r="L491" s="58" t="s">
        <v>311</v>
      </c>
      <c r="M491" s="122" t="s">
        <v>922</v>
      </c>
      <c r="N491" s="125"/>
      <c r="O491" s="61"/>
      <c r="P491" s="61"/>
      <c r="Q491" s="61"/>
      <c r="R491" s="61"/>
      <c r="S491" s="61"/>
      <c r="T491" s="61"/>
      <c r="U491" s="61"/>
      <c r="V491" s="61"/>
      <c r="W491" s="61"/>
      <c r="X491" s="61"/>
      <c r="Y491" s="61"/>
      <c r="Z491" s="61"/>
      <c r="AA491" s="61"/>
      <c r="AB491" s="61"/>
    </row>
    <row r="492" spans="1:28" s="4" customFormat="1" ht="120" customHeight="1">
      <c r="A492" s="47" t="s">
        <v>1179</v>
      </c>
      <c r="B492" s="89" t="s">
        <v>1180</v>
      </c>
      <c r="C492" s="118" t="s">
        <v>1181</v>
      </c>
      <c r="D492" s="50">
        <v>1</v>
      </c>
      <c r="E492" s="51">
        <v>243</v>
      </c>
      <c r="F492" s="52">
        <v>255</v>
      </c>
      <c r="G492" s="53" t="s">
        <v>1182</v>
      </c>
      <c r="H492" s="96">
        <f t="shared" ref="H492:H494" si="72">1.02*0.56*0.365</f>
        <v>0.20848800000000001</v>
      </c>
      <c r="I492" s="55" t="s">
        <v>1183</v>
      </c>
      <c r="J492" s="90" t="s">
        <v>1184</v>
      </c>
      <c r="K492" s="57" t="s">
        <v>310</v>
      </c>
      <c r="L492" s="58" t="s">
        <v>311</v>
      </c>
      <c r="M492" s="122" t="s">
        <v>1185</v>
      </c>
      <c r="N492" s="125"/>
      <c r="O492" s="61"/>
      <c r="P492" s="61"/>
      <c r="Q492" s="61"/>
      <c r="R492" s="61"/>
      <c r="S492" s="61"/>
      <c r="T492" s="61"/>
      <c r="U492" s="61"/>
      <c r="V492" s="61"/>
      <c r="W492" s="61"/>
      <c r="X492" s="61"/>
      <c r="Y492" s="61"/>
      <c r="Z492" s="61"/>
      <c r="AA492" s="61"/>
      <c r="AB492" s="61"/>
    </row>
    <row r="493" spans="1:28" s="4" customFormat="1" ht="120" customHeight="1">
      <c r="A493" s="47" t="s">
        <v>1179</v>
      </c>
      <c r="B493" s="89" t="s">
        <v>1180</v>
      </c>
      <c r="C493" s="118" t="s">
        <v>1181</v>
      </c>
      <c r="D493" s="50">
        <v>1</v>
      </c>
      <c r="E493" s="51">
        <v>243</v>
      </c>
      <c r="F493" s="52">
        <v>255</v>
      </c>
      <c r="G493" s="53" t="s">
        <v>1182</v>
      </c>
      <c r="H493" s="96">
        <f t="shared" si="72"/>
        <v>0.20848800000000001</v>
      </c>
      <c r="I493" s="55" t="s">
        <v>1183</v>
      </c>
      <c r="J493" s="90" t="s">
        <v>1184</v>
      </c>
      <c r="K493" s="57" t="s">
        <v>310</v>
      </c>
      <c r="L493" s="58" t="s">
        <v>311</v>
      </c>
      <c r="M493" s="122" t="s">
        <v>1185</v>
      </c>
      <c r="N493" s="125"/>
      <c r="O493" s="61"/>
      <c r="P493" s="61"/>
      <c r="Q493" s="61"/>
      <c r="R493" s="61"/>
      <c r="S493" s="61"/>
      <c r="T493" s="61"/>
      <c r="U493" s="61"/>
      <c r="V493" s="61"/>
      <c r="W493" s="61"/>
      <c r="X493" s="61"/>
      <c r="Y493" s="61"/>
      <c r="Z493" s="61"/>
      <c r="AA493" s="61"/>
      <c r="AB493" s="61"/>
    </row>
    <row r="494" spans="1:28" s="4" customFormat="1" ht="120" customHeight="1">
      <c r="A494" s="47" t="s">
        <v>1179</v>
      </c>
      <c r="B494" s="89" t="s">
        <v>1180</v>
      </c>
      <c r="C494" s="118" t="s">
        <v>1181</v>
      </c>
      <c r="D494" s="50">
        <v>1</v>
      </c>
      <c r="E494" s="51">
        <v>243</v>
      </c>
      <c r="F494" s="52">
        <v>255</v>
      </c>
      <c r="G494" s="53" t="s">
        <v>1182</v>
      </c>
      <c r="H494" s="96">
        <f t="shared" si="72"/>
        <v>0.20848800000000001</v>
      </c>
      <c r="I494" s="55" t="s">
        <v>1183</v>
      </c>
      <c r="J494" s="90" t="s">
        <v>1184</v>
      </c>
      <c r="K494" s="57" t="s">
        <v>310</v>
      </c>
      <c r="L494" s="58" t="s">
        <v>311</v>
      </c>
      <c r="M494" s="122" t="s">
        <v>1185</v>
      </c>
      <c r="N494" s="125"/>
      <c r="O494" s="61"/>
      <c r="P494" s="61"/>
      <c r="Q494" s="61"/>
      <c r="R494" s="61"/>
      <c r="S494" s="61"/>
      <c r="T494" s="61"/>
      <c r="U494" s="61"/>
      <c r="V494" s="61"/>
      <c r="W494" s="61"/>
      <c r="X494" s="61"/>
      <c r="Y494" s="61"/>
      <c r="Z494" s="61"/>
      <c r="AA494" s="61"/>
      <c r="AB494" s="61"/>
    </row>
    <row r="495" spans="1:28" s="4" customFormat="1" ht="120" customHeight="1">
      <c r="A495" s="47" t="s">
        <v>1186</v>
      </c>
      <c r="B495" s="89" t="s">
        <v>1187</v>
      </c>
      <c r="C495" s="118" t="s">
        <v>1188</v>
      </c>
      <c r="D495" s="50">
        <v>1</v>
      </c>
      <c r="E495" s="51">
        <v>343</v>
      </c>
      <c r="F495" s="52">
        <v>358</v>
      </c>
      <c r="G495" s="53" t="s">
        <v>1189</v>
      </c>
      <c r="H495" s="96">
        <f t="shared" ref="H495:H500" si="73">1.12*0.61*0.38</f>
        <v>0.25961600000000001</v>
      </c>
      <c r="I495" s="55" t="s">
        <v>1190</v>
      </c>
      <c r="J495" s="90" t="s">
        <v>1191</v>
      </c>
      <c r="K495" s="57" t="s">
        <v>310</v>
      </c>
      <c r="L495" s="58" t="s">
        <v>311</v>
      </c>
      <c r="M495" s="122" t="s">
        <v>922</v>
      </c>
      <c r="N495" s="125"/>
      <c r="O495" s="61"/>
      <c r="P495" s="61"/>
      <c r="Q495" s="61"/>
      <c r="R495" s="61"/>
      <c r="S495" s="61"/>
      <c r="T495" s="61"/>
      <c r="U495" s="61"/>
      <c r="V495" s="61"/>
      <c r="W495" s="61"/>
      <c r="X495" s="61"/>
      <c r="Y495" s="61"/>
      <c r="Z495" s="61"/>
      <c r="AA495" s="61"/>
      <c r="AB495" s="61"/>
    </row>
    <row r="496" spans="1:28" s="4" customFormat="1" ht="120" customHeight="1">
      <c r="A496" s="47" t="s">
        <v>1186</v>
      </c>
      <c r="B496" s="89" t="s">
        <v>1187</v>
      </c>
      <c r="C496" s="118" t="s">
        <v>1188</v>
      </c>
      <c r="D496" s="50">
        <v>1</v>
      </c>
      <c r="E496" s="51">
        <v>343</v>
      </c>
      <c r="F496" s="52">
        <v>358</v>
      </c>
      <c r="G496" s="53" t="s">
        <v>1189</v>
      </c>
      <c r="H496" s="96">
        <f t="shared" si="73"/>
        <v>0.25961600000000001</v>
      </c>
      <c r="I496" s="55" t="s">
        <v>1190</v>
      </c>
      <c r="J496" s="90" t="s">
        <v>1191</v>
      </c>
      <c r="K496" s="57" t="s">
        <v>310</v>
      </c>
      <c r="L496" s="58" t="s">
        <v>311</v>
      </c>
      <c r="M496" s="122" t="s">
        <v>922</v>
      </c>
      <c r="N496" s="125"/>
      <c r="O496" s="61"/>
      <c r="P496" s="61"/>
      <c r="Q496" s="61"/>
      <c r="R496" s="61"/>
      <c r="S496" s="61"/>
      <c r="T496" s="61"/>
      <c r="U496" s="61"/>
      <c r="V496" s="61"/>
      <c r="W496" s="61"/>
      <c r="X496" s="61"/>
      <c r="Y496" s="61"/>
      <c r="Z496" s="61"/>
      <c r="AA496" s="61"/>
      <c r="AB496" s="61"/>
    </row>
    <row r="497" spans="1:28" s="4" customFormat="1" ht="120" customHeight="1">
      <c r="A497" s="47" t="s">
        <v>1186</v>
      </c>
      <c r="B497" s="89" t="s">
        <v>1187</v>
      </c>
      <c r="C497" s="118" t="s">
        <v>1188</v>
      </c>
      <c r="D497" s="50">
        <v>1</v>
      </c>
      <c r="E497" s="51">
        <v>343</v>
      </c>
      <c r="F497" s="52">
        <v>358</v>
      </c>
      <c r="G497" s="53" t="s">
        <v>1189</v>
      </c>
      <c r="H497" s="96">
        <f t="shared" si="73"/>
        <v>0.25961600000000001</v>
      </c>
      <c r="I497" s="55" t="s">
        <v>1190</v>
      </c>
      <c r="J497" s="90" t="s">
        <v>1191</v>
      </c>
      <c r="K497" s="57" t="s">
        <v>310</v>
      </c>
      <c r="L497" s="58" t="s">
        <v>311</v>
      </c>
      <c r="M497" s="122" t="s">
        <v>922</v>
      </c>
      <c r="N497" s="125"/>
      <c r="O497" s="61"/>
      <c r="P497" s="61"/>
      <c r="Q497" s="61"/>
      <c r="R497" s="61"/>
      <c r="S497" s="61"/>
      <c r="T497" s="61"/>
      <c r="U497" s="61"/>
      <c r="V497" s="61"/>
      <c r="W497" s="61"/>
      <c r="X497" s="61"/>
      <c r="Y497" s="61"/>
      <c r="Z497" s="61"/>
      <c r="AA497" s="61"/>
      <c r="AB497" s="61"/>
    </row>
    <row r="498" spans="1:28" s="4" customFormat="1" ht="120" customHeight="1">
      <c r="A498" s="47" t="s">
        <v>1186</v>
      </c>
      <c r="B498" s="89" t="s">
        <v>1187</v>
      </c>
      <c r="C498" s="118" t="s">
        <v>1188</v>
      </c>
      <c r="D498" s="50">
        <v>1</v>
      </c>
      <c r="E498" s="51">
        <v>343</v>
      </c>
      <c r="F498" s="52">
        <v>358</v>
      </c>
      <c r="G498" s="53" t="s">
        <v>1189</v>
      </c>
      <c r="H498" s="96">
        <f t="shared" si="73"/>
        <v>0.25961600000000001</v>
      </c>
      <c r="I498" s="55" t="s">
        <v>1190</v>
      </c>
      <c r="J498" s="90" t="s">
        <v>1191</v>
      </c>
      <c r="K498" s="57" t="s">
        <v>310</v>
      </c>
      <c r="L498" s="58" t="s">
        <v>311</v>
      </c>
      <c r="M498" s="122" t="s">
        <v>922</v>
      </c>
      <c r="N498" s="125"/>
      <c r="O498" s="61"/>
      <c r="P498" s="61"/>
      <c r="Q498" s="61"/>
      <c r="R498" s="61"/>
      <c r="S498" s="61"/>
      <c r="T498" s="61"/>
      <c r="U498" s="61"/>
      <c r="V498" s="61"/>
      <c r="W498" s="61"/>
      <c r="X498" s="61"/>
      <c r="Y498" s="61"/>
      <c r="Z498" s="61"/>
      <c r="AA498" s="61"/>
      <c r="AB498" s="61"/>
    </row>
    <row r="499" spans="1:28" s="4" customFormat="1" ht="120" customHeight="1">
      <c r="A499" s="47" t="s">
        <v>1186</v>
      </c>
      <c r="B499" s="89" t="s">
        <v>1192</v>
      </c>
      <c r="C499" s="120" t="s">
        <v>1193</v>
      </c>
      <c r="D499" s="50">
        <v>1</v>
      </c>
      <c r="E499" s="51">
        <v>385</v>
      </c>
      <c r="F499" s="52">
        <v>400</v>
      </c>
      <c r="G499" s="53" t="s">
        <v>1189</v>
      </c>
      <c r="H499" s="96">
        <f t="shared" si="73"/>
        <v>0.25961600000000001</v>
      </c>
      <c r="I499" s="55" t="s">
        <v>1190</v>
      </c>
      <c r="J499" s="90" t="s">
        <v>1191</v>
      </c>
      <c r="K499" s="57" t="s">
        <v>310</v>
      </c>
      <c r="L499" s="58" t="s">
        <v>311</v>
      </c>
      <c r="M499" s="122" t="s">
        <v>922</v>
      </c>
      <c r="N499" s="125"/>
      <c r="O499" s="61"/>
      <c r="P499" s="61"/>
      <c r="Q499" s="61"/>
      <c r="R499" s="61"/>
      <c r="S499" s="61"/>
      <c r="T499" s="61"/>
      <c r="U499" s="61"/>
      <c r="V499" s="61"/>
      <c r="W499" s="61"/>
      <c r="X499" s="61"/>
      <c r="Y499" s="61"/>
      <c r="Z499" s="61"/>
      <c r="AA499" s="61"/>
      <c r="AB499" s="61"/>
    </row>
    <row r="500" spans="1:28" s="4" customFormat="1" ht="120" customHeight="1">
      <c r="A500" s="47" t="s">
        <v>1186</v>
      </c>
      <c r="B500" s="89" t="s">
        <v>1192</v>
      </c>
      <c r="C500" s="120" t="s">
        <v>1193</v>
      </c>
      <c r="D500" s="50">
        <v>1</v>
      </c>
      <c r="E500" s="51">
        <v>385</v>
      </c>
      <c r="F500" s="52">
        <v>400</v>
      </c>
      <c r="G500" s="53" t="s">
        <v>1189</v>
      </c>
      <c r="H500" s="96">
        <f t="shared" si="73"/>
        <v>0.25961600000000001</v>
      </c>
      <c r="I500" s="55" t="s">
        <v>1190</v>
      </c>
      <c r="J500" s="90" t="s">
        <v>1191</v>
      </c>
      <c r="K500" s="57" t="s">
        <v>310</v>
      </c>
      <c r="L500" s="58" t="s">
        <v>311</v>
      </c>
      <c r="M500" s="122" t="s">
        <v>922</v>
      </c>
      <c r="N500" s="125"/>
      <c r="O500" s="61"/>
      <c r="P500" s="61"/>
      <c r="Q500" s="61"/>
      <c r="R500" s="61"/>
      <c r="S500" s="61"/>
      <c r="T500" s="61"/>
      <c r="U500" s="61"/>
      <c r="V500" s="61"/>
      <c r="W500" s="61"/>
      <c r="X500" s="61"/>
      <c r="Y500" s="61"/>
      <c r="Z500" s="61"/>
      <c r="AA500" s="61"/>
      <c r="AB500" s="61"/>
    </row>
    <row r="501" spans="1:28" s="4" customFormat="1" ht="120" customHeight="1">
      <c r="A501" s="47" t="s">
        <v>772</v>
      </c>
      <c r="B501" s="89" t="s">
        <v>1194</v>
      </c>
      <c r="C501" s="118" t="s">
        <v>166</v>
      </c>
      <c r="D501" s="50">
        <v>1</v>
      </c>
      <c r="E501" s="94">
        <v>355</v>
      </c>
      <c r="F501" s="94">
        <v>370</v>
      </c>
      <c r="G501" s="95" t="s">
        <v>1195</v>
      </c>
      <c r="H501" s="96">
        <f t="shared" ref="H501:H504" si="74">1.18*0.6*0.3</f>
        <v>0.21240000000000001</v>
      </c>
      <c r="I501" s="97" t="s">
        <v>462</v>
      </c>
      <c r="J501" s="101" t="s">
        <v>1196</v>
      </c>
      <c r="K501" s="57" t="s">
        <v>310</v>
      </c>
      <c r="L501" s="58" t="s">
        <v>311</v>
      </c>
      <c r="M501" s="99" t="s">
        <v>1197</v>
      </c>
      <c r="N501" s="100"/>
      <c r="O501" s="61"/>
      <c r="P501" s="61"/>
      <c r="Q501" s="61"/>
      <c r="R501" s="61"/>
      <c r="S501" s="61"/>
      <c r="T501" s="61"/>
      <c r="U501" s="61"/>
      <c r="V501" s="61"/>
      <c r="W501" s="61"/>
      <c r="X501" s="61"/>
      <c r="Y501" s="61"/>
      <c r="Z501" s="61"/>
      <c r="AA501" s="61"/>
      <c r="AB501" s="61"/>
    </row>
    <row r="502" spans="1:28" s="4" customFormat="1" ht="120" customHeight="1">
      <c r="A502" s="47" t="s">
        <v>772</v>
      </c>
      <c r="B502" s="89" t="s">
        <v>1194</v>
      </c>
      <c r="C502" s="118" t="s">
        <v>166</v>
      </c>
      <c r="D502" s="50">
        <v>1</v>
      </c>
      <c r="E502" s="94">
        <v>355</v>
      </c>
      <c r="F502" s="94">
        <v>370</v>
      </c>
      <c r="G502" s="95" t="s">
        <v>1195</v>
      </c>
      <c r="H502" s="96">
        <f t="shared" si="74"/>
        <v>0.21240000000000001</v>
      </c>
      <c r="I502" s="97" t="s">
        <v>462</v>
      </c>
      <c r="J502" s="101" t="s">
        <v>1196</v>
      </c>
      <c r="K502" s="57" t="s">
        <v>310</v>
      </c>
      <c r="L502" s="58" t="s">
        <v>311</v>
      </c>
      <c r="M502" s="99" t="s">
        <v>1197</v>
      </c>
      <c r="N502" s="100"/>
      <c r="O502" s="61"/>
      <c r="P502" s="61"/>
      <c r="Q502" s="61"/>
      <c r="R502" s="61"/>
      <c r="S502" s="61"/>
      <c r="T502" s="61"/>
      <c r="U502" s="61"/>
      <c r="V502" s="61"/>
      <c r="W502" s="61"/>
      <c r="X502" s="61"/>
      <c r="Y502" s="61"/>
      <c r="Z502" s="61"/>
      <c r="AA502" s="61"/>
      <c r="AB502" s="61"/>
    </row>
    <row r="503" spans="1:28" s="4" customFormat="1" ht="120" customHeight="1">
      <c r="A503" s="47" t="s">
        <v>772</v>
      </c>
      <c r="B503" s="89" t="s">
        <v>1194</v>
      </c>
      <c r="C503" s="118" t="s">
        <v>166</v>
      </c>
      <c r="D503" s="50">
        <v>1</v>
      </c>
      <c r="E503" s="94">
        <v>355</v>
      </c>
      <c r="F503" s="94">
        <v>370</v>
      </c>
      <c r="G503" s="95" t="s">
        <v>1195</v>
      </c>
      <c r="H503" s="96">
        <f t="shared" si="74"/>
        <v>0.21240000000000001</v>
      </c>
      <c r="I503" s="97" t="s">
        <v>462</v>
      </c>
      <c r="J503" s="101" t="s">
        <v>1196</v>
      </c>
      <c r="K503" s="57" t="s">
        <v>310</v>
      </c>
      <c r="L503" s="58" t="s">
        <v>311</v>
      </c>
      <c r="M503" s="99" t="s">
        <v>1197</v>
      </c>
      <c r="N503" s="100"/>
      <c r="O503" s="61"/>
      <c r="P503" s="61"/>
      <c r="Q503" s="61"/>
      <c r="R503" s="61"/>
      <c r="S503" s="61"/>
      <c r="T503" s="61"/>
      <c r="U503" s="61"/>
      <c r="V503" s="61"/>
      <c r="W503" s="61"/>
      <c r="X503" s="61"/>
      <c r="Y503" s="61"/>
      <c r="Z503" s="61"/>
      <c r="AA503" s="61"/>
      <c r="AB503" s="61"/>
    </row>
    <row r="504" spans="1:28" s="4" customFormat="1" ht="120" customHeight="1">
      <c r="A504" s="47" t="s">
        <v>772</v>
      </c>
      <c r="B504" s="89" t="s">
        <v>1198</v>
      </c>
      <c r="C504" s="120" t="s">
        <v>1199</v>
      </c>
      <c r="D504" s="50">
        <v>1</v>
      </c>
      <c r="E504" s="94">
        <v>395</v>
      </c>
      <c r="F504" s="94">
        <v>410</v>
      </c>
      <c r="G504" s="95" t="s">
        <v>1195</v>
      </c>
      <c r="H504" s="96">
        <f t="shared" si="74"/>
        <v>0.21240000000000001</v>
      </c>
      <c r="I504" s="97" t="s">
        <v>462</v>
      </c>
      <c r="J504" s="101" t="s">
        <v>1196</v>
      </c>
      <c r="K504" s="57" t="s">
        <v>310</v>
      </c>
      <c r="L504" s="58" t="s">
        <v>311</v>
      </c>
      <c r="M504" s="99" t="s">
        <v>1197</v>
      </c>
      <c r="N504" s="100"/>
      <c r="O504" s="61"/>
      <c r="P504" s="61"/>
      <c r="Q504" s="61"/>
      <c r="R504" s="61"/>
      <c r="S504" s="61"/>
      <c r="T504" s="61"/>
      <c r="U504" s="61"/>
      <c r="V504" s="61"/>
      <c r="W504" s="61"/>
      <c r="X504" s="61"/>
      <c r="Y504" s="61"/>
      <c r="Z504" s="61"/>
      <c r="AA504" s="61"/>
      <c r="AB504" s="61"/>
    </row>
    <row r="505" spans="1:28" s="4" customFormat="1" ht="120" customHeight="1">
      <c r="A505" s="47" t="s">
        <v>1186</v>
      </c>
      <c r="B505" s="89" t="s">
        <v>1200</v>
      </c>
      <c r="C505" s="118" t="s">
        <v>1201</v>
      </c>
      <c r="D505" s="50">
        <v>1</v>
      </c>
      <c r="E505" s="51">
        <v>352</v>
      </c>
      <c r="F505" s="52">
        <v>370</v>
      </c>
      <c r="G505" s="53" t="s">
        <v>1202</v>
      </c>
      <c r="H505" s="96">
        <f t="shared" ref="H505:H510" si="75">1.06*0.58*0.48</f>
        <v>0.29510399999999998</v>
      </c>
      <c r="I505" s="55" t="s">
        <v>1203</v>
      </c>
      <c r="J505" s="90" t="s">
        <v>1204</v>
      </c>
      <c r="K505" s="57" t="s">
        <v>310</v>
      </c>
      <c r="L505" s="58" t="s">
        <v>311</v>
      </c>
      <c r="M505" s="122" t="s">
        <v>946</v>
      </c>
      <c r="N505" s="125"/>
      <c r="O505" s="61"/>
      <c r="P505" s="61"/>
      <c r="Q505" s="61"/>
      <c r="R505" s="61"/>
      <c r="S505" s="61"/>
      <c r="T505" s="61"/>
      <c r="U505" s="61"/>
      <c r="V505" s="61"/>
      <c r="W505" s="61"/>
      <c r="X505" s="61"/>
      <c r="Y505" s="61"/>
      <c r="Z505" s="61"/>
      <c r="AA505" s="61"/>
      <c r="AB505" s="61"/>
    </row>
    <row r="506" spans="1:28" s="4" customFormat="1" ht="120" customHeight="1">
      <c r="A506" s="47" t="s">
        <v>1186</v>
      </c>
      <c r="B506" s="89" t="s">
        <v>1200</v>
      </c>
      <c r="C506" s="118" t="s">
        <v>1201</v>
      </c>
      <c r="D506" s="50">
        <v>1</v>
      </c>
      <c r="E506" s="51">
        <v>352</v>
      </c>
      <c r="F506" s="52">
        <v>370</v>
      </c>
      <c r="G506" s="53" t="s">
        <v>1202</v>
      </c>
      <c r="H506" s="96">
        <f t="shared" si="75"/>
        <v>0.29510399999999998</v>
      </c>
      <c r="I506" s="55" t="s">
        <v>1203</v>
      </c>
      <c r="J506" s="90" t="s">
        <v>1204</v>
      </c>
      <c r="K506" s="57" t="s">
        <v>310</v>
      </c>
      <c r="L506" s="58" t="s">
        <v>311</v>
      </c>
      <c r="M506" s="122" t="s">
        <v>946</v>
      </c>
      <c r="N506" s="125"/>
      <c r="O506" s="61"/>
      <c r="P506" s="61"/>
      <c r="Q506" s="61"/>
      <c r="R506" s="61"/>
      <c r="S506" s="61"/>
      <c r="T506" s="61"/>
      <c r="U506" s="61"/>
      <c r="V506" s="61"/>
      <c r="W506" s="61"/>
      <c r="X506" s="61"/>
      <c r="Y506" s="61"/>
      <c r="Z506" s="61"/>
      <c r="AA506" s="61"/>
      <c r="AB506" s="61"/>
    </row>
    <row r="507" spans="1:28" s="4" customFormat="1" ht="120" customHeight="1">
      <c r="A507" s="47" t="s">
        <v>1186</v>
      </c>
      <c r="B507" s="89" t="s">
        <v>1200</v>
      </c>
      <c r="C507" s="118" t="s">
        <v>1201</v>
      </c>
      <c r="D507" s="50">
        <v>1</v>
      </c>
      <c r="E507" s="51">
        <v>352</v>
      </c>
      <c r="F507" s="52">
        <v>370</v>
      </c>
      <c r="G507" s="53" t="s">
        <v>1202</v>
      </c>
      <c r="H507" s="96">
        <f t="shared" si="75"/>
        <v>0.29510399999999998</v>
      </c>
      <c r="I507" s="55" t="s">
        <v>1203</v>
      </c>
      <c r="J507" s="90" t="s">
        <v>1204</v>
      </c>
      <c r="K507" s="57" t="s">
        <v>310</v>
      </c>
      <c r="L507" s="58" t="s">
        <v>311</v>
      </c>
      <c r="M507" s="122" t="s">
        <v>946</v>
      </c>
      <c r="N507" s="125"/>
      <c r="O507" s="61"/>
      <c r="P507" s="61"/>
      <c r="Q507" s="61"/>
      <c r="R507" s="61"/>
      <c r="S507" s="61"/>
      <c r="T507" s="61"/>
      <c r="U507" s="61"/>
      <c r="V507" s="61"/>
      <c r="W507" s="61"/>
      <c r="X507" s="61"/>
      <c r="Y507" s="61"/>
      <c r="Z507" s="61"/>
      <c r="AA507" s="61"/>
      <c r="AB507" s="61"/>
    </row>
    <row r="508" spans="1:28" s="4" customFormat="1" ht="120" customHeight="1">
      <c r="A508" s="47" t="s">
        <v>1186</v>
      </c>
      <c r="B508" s="89" t="s">
        <v>1205</v>
      </c>
      <c r="C508" s="118" t="s">
        <v>1201</v>
      </c>
      <c r="D508" s="50">
        <v>1</v>
      </c>
      <c r="E508" s="51">
        <v>352</v>
      </c>
      <c r="F508" s="52">
        <v>370</v>
      </c>
      <c r="G508" s="53" t="s">
        <v>1202</v>
      </c>
      <c r="H508" s="96">
        <f t="shared" si="75"/>
        <v>0.29510399999999998</v>
      </c>
      <c r="I508" s="55" t="s">
        <v>1203</v>
      </c>
      <c r="J508" s="90" t="s">
        <v>1204</v>
      </c>
      <c r="K508" s="57" t="s">
        <v>310</v>
      </c>
      <c r="L508" s="58" t="s">
        <v>311</v>
      </c>
      <c r="M508" s="122" t="s">
        <v>946</v>
      </c>
      <c r="N508" s="125"/>
      <c r="O508" s="61"/>
      <c r="P508" s="61"/>
      <c r="Q508" s="61"/>
      <c r="R508" s="61"/>
      <c r="S508" s="61"/>
      <c r="T508" s="61"/>
      <c r="U508" s="61"/>
      <c r="V508" s="61"/>
      <c r="W508" s="61"/>
      <c r="X508" s="61"/>
      <c r="Y508" s="61"/>
      <c r="Z508" s="61"/>
      <c r="AA508" s="61"/>
      <c r="AB508" s="61"/>
    </row>
    <row r="509" spans="1:28" s="4" customFormat="1" ht="120" customHeight="1">
      <c r="A509" s="47" t="s">
        <v>1186</v>
      </c>
      <c r="B509" s="89" t="s">
        <v>1206</v>
      </c>
      <c r="C509" s="120" t="s">
        <v>1207</v>
      </c>
      <c r="D509" s="50">
        <v>1</v>
      </c>
      <c r="E509" s="51">
        <v>405</v>
      </c>
      <c r="F509" s="52">
        <v>425</v>
      </c>
      <c r="G509" s="53" t="s">
        <v>1202</v>
      </c>
      <c r="H509" s="96">
        <f t="shared" si="75"/>
        <v>0.29510399999999998</v>
      </c>
      <c r="I509" s="55" t="s">
        <v>1203</v>
      </c>
      <c r="J509" s="90" t="s">
        <v>1204</v>
      </c>
      <c r="K509" s="57" t="s">
        <v>310</v>
      </c>
      <c r="L509" s="58" t="s">
        <v>311</v>
      </c>
      <c r="M509" s="122" t="s">
        <v>946</v>
      </c>
      <c r="N509" s="125"/>
      <c r="O509" s="61"/>
      <c r="P509" s="61"/>
      <c r="Q509" s="61"/>
      <c r="R509" s="61"/>
      <c r="S509" s="61"/>
      <c r="T509" s="61"/>
      <c r="U509" s="61"/>
      <c r="V509" s="61"/>
      <c r="W509" s="61"/>
      <c r="X509" s="61"/>
      <c r="Y509" s="61"/>
      <c r="Z509" s="61"/>
      <c r="AA509" s="61"/>
      <c r="AB509" s="61"/>
    </row>
    <row r="510" spans="1:28" s="4" customFormat="1" ht="120" customHeight="1">
      <c r="A510" s="47" t="s">
        <v>1186</v>
      </c>
      <c r="B510" s="89" t="s">
        <v>1208</v>
      </c>
      <c r="C510" s="120" t="s">
        <v>1207</v>
      </c>
      <c r="D510" s="50">
        <v>1</v>
      </c>
      <c r="E510" s="51">
        <v>405</v>
      </c>
      <c r="F510" s="52">
        <v>425</v>
      </c>
      <c r="G510" s="53" t="s">
        <v>1202</v>
      </c>
      <c r="H510" s="96">
        <f t="shared" si="75"/>
        <v>0.29510399999999998</v>
      </c>
      <c r="I510" s="55" t="s">
        <v>1203</v>
      </c>
      <c r="J510" s="90" t="s">
        <v>1204</v>
      </c>
      <c r="K510" s="57" t="s">
        <v>310</v>
      </c>
      <c r="L510" s="58" t="s">
        <v>311</v>
      </c>
      <c r="M510" s="122" t="s">
        <v>946</v>
      </c>
      <c r="N510" s="125"/>
      <c r="O510" s="61"/>
      <c r="P510" s="61"/>
      <c r="Q510" s="61"/>
      <c r="R510" s="61"/>
      <c r="S510" s="61"/>
      <c r="T510" s="61"/>
      <c r="U510" s="61"/>
      <c r="V510" s="61"/>
      <c r="W510" s="61"/>
      <c r="X510" s="61"/>
      <c r="Y510" s="61"/>
      <c r="Z510" s="61"/>
      <c r="AA510" s="61"/>
      <c r="AB510" s="61"/>
    </row>
    <row r="511" spans="1:28" s="4" customFormat="1" ht="120" customHeight="1">
      <c r="A511" s="47" t="s">
        <v>1209</v>
      </c>
      <c r="B511" s="89" t="s">
        <v>1210</v>
      </c>
      <c r="C511" s="118" t="s">
        <v>1211</v>
      </c>
      <c r="D511" s="50">
        <v>1</v>
      </c>
      <c r="E511" s="51">
        <v>237</v>
      </c>
      <c r="F511" s="52">
        <v>252</v>
      </c>
      <c r="G511" s="53" t="s">
        <v>1212</v>
      </c>
      <c r="H511" s="96">
        <f t="shared" ref="H511:H514" si="76">1.07*0.6*0.4</f>
        <v>0.25679999999999997</v>
      </c>
      <c r="I511" s="55" t="s">
        <v>1213</v>
      </c>
      <c r="J511" s="90" t="s">
        <v>1214</v>
      </c>
      <c r="K511" s="57" t="s">
        <v>310</v>
      </c>
      <c r="L511" s="58" t="s">
        <v>311</v>
      </c>
      <c r="M511" s="122" t="s">
        <v>1122</v>
      </c>
      <c r="N511" s="125"/>
      <c r="O511" s="61"/>
      <c r="P511" s="61"/>
      <c r="Q511" s="61"/>
      <c r="R511" s="61"/>
      <c r="S511" s="61"/>
      <c r="T511" s="61"/>
      <c r="U511" s="61"/>
      <c r="V511" s="61"/>
      <c r="W511" s="61"/>
      <c r="X511" s="61"/>
      <c r="Y511" s="61"/>
      <c r="Z511" s="61"/>
      <c r="AA511" s="61"/>
      <c r="AB511" s="61"/>
    </row>
    <row r="512" spans="1:28" s="4" customFormat="1" ht="120" customHeight="1">
      <c r="A512" s="47" t="s">
        <v>1209</v>
      </c>
      <c r="B512" s="89" t="s">
        <v>1210</v>
      </c>
      <c r="C512" s="118" t="s">
        <v>1211</v>
      </c>
      <c r="D512" s="50">
        <v>1</v>
      </c>
      <c r="E512" s="51">
        <v>237</v>
      </c>
      <c r="F512" s="52">
        <v>252</v>
      </c>
      <c r="G512" s="53" t="s">
        <v>1212</v>
      </c>
      <c r="H512" s="96">
        <f t="shared" si="76"/>
        <v>0.25679999999999997</v>
      </c>
      <c r="I512" s="55" t="s">
        <v>1213</v>
      </c>
      <c r="J512" s="90" t="s">
        <v>1214</v>
      </c>
      <c r="K512" s="57" t="s">
        <v>310</v>
      </c>
      <c r="L512" s="58" t="s">
        <v>311</v>
      </c>
      <c r="M512" s="122" t="s">
        <v>1122</v>
      </c>
      <c r="N512" s="125"/>
      <c r="O512" s="61"/>
      <c r="P512" s="61"/>
      <c r="Q512" s="61"/>
      <c r="R512" s="61"/>
      <c r="S512" s="61"/>
      <c r="T512" s="61"/>
      <c r="U512" s="61"/>
      <c r="V512" s="61"/>
      <c r="W512" s="61"/>
      <c r="X512" s="61"/>
      <c r="Y512" s="61"/>
      <c r="Z512" s="61"/>
      <c r="AA512" s="61"/>
      <c r="AB512" s="61"/>
    </row>
    <row r="513" spans="1:28" s="4" customFormat="1" ht="120" customHeight="1">
      <c r="A513" s="47" t="s">
        <v>1209</v>
      </c>
      <c r="B513" s="89" t="s">
        <v>1210</v>
      </c>
      <c r="C513" s="118" t="s">
        <v>1211</v>
      </c>
      <c r="D513" s="50">
        <v>1</v>
      </c>
      <c r="E513" s="51">
        <v>237</v>
      </c>
      <c r="F513" s="52">
        <v>252</v>
      </c>
      <c r="G513" s="53" t="s">
        <v>1212</v>
      </c>
      <c r="H513" s="96">
        <f t="shared" si="76"/>
        <v>0.25679999999999997</v>
      </c>
      <c r="I513" s="55" t="s">
        <v>1213</v>
      </c>
      <c r="J513" s="90" t="s">
        <v>1214</v>
      </c>
      <c r="K513" s="57" t="s">
        <v>310</v>
      </c>
      <c r="L513" s="58" t="s">
        <v>311</v>
      </c>
      <c r="M513" s="122" t="s">
        <v>1122</v>
      </c>
      <c r="N513" s="125"/>
      <c r="O513" s="61"/>
      <c r="P513" s="61"/>
      <c r="Q513" s="61"/>
      <c r="R513" s="61"/>
      <c r="S513" s="61"/>
      <c r="T513" s="61"/>
      <c r="U513" s="61"/>
      <c r="V513" s="61"/>
      <c r="W513" s="61"/>
      <c r="X513" s="61"/>
      <c r="Y513" s="61"/>
      <c r="Z513" s="61"/>
      <c r="AA513" s="61"/>
      <c r="AB513" s="61"/>
    </row>
    <row r="514" spans="1:28" s="4" customFormat="1" ht="120" customHeight="1">
      <c r="A514" s="47" t="s">
        <v>1209</v>
      </c>
      <c r="B514" s="89" t="s">
        <v>1215</v>
      </c>
      <c r="C514" s="120" t="s">
        <v>1169</v>
      </c>
      <c r="D514" s="50">
        <v>1</v>
      </c>
      <c r="E514" s="51">
        <v>267</v>
      </c>
      <c r="F514" s="52">
        <v>252</v>
      </c>
      <c r="G514" s="53" t="s">
        <v>1212</v>
      </c>
      <c r="H514" s="96">
        <f t="shared" si="76"/>
        <v>0.25679999999999997</v>
      </c>
      <c r="I514" s="55" t="s">
        <v>1213</v>
      </c>
      <c r="J514" s="90" t="s">
        <v>1214</v>
      </c>
      <c r="K514" s="57" t="s">
        <v>310</v>
      </c>
      <c r="L514" s="58" t="s">
        <v>311</v>
      </c>
      <c r="M514" s="122" t="s">
        <v>1122</v>
      </c>
      <c r="N514" s="125"/>
      <c r="O514" s="61"/>
      <c r="P514" s="61"/>
      <c r="Q514" s="61"/>
      <c r="R514" s="61"/>
      <c r="S514" s="61"/>
      <c r="T514" s="61"/>
      <c r="U514" s="61"/>
      <c r="V514" s="61"/>
      <c r="W514" s="61"/>
      <c r="X514" s="61"/>
      <c r="Y514" s="61"/>
      <c r="Z514" s="61"/>
      <c r="AA514" s="61"/>
      <c r="AB514" s="61"/>
    </row>
    <row r="515" spans="1:28" s="4" customFormat="1" ht="120" customHeight="1">
      <c r="A515" s="47" t="s">
        <v>454</v>
      </c>
      <c r="B515" s="48" t="s">
        <v>1216</v>
      </c>
      <c r="C515" s="89" t="s">
        <v>1217</v>
      </c>
      <c r="D515" s="50">
        <v>1</v>
      </c>
      <c r="E515" s="94">
        <v>255</v>
      </c>
      <c r="F515" s="94">
        <v>270</v>
      </c>
      <c r="G515" s="95" t="s">
        <v>1218</v>
      </c>
      <c r="H515" s="96">
        <f t="shared" ref="H515:H520" si="77">1.07*0.58*0.38</f>
        <v>0.23582800000000001</v>
      </c>
      <c r="I515" s="55" t="s">
        <v>1219</v>
      </c>
      <c r="J515" s="90" t="s">
        <v>1220</v>
      </c>
      <c r="K515" s="57" t="s">
        <v>310</v>
      </c>
      <c r="L515" s="58" t="s">
        <v>311</v>
      </c>
      <c r="M515" s="122" t="s">
        <v>946</v>
      </c>
      <c r="N515" s="125"/>
      <c r="O515" s="61"/>
      <c r="P515" s="61"/>
      <c r="Q515" s="61"/>
      <c r="R515" s="61"/>
      <c r="S515" s="61"/>
      <c r="T515" s="61"/>
      <c r="U515" s="61"/>
      <c r="V515" s="61"/>
      <c r="W515" s="61"/>
      <c r="X515" s="61"/>
      <c r="Y515" s="61"/>
      <c r="Z515" s="61"/>
      <c r="AA515" s="61"/>
      <c r="AB515" s="61"/>
    </row>
    <row r="516" spans="1:28" s="4" customFormat="1" ht="120" customHeight="1">
      <c r="A516" s="47" t="s">
        <v>454</v>
      </c>
      <c r="B516" s="48" t="s">
        <v>1216</v>
      </c>
      <c r="C516" s="89" t="s">
        <v>1217</v>
      </c>
      <c r="D516" s="50">
        <v>1</v>
      </c>
      <c r="E516" s="94">
        <v>255</v>
      </c>
      <c r="F516" s="94">
        <v>270</v>
      </c>
      <c r="G516" s="95" t="s">
        <v>1218</v>
      </c>
      <c r="H516" s="96">
        <f t="shared" si="77"/>
        <v>0.23582800000000001</v>
      </c>
      <c r="I516" s="55" t="s">
        <v>1219</v>
      </c>
      <c r="J516" s="90" t="s">
        <v>1220</v>
      </c>
      <c r="K516" s="57" t="s">
        <v>310</v>
      </c>
      <c r="L516" s="58" t="s">
        <v>311</v>
      </c>
      <c r="M516" s="122" t="s">
        <v>946</v>
      </c>
      <c r="N516" s="125"/>
      <c r="O516" s="61"/>
      <c r="P516" s="61"/>
      <c r="Q516" s="61"/>
      <c r="R516" s="61"/>
      <c r="S516" s="61"/>
      <c r="T516" s="61"/>
      <c r="U516" s="61"/>
      <c r="V516" s="61"/>
      <c r="W516" s="61"/>
      <c r="X516" s="61"/>
      <c r="Y516" s="61"/>
      <c r="Z516" s="61"/>
      <c r="AA516" s="61"/>
      <c r="AB516" s="61"/>
    </row>
    <row r="517" spans="1:28" s="4" customFormat="1" ht="120" customHeight="1">
      <c r="A517" s="47" t="s">
        <v>454</v>
      </c>
      <c r="B517" s="48" t="s">
        <v>1216</v>
      </c>
      <c r="C517" s="89" t="s">
        <v>1217</v>
      </c>
      <c r="D517" s="50">
        <v>1</v>
      </c>
      <c r="E517" s="94">
        <v>255</v>
      </c>
      <c r="F517" s="94">
        <v>270</v>
      </c>
      <c r="G517" s="95" t="s">
        <v>1218</v>
      </c>
      <c r="H517" s="96">
        <f t="shared" si="77"/>
        <v>0.23582800000000001</v>
      </c>
      <c r="I517" s="55" t="s">
        <v>1219</v>
      </c>
      <c r="J517" s="90" t="s">
        <v>1220</v>
      </c>
      <c r="K517" s="57" t="s">
        <v>310</v>
      </c>
      <c r="L517" s="58" t="s">
        <v>311</v>
      </c>
      <c r="M517" s="122" t="s">
        <v>946</v>
      </c>
      <c r="N517" s="125"/>
      <c r="O517" s="61"/>
      <c r="P517" s="61"/>
      <c r="Q517" s="61"/>
      <c r="R517" s="61"/>
      <c r="S517" s="61"/>
      <c r="T517" s="61"/>
      <c r="U517" s="61"/>
      <c r="V517" s="61"/>
      <c r="W517" s="61"/>
      <c r="X517" s="61"/>
      <c r="Y517" s="61"/>
      <c r="Z517" s="61"/>
      <c r="AA517" s="61"/>
      <c r="AB517" s="61"/>
    </row>
    <row r="518" spans="1:28" s="4" customFormat="1" ht="120" customHeight="1">
      <c r="A518" s="47" t="s">
        <v>454</v>
      </c>
      <c r="B518" s="48" t="s">
        <v>1221</v>
      </c>
      <c r="C518" s="89" t="s">
        <v>1222</v>
      </c>
      <c r="D518" s="50">
        <v>1</v>
      </c>
      <c r="E518" s="94">
        <v>260</v>
      </c>
      <c r="F518" s="94">
        <v>275</v>
      </c>
      <c r="G518" s="95" t="s">
        <v>1223</v>
      </c>
      <c r="H518" s="96">
        <f t="shared" si="77"/>
        <v>0.23582800000000001</v>
      </c>
      <c r="I518" s="55" t="s">
        <v>1219</v>
      </c>
      <c r="J518" s="90" t="s">
        <v>1220</v>
      </c>
      <c r="K518" s="57" t="s">
        <v>310</v>
      </c>
      <c r="L518" s="58" t="s">
        <v>311</v>
      </c>
      <c r="M518" s="122" t="s">
        <v>946</v>
      </c>
      <c r="N518" s="125"/>
      <c r="O518" s="61"/>
      <c r="P518" s="61"/>
      <c r="Q518" s="61"/>
      <c r="R518" s="61"/>
      <c r="S518" s="61"/>
      <c r="T518" s="61"/>
      <c r="U518" s="61"/>
      <c r="V518" s="61"/>
      <c r="W518" s="61"/>
      <c r="X518" s="61"/>
      <c r="Y518" s="61"/>
      <c r="Z518" s="61"/>
      <c r="AA518" s="61"/>
      <c r="AB518" s="61"/>
    </row>
    <row r="519" spans="1:28" s="4" customFormat="1" ht="120" customHeight="1">
      <c r="A519" s="47" t="s">
        <v>454</v>
      </c>
      <c r="B519" s="48" t="s">
        <v>1224</v>
      </c>
      <c r="C519" s="89" t="s">
        <v>1222</v>
      </c>
      <c r="D519" s="50">
        <v>1</v>
      </c>
      <c r="E519" s="94">
        <v>260</v>
      </c>
      <c r="F519" s="94">
        <v>275</v>
      </c>
      <c r="G519" s="95" t="s">
        <v>1223</v>
      </c>
      <c r="H519" s="96">
        <f t="shared" si="77"/>
        <v>0.23582800000000001</v>
      </c>
      <c r="I519" s="55" t="s">
        <v>1219</v>
      </c>
      <c r="J519" s="90" t="s">
        <v>1220</v>
      </c>
      <c r="K519" s="57" t="s">
        <v>310</v>
      </c>
      <c r="L519" s="58" t="s">
        <v>311</v>
      </c>
      <c r="M519" s="122" t="s">
        <v>946</v>
      </c>
      <c r="N519" s="125"/>
      <c r="O519" s="61"/>
      <c r="P519" s="61"/>
      <c r="Q519" s="61"/>
      <c r="R519" s="61"/>
      <c r="S519" s="61"/>
      <c r="T519" s="61"/>
      <c r="U519" s="61"/>
      <c r="V519" s="61"/>
      <c r="W519" s="61"/>
      <c r="X519" s="61"/>
      <c r="Y519" s="61"/>
      <c r="Z519" s="61"/>
      <c r="AA519" s="61"/>
      <c r="AB519" s="61"/>
    </row>
    <row r="520" spans="1:28" s="4" customFormat="1" ht="120" customHeight="1">
      <c r="A520" s="47" t="s">
        <v>454</v>
      </c>
      <c r="B520" s="48" t="s">
        <v>1224</v>
      </c>
      <c r="C520" s="89" t="s">
        <v>1222</v>
      </c>
      <c r="D520" s="50">
        <v>1</v>
      </c>
      <c r="E520" s="94">
        <v>260</v>
      </c>
      <c r="F520" s="94">
        <v>275</v>
      </c>
      <c r="G520" s="95" t="s">
        <v>1223</v>
      </c>
      <c r="H520" s="96">
        <f t="shared" si="77"/>
        <v>0.23582800000000001</v>
      </c>
      <c r="I520" s="55" t="s">
        <v>1219</v>
      </c>
      <c r="J520" s="90" t="s">
        <v>1220</v>
      </c>
      <c r="K520" s="57" t="s">
        <v>310</v>
      </c>
      <c r="L520" s="58" t="s">
        <v>311</v>
      </c>
      <c r="M520" s="122" t="s">
        <v>946</v>
      </c>
      <c r="N520" s="125"/>
      <c r="O520" s="61"/>
      <c r="P520" s="61"/>
      <c r="Q520" s="61"/>
      <c r="R520" s="61"/>
      <c r="S520" s="61"/>
      <c r="T520" s="61"/>
      <c r="U520" s="61"/>
      <c r="V520" s="61"/>
      <c r="W520" s="61"/>
      <c r="X520" s="61"/>
      <c r="Y520" s="61"/>
      <c r="Z520" s="61"/>
      <c r="AA520" s="61"/>
      <c r="AB520" s="61"/>
    </row>
    <row r="521" spans="1:28" s="4" customFormat="1" ht="120" customHeight="1">
      <c r="A521" s="47" t="s">
        <v>454</v>
      </c>
      <c r="B521" s="48" t="s">
        <v>1225</v>
      </c>
      <c r="C521" s="89" t="s">
        <v>1217</v>
      </c>
      <c r="D521" s="50">
        <v>1</v>
      </c>
      <c r="E521" s="94">
        <v>220</v>
      </c>
      <c r="F521" s="94">
        <v>230</v>
      </c>
      <c r="G521" s="95" t="s">
        <v>457</v>
      </c>
      <c r="H521" s="96">
        <f t="shared" ref="H521:H528" si="78">0.91*0.52*0.36</f>
        <v>0.170352</v>
      </c>
      <c r="I521" s="55" t="s">
        <v>1226</v>
      </c>
      <c r="J521" s="90" t="s">
        <v>1227</v>
      </c>
      <c r="K521" s="57" t="s">
        <v>310</v>
      </c>
      <c r="L521" s="58" t="s">
        <v>311</v>
      </c>
      <c r="M521" s="122" t="s">
        <v>946</v>
      </c>
      <c r="N521" s="125"/>
      <c r="O521" s="61"/>
      <c r="P521" s="61"/>
      <c r="Q521" s="61"/>
      <c r="R521" s="61"/>
      <c r="S521" s="61"/>
      <c r="T521" s="61"/>
      <c r="U521" s="61"/>
      <c r="V521" s="61"/>
      <c r="W521" s="61"/>
      <c r="X521" s="61"/>
      <c r="Y521" s="61"/>
      <c r="Z521" s="61"/>
      <c r="AA521" s="61"/>
      <c r="AB521" s="61"/>
    </row>
    <row r="522" spans="1:28" s="4" customFormat="1" ht="120" customHeight="1">
      <c r="A522" s="47" t="s">
        <v>454</v>
      </c>
      <c r="B522" s="48" t="s">
        <v>1225</v>
      </c>
      <c r="C522" s="89" t="s">
        <v>1217</v>
      </c>
      <c r="D522" s="50">
        <v>1</v>
      </c>
      <c r="E522" s="94">
        <v>220</v>
      </c>
      <c r="F522" s="94">
        <v>230</v>
      </c>
      <c r="G522" s="95" t="s">
        <v>457</v>
      </c>
      <c r="H522" s="96">
        <f t="shared" si="78"/>
        <v>0.170352</v>
      </c>
      <c r="I522" s="55" t="s">
        <v>1226</v>
      </c>
      <c r="J522" s="90" t="s">
        <v>1227</v>
      </c>
      <c r="K522" s="57" t="s">
        <v>310</v>
      </c>
      <c r="L522" s="58" t="s">
        <v>311</v>
      </c>
      <c r="M522" s="122" t="s">
        <v>946</v>
      </c>
      <c r="N522" s="125"/>
      <c r="O522" s="61"/>
      <c r="P522" s="61"/>
      <c r="Q522" s="61"/>
      <c r="R522" s="61"/>
      <c r="S522" s="61"/>
      <c r="T522" s="61"/>
      <c r="U522" s="61"/>
      <c r="V522" s="61"/>
      <c r="W522" s="61"/>
      <c r="X522" s="61"/>
      <c r="Y522" s="61"/>
      <c r="Z522" s="61"/>
      <c r="AA522" s="61"/>
      <c r="AB522" s="61"/>
    </row>
    <row r="523" spans="1:28" s="4" customFormat="1" ht="120" customHeight="1">
      <c r="A523" s="47" t="s">
        <v>454</v>
      </c>
      <c r="B523" s="48" t="s">
        <v>1225</v>
      </c>
      <c r="C523" s="89" t="s">
        <v>1217</v>
      </c>
      <c r="D523" s="50">
        <v>1</v>
      </c>
      <c r="E523" s="94">
        <v>220</v>
      </c>
      <c r="F523" s="94">
        <v>230</v>
      </c>
      <c r="G523" s="95" t="s">
        <v>457</v>
      </c>
      <c r="H523" s="96">
        <f t="shared" si="78"/>
        <v>0.170352</v>
      </c>
      <c r="I523" s="55" t="s">
        <v>1226</v>
      </c>
      <c r="J523" s="90" t="s">
        <v>1227</v>
      </c>
      <c r="K523" s="57" t="s">
        <v>310</v>
      </c>
      <c r="L523" s="58" t="s">
        <v>311</v>
      </c>
      <c r="M523" s="122" t="s">
        <v>946</v>
      </c>
      <c r="N523" s="125"/>
      <c r="O523" s="61"/>
      <c r="P523" s="61"/>
      <c r="Q523" s="61"/>
      <c r="R523" s="61"/>
      <c r="S523" s="61"/>
      <c r="T523" s="61"/>
      <c r="U523" s="61"/>
      <c r="V523" s="61"/>
      <c r="W523" s="61"/>
      <c r="X523" s="61"/>
      <c r="Y523" s="61"/>
      <c r="Z523" s="61"/>
      <c r="AA523" s="61"/>
      <c r="AB523" s="61"/>
    </row>
    <row r="524" spans="1:28" s="4" customFormat="1" ht="120" customHeight="1">
      <c r="A524" s="47" t="s">
        <v>454</v>
      </c>
      <c r="B524" s="48" t="s">
        <v>1228</v>
      </c>
      <c r="C524" s="89" t="s">
        <v>1222</v>
      </c>
      <c r="D524" s="50">
        <v>1</v>
      </c>
      <c r="E524" s="94">
        <v>220</v>
      </c>
      <c r="F524" s="94">
        <v>230</v>
      </c>
      <c r="G524" s="95" t="s">
        <v>457</v>
      </c>
      <c r="H524" s="96">
        <f t="shared" si="78"/>
        <v>0.170352</v>
      </c>
      <c r="I524" s="55" t="s">
        <v>1226</v>
      </c>
      <c r="J524" s="90" t="s">
        <v>1227</v>
      </c>
      <c r="K524" s="57" t="s">
        <v>310</v>
      </c>
      <c r="L524" s="58" t="s">
        <v>311</v>
      </c>
      <c r="M524" s="122" t="s">
        <v>946</v>
      </c>
      <c r="N524" s="125"/>
      <c r="O524" s="61"/>
      <c r="P524" s="61"/>
      <c r="Q524" s="61"/>
      <c r="R524" s="61"/>
      <c r="S524" s="61"/>
      <c r="T524" s="61"/>
      <c r="U524" s="61"/>
      <c r="V524" s="61"/>
      <c r="W524" s="61"/>
      <c r="X524" s="61"/>
      <c r="Y524" s="61"/>
      <c r="Z524" s="61"/>
      <c r="AA524" s="61"/>
      <c r="AB524" s="61"/>
    </row>
    <row r="525" spans="1:28" s="4" customFormat="1" ht="120" customHeight="1">
      <c r="A525" s="47" t="s">
        <v>454</v>
      </c>
      <c r="B525" s="48" t="s">
        <v>1228</v>
      </c>
      <c r="C525" s="89" t="s">
        <v>1222</v>
      </c>
      <c r="D525" s="50">
        <v>1</v>
      </c>
      <c r="E525" s="94">
        <v>220</v>
      </c>
      <c r="F525" s="94">
        <v>230</v>
      </c>
      <c r="G525" s="95" t="s">
        <v>457</v>
      </c>
      <c r="H525" s="96">
        <f t="shared" si="78"/>
        <v>0.170352</v>
      </c>
      <c r="I525" s="55" t="s">
        <v>1226</v>
      </c>
      <c r="J525" s="90" t="s">
        <v>1227</v>
      </c>
      <c r="K525" s="57" t="s">
        <v>310</v>
      </c>
      <c r="L525" s="58" t="s">
        <v>311</v>
      </c>
      <c r="M525" s="122" t="s">
        <v>946</v>
      </c>
      <c r="N525" s="125"/>
      <c r="O525" s="61"/>
      <c r="P525" s="61"/>
      <c r="Q525" s="61"/>
      <c r="R525" s="61"/>
      <c r="S525" s="61"/>
      <c r="T525" s="61"/>
      <c r="U525" s="61"/>
      <c r="V525" s="61"/>
      <c r="W525" s="61"/>
      <c r="X525" s="61"/>
      <c r="Y525" s="61"/>
      <c r="Z525" s="61"/>
      <c r="AA525" s="61"/>
      <c r="AB525" s="61"/>
    </row>
    <row r="526" spans="1:28" s="4" customFormat="1" ht="120" customHeight="1">
      <c r="A526" s="47" t="s">
        <v>454</v>
      </c>
      <c r="B526" s="48" t="s">
        <v>1229</v>
      </c>
      <c r="C526" s="89" t="s">
        <v>1222</v>
      </c>
      <c r="D526" s="50">
        <v>1</v>
      </c>
      <c r="E526" s="94">
        <v>250</v>
      </c>
      <c r="F526" s="94">
        <v>260</v>
      </c>
      <c r="G526" s="95" t="s">
        <v>457</v>
      </c>
      <c r="H526" s="96">
        <f t="shared" si="78"/>
        <v>0.170352</v>
      </c>
      <c r="I526" s="55" t="s">
        <v>1226</v>
      </c>
      <c r="J526" s="90" t="s">
        <v>1230</v>
      </c>
      <c r="K526" s="57" t="s">
        <v>310</v>
      </c>
      <c r="L526" s="58" t="s">
        <v>311</v>
      </c>
      <c r="M526" s="122" t="s">
        <v>946</v>
      </c>
      <c r="N526" s="125"/>
      <c r="O526" s="61"/>
      <c r="P526" s="61"/>
      <c r="Q526" s="61"/>
      <c r="R526" s="61"/>
      <c r="S526" s="61"/>
      <c r="T526" s="61"/>
      <c r="U526" s="61"/>
      <c r="V526" s="61"/>
      <c r="W526" s="61"/>
      <c r="X526" s="61"/>
      <c r="Y526" s="61"/>
      <c r="Z526" s="61"/>
      <c r="AA526" s="61"/>
      <c r="AB526" s="61"/>
    </row>
    <row r="527" spans="1:28" s="4" customFormat="1" ht="120" customHeight="1">
      <c r="A527" s="47" t="s">
        <v>454</v>
      </c>
      <c r="B527" s="48" t="s">
        <v>1231</v>
      </c>
      <c r="C527" s="128" t="s">
        <v>1232</v>
      </c>
      <c r="D527" s="50">
        <v>1</v>
      </c>
      <c r="E527" s="94">
        <v>285</v>
      </c>
      <c r="F527" s="94">
        <v>295</v>
      </c>
      <c r="G527" s="95" t="s">
        <v>457</v>
      </c>
      <c r="H527" s="96">
        <f t="shared" si="78"/>
        <v>0.170352</v>
      </c>
      <c r="I527" s="55" t="s">
        <v>1226</v>
      </c>
      <c r="J527" s="90" t="s">
        <v>1230</v>
      </c>
      <c r="K527" s="57" t="s">
        <v>310</v>
      </c>
      <c r="L527" s="58" t="s">
        <v>311</v>
      </c>
      <c r="M527" s="122" t="s">
        <v>946</v>
      </c>
      <c r="N527" s="125"/>
      <c r="O527" s="61"/>
      <c r="P527" s="61"/>
      <c r="Q527" s="61"/>
      <c r="R527" s="61"/>
      <c r="S527" s="61"/>
      <c r="T527" s="61"/>
      <c r="U527" s="61"/>
      <c r="V527" s="61"/>
      <c r="W527" s="61"/>
      <c r="X527" s="61"/>
      <c r="Y527" s="61"/>
      <c r="Z527" s="61"/>
      <c r="AA527" s="61"/>
      <c r="AB527" s="61"/>
    </row>
    <row r="528" spans="1:28" s="4" customFormat="1" ht="120" customHeight="1">
      <c r="A528" s="47" t="s">
        <v>454</v>
      </c>
      <c r="B528" s="48" t="s">
        <v>1231</v>
      </c>
      <c r="C528" s="128" t="s">
        <v>1232</v>
      </c>
      <c r="D528" s="50">
        <v>1</v>
      </c>
      <c r="E528" s="94">
        <v>285</v>
      </c>
      <c r="F528" s="94">
        <v>295</v>
      </c>
      <c r="G528" s="95" t="s">
        <v>457</v>
      </c>
      <c r="H528" s="96">
        <f t="shared" si="78"/>
        <v>0.170352</v>
      </c>
      <c r="I528" s="55" t="s">
        <v>1226</v>
      </c>
      <c r="J528" s="90" t="s">
        <v>1230</v>
      </c>
      <c r="K528" s="57" t="s">
        <v>310</v>
      </c>
      <c r="L528" s="58" t="s">
        <v>311</v>
      </c>
      <c r="M528" s="122" t="s">
        <v>946</v>
      </c>
      <c r="N528" s="125"/>
      <c r="O528" s="61"/>
      <c r="P528" s="61"/>
      <c r="Q528" s="61"/>
      <c r="R528" s="61"/>
      <c r="S528" s="61"/>
      <c r="T528" s="61"/>
      <c r="U528" s="61"/>
      <c r="V528" s="61"/>
      <c r="W528" s="61"/>
      <c r="X528" s="61"/>
      <c r="Y528" s="61"/>
      <c r="Z528" s="61"/>
      <c r="AA528" s="61"/>
      <c r="AB528" s="61"/>
    </row>
    <row r="529" spans="1:28" s="4" customFormat="1" ht="120" customHeight="1">
      <c r="A529" s="47" t="s">
        <v>1233</v>
      </c>
      <c r="B529" s="89" t="s">
        <v>1234</v>
      </c>
      <c r="C529" s="118" t="s">
        <v>1235</v>
      </c>
      <c r="D529" s="50">
        <v>1</v>
      </c>
      <c r="E529" s="94">
        <v>275</v>
      </c>
      <c r="F529" s="94">
        <v>290</v>
      </c>
      <c r="G529" s="129" t="s">
        <v>1236</v>
      </c>
      <c r="H529" s="96">
        <f t="shared" ref="H529:H534" si="79">1.03*0.69*0.39</f>
        <v>0.277173</v>
      </c>
      <c r="I529" s="55" t="s">
        <v>1237</v>
      </c>
      <c r="J529" s="90" t="s">
        <v>1238</v>
      </c>
      <c r="K529" s="57" t="s">
        <v>310</v>
      </c>
      <c r="L529" s="58" t="s">
        <v>311</v>
      </c>
      <c r="M529" s="122" t="s">
        <v>1239</v>
      </c>
      <c r="N529" s="125"/>
      <c r="O529" s="61"/>
      <c r="P529" s="61"/>
      <c r="Q529" s="61"/>
      <c r="R529" s="61"/>
      <c r="S529" s="61"/>
      <c r="T529" s="61"/>
      <c r="U529" s="61"/>
      <c r="V529" s="61"/>
      <c r="W529" s="61"/>
      <c r="X529" s="61"/>
      <c r="Y529" s="61"/>
      <c r="Z529" s="61"/>
      <c r="AA529" s="61"/>
      <c r="AB529" s="61"/>
    </row>
    <row r="530" spans="1:28" s="4" customFormat="1" ht="120" customHeight="1">
      <c r="A530" s="47" t="s">
        <v>1233</v>
      </c>
      <c r="B530" s="89" t="s">
        <v>1234</v>
      </c>
      <c r="C530" s="118" t="s">
        <v>1235</v>
      </c>
      <c r="D530" s="50">
        <v>1</v>
      </c>
      <c r="E530" s="94">
        <v>275</v>
      </c>
      <c r="F530" s="94">
        <v>290</v>
      </c>
      <c r="G530" s="129" t="s">
        <v>1236</v>
      </c>
      <c r="H530" s="96">
        <f t="shared" si="79"/>
        <v>0.277173</v>
      </c>
      <c r="I530" s="55" t="s">
        <v>1237</v>
      </c>
      <c r="J530" s="90" t="s">
        <v>1238</v>
      </c>
      <c r="K530" s="57" t="s">
        <v>310</v>
      </c>
      <c r="L530" s="58" t="s">
        <v>311</v>
      </c>
      <c r="M530" s="122" t="s">
        <v>1239</v>
      </c>
      <c r="N530" s="125"/>
      <c r="O530" s="61"/>
      <c r="P530" s="61"/>
      <c r="Q530" s="61"/>
      <c r="R530" s="61"/>
      <c r="S530" s="61"/>
      <c r="T530" s="61"/>
      <c r="U530" s="61"/>
      <c r="V530" s="61"/>
      <c r="W530" s="61"/>
      <c r="X530" s="61"/>
      <c r="Y530" s="61"/>
      <c r="Z530" s="61"/>
      <c r="AA530" s="61"/>
      <c r="AB530" s="61"/>
    </row>
    <row r="531" spans="1:28" s="4" customFormat="1" ht="120" customHeight="1">
      <c r="A531" s="47" t="s">
        <v>1233</v>
      </c>
      <c r="B531" s="89" t="s">
        <v>1240</v>
      </c>
      <c r="C531" s="118" t="s">
        <v>1235</v>
      </c>
      <c r="D531" s="50">
        <v>1</v>
      </c>
      <c r="E531" s="94">
        <v>315</v>
      </c>
      <c r="F531" s="94">
        <v>330</v>
      </c>
      <c r="G531" s="129" t="s">
        <v>1236</v>
      </c>
      <c r="H531" s="96">
        <f t="shared" si="79"/>
        <v>0.277173</v>
      </c>
      <c r="I531" s="55" t="s">
        <v>1237</v>
      </c>
      <c r="J531" s="90" t="s">
        <v>1241</v>
      </c>
      <c r="K531" s="57" t="s">
        <v>310</v>
      </c>
      <c r="L531" s="58" t="s">
        <v>311</v>
      </c>
      <c r="M531" s="122" t="s">
        <v>1239</v>
      </c>
      <c r="N531" s="125"/>
      <c r="O531" s="61"/>
      <c r="P531" s="61"/>
      <c r="Q531" s="61"/>
      <c r="R531" s="61"/>
      <c r="S531" s="61"/>
      <c r="T531" s="61"/>
      <c r="U531" s="61"/>
      <c r="V531" s="61"/>
      <c r="W531" s="61"/>
      <c r="X531" s="61"/>
      <c r="Y531" s="61"/>
      <c r="Z531" s="61"/>
      <c r="AA531" s="61"/>
      <c r="AB531" s="61"/>
    </row>
    <row r="532" spans="1:28" s="4" customFormat="1" ht="120" customHeight="1">
      <c r="A532" s="47" t="s">
        <v>1233</v>
      </c>
      <c r="B532" s="89" t="s">
        <v>1242</v>
      </c>
      <c r="C532" s="120" t="s">
        <v>1243</v>
      </c>
      <c r="D532" s="50">
        <v>1</v>
      </c>
      <c r="E532" s="94">
        <v>345</v>
      </c>
      <c r="F532" s="94">
        <v>360</v>
      </c>
      <c r="G532" s="129" t="s">
        <v>1236</v>
      </c>
      <c r="H532" s="96">
        <f t="shared" si="79"/>
        <v>0.277173</v>
      </c>
      <c r="I532" s="55" t="s">
        <v>1237</v>
      </c>
      <c r="J532" s="90" t="s">
        <v>1241</v>
      </c>
      <c r="K532" s="57" t="s">
        <v>310</v>
      </c>
      <c r="L532" s="58" t="s">
        <v>311</v>
      </c>
      <c r="M532" s="122" t="s">
        <v>1239</v>
      </c>
      <c r="N532" s="125"/>
      <c r="O532" s="61"/>
      <c r="P532" s="61"/>
      <c r="Q532" s="61"/>
      <c r="R532" s="61"/>
      <c r="S532" s="61"/>
      <c r="T532" s="61"/>
      <c r="U532" s="61"/>
      <c r="V532" s="61"/>
      <c r="W532" s="61"/>
      <c r="X532" s="61"/>
      <c r="Y532" s="61"/>
      <c r="Z532" s="61"/>
      <c r="AA532" s="61"/>
      <c r="AB532" s="61"/>
    </row>
    <row r="533" spans="1:28" s="4" customFormat="1" ht="120" customHeight="1">
      <c r="A533" s="47" t="s">
        <v>1233</v>
      </c>
      <c r="B533" s="89" t="s">
        <v>1244</v>
      </c>
      <c r="C533" s="120" t="s">
        <v>117</v>
      </c>
      <c r="D533" s="50">
        <v>1</v>
      </c>
      <c r="E533" s="94">
        <v>345</v>
      </c>
      <c r="F533" s="94">
        <v>360</v>
      </c>
      <c r="G533" s="129" t="s">
        <v>1236</v>
      </c>
      <c r="H533" s="96">
        <f t="shared" si="79"/>
        <v>0.277173</v>
      </c>
      <c r="I533" s="55" t="s">
        <v>1237</v>
      </c>
      <c r="J533" s="90" t="s">
        <v>1241</v>
      </c>
      <c r="K533" s="57" t="s">
        <v>310</v>
      </c>
      <c r="L533" s="58" t="s">
        <v>311</v>
      </c>
      <c r="M533" s="122" t="s">
        <v>1239</v>
      </c>
      <c r="N533" s="125"/>
      <c r="O533" s="61"/>
      <c r="P533" s="61"/>
      <c r="Q533" s="61"/>
      <c r="R533" s="61"/>
      <c r="S533" s="61"/>
      <c r="T533" s="61"/>
      <c r="U533" s="61"/>
      <c r="V533" s="61"/>
      <c r="W533" s="61"/>
      <c r="X533" s="61"/>
      <c r="Y533" s="61"/>
      <c r="Z533" s="61"/>
      <c r="AA533" s="61"/>
      <c r="AB533" s="61"/>
    </row>
    <row r="534" spans="1:28" s="4" customFormat="1" ht="120" customHeight="1">
      <c r="A534" s="47" t="s">
        <v>1233</v>
      </c>
      <c r="B534" s="89" t="s">
        <v>1244</v>
      </c>
      <c r="C534" s="120" t="s">
        <v>117</v>
      </c>
      <c r="D534" s="50">
        <v>1</v>
      </c>
      <c r="E534" s="94">
        <v>345</v>
      </c>
      <c r="F534" s="94">
        <v>360</v>
      </c>
      <c r="G534" s="129" t="s">
        <v>1236</v>
      </c>
      <c r="H534" s="96">
        <f t="shared" si="79"/>
        <v>0.277173</v>
      </c>
      <c r="I534" s="55" t="s">
        <v>1237</v>
      </c>
      <c r="J534" s="90" t="s">
        <v>1241</v>
      </c>
      <c r="K534" s="57" t="s">
        <v>310</v>
      </c>
      <c r="L534" s="58" t="s">
        <v>311</v>
      </c>
      <c r="M534" s="122" t="s">
        <v>1239</v>
      </c>
      <c r="N534" s="125"/>
      <c r="O534" s="61"/>
      <c r="P534" s="61"/>
      <c r="Q534" s="61"/>
      <c r="R534" s="61"/>
      <c r="S534" s="61"/>
      <c r="T534" s="61"/>
      <c r="U534" s="61"/>
      <c r="V534" s="61"/>
      <c r="W534" s="61"/>
      <c r="X534" s="61"/>
      <c r="Y534" s="61"/>
      <c r="Z534" s="61"/>
      <c r="AA534" s="61"/>
      <c r="AB534" s="61"/>
    </row>
    <row r="535" spans="1:28" s="4" customFormat="1" ht="120" customHeight="1">
      <c r="A535" s="47" t="s">
        <v>1233</v>
      </c>
      <c r="B535" s="89" t="s">
        <v>1245</v>
      </c>
      <c r="C535" s="118" t="s">
        <v>1235</v>
      </c>
      <c r="D535" s="50">
        <v>1</v>
      </c>
      <c r="E535" s="94">
        <v>210</v>
      </c>
      <c r="F535" s="94">
        <v>220</v>
      </c>
      <c r="G535" s="95" t="s">
        <v>1246</v>
      </c>
      <c r="H535" s="96">
        <f t="shared" ref="H535:H540" si="80">0.9*0.5*0.4</f>
        <v>0.18</v>
      </c>
      <c r="I535" s="55" t="s">
        <v>1247</v>
      </c>
      <c r="J535" s="90" t="s">
        <v>1248</v>
      </c>
      <c r="K535" s="57" t="s">
        <v>310</v>
      </c>
      <c r="L535" s="58" t="s">
        <v>311</v>
      </c>
      <c r="M535" s="122" t="s">
        <v>1249</v>
      </c>
      <c r="N535" s="125"/>
      <c r="O535" s="61"/>
      <c r="P535" s="61"/>
      <c r="Q535" s="61"/>
      <c r="R535" s="61"/>
      <c r="S535" s="61"/>
      <c r="T535" s="61"/>
      <c r="U535" s="61"/>
      <c r="V535" s="61"/>
      <c r="W535" s="61"/>
      <c r="X535" s="61"/>
      <c r="Y535" s="61"/>
      <c r="Z535" s="61"/>
      <c r="AA535" s="61"/>
      <c r="AB535" s="61"/>
    </row>
    <row r="536" spans="1:28" s="4" customFormat="1" ht="120" customHeight="1">
      <c r="A536" s="47" t="s">
        <v>1233</v>
      </c>
      <c r="B536" s="89" t="s">
        <v>1245</v>
      </c>
      <c r="C536" s="118" t="s">
        <v>1235</v>
      </c>
      <c r="D536" s="50">
        <v>1</v>
      </c>
      <c r="E536" s="94">
        <v>210</v>
      </c>
      <c r="F536" s="94">
        <v>220</v>
      </c>
      <c r="G536" s="95" t="s">
        <v>1246</v>
      </c>
      <c r="H536" s="96">
        <f t="shared" si="80"/>
        <v>0.18</v>
      </c>
      <c r="I536" s="55" t="s">
        <v>1247</v>
      </c>
      <c r="J536" s="90" t="s">
        <v>1248</v>
      </c>
      <c r="K536" s="57" t="s">
        <v>310</v>
      </c>
      <c r="L536" s="58" t="s">
        <v>311</v>
      </c>
      <c r="M536" s="122" t="s">
        <v>1249</v>
      </c>
      <c r="N536" s="125"/>
      <c r="O536" s="61"/>
      <c r="P536" s="61"/>
      <c r="Q536" s="61"/>
      <c r="R536" s="61"/>
      <c r="S536" s="61"/>
      <c r="T536" s="61"/>
      <c r="U536" s="61"/>
      <c r="V536" s="61"/>
      <c r="W536" s="61"/>
      <c r="X536" s="61"/>
      <c r="Y536" s="61"/>
      <c r="Z536" s="61"/>
      <c r="AA536" s="61"/>
      <c r="AB536" s="61"/>
    </row>
    <row r="537" spans="1:28" s="4" customFormat="1" ht="120" customHeight="1">
      <c r="A537" s="47" t="s">
        <v>1233</v>
      </c>
      <c r="B537" s="89" t="s">
        <v>1250</v>
      </c>
      <c r="C537" s="118" t="s">
        <v>1235</v>
      </c>
      <c r="D537" s="50">
        <v>1</v>
      </c>
      <c r="E537" s="94">
        <v>235</v>
      </c>
      <c r="F537" s="94">
        <v>245</v>
      </c>
      <c r="G537" s="95" t="s">
        <v>1246</v>
      </c>
      <c r="H537" s="96">
        <f t="shared" si="80"/>
        <v>0.18</v>
      </c>
      <c r="I537" s="55" t="s">
        <v>1247</v>
      </c>
      <c r="J537" s="90" t="s">
        <v>1251</v>
      </c>
      <c r="K537" s="57" t="s">
        <v>310</v>
      </c>
      <c r="L537" s="58" t="s">
        <v>311</v>
      </c>
      <c r="M537" s="122" t="s">
        <v>1249</v>
      </c>
      <c r="N537" s="125"/>
      <c r="O537" s="61"/>
      <c r="P537" s="61"/>
      <c r="Q537" s="61"/>
      <c r="R537" s="61"/>
      <c r="S537" s="61"/>
      <c r="T537" s="61"/>
      <c r="U537" s="61"/>
      <c r="V537" s="61"/>
      <c r="W537" s="61"/>
      <c r="X537" s="61"/>
      <c r="Y537" s="61"/>
      <c r="Z537" s="61"/>
      <c r="AA537" s="61"/>
      <c r="AB537" s="61"/>
    </row>
    <row r="538" spans="1:28" s="4" customFormat="1" ht="120" customHeight="1">
      <c r="A538" s="47" t="s">
        <v>1233</v>
      </c>
      <c r="B538" s="89" t="s">
        <v>1252</v>
      </c>
      <c r="C538" s="120" t="s">
        <v>1253</v>
      </c>
      <c r="D538" s="50">
        <v>1</v>
      </c>
      <c r="E538" s="94">
        <v>260</v>
      </c>
      <c r="F538" s="94">
        <v>270</v>
      </c>
      <c r="G538" s="95" t="s">
        <v>1246</v>
      </c>
      <c r="H538" s="96">
        <f t="shared" si="80"/>
        <v>0.18</v>
      </c>
      <c r="I538" s="55" t="s">
        <v>1247</v>
      </c>
      <c r="J538" s="90" t="s">
        <v>1251</v>
      </c>
      <c r="K538" s="57" t="s">
        <v>310</v>
      </c>
      <c r="L538" s="58" t="s">
        <v>311</v>
      </c>
      <c r="M538" s="122" t="s">
        <v>1249</v>
      </c>
      <c r="N538" s="125"/>
      <c r="O538" s="61"/>
      <c r="P538" s="61"/>
      <c r="Q538" s="61"/>
      <c r="R538" s="61"/>
      <c r="S538" s="61"/>
      <c r="T538" s="61"/>
      <c r="U538" s="61"/>
      <c r="V538" s="61"/>
      <c r="W538" s="61"/>
      <c r="X538" s="61"/>
      <c r="Y538" s="61"/>
      <c r="Z538" s="61"/>
      <c r="AA538" s="61"/>
      <c r="AB538" s="61"/>
    </row>
    <row r="539" spans="1:28" s="4" customFormat="1" ht="120" customHeight="1">
      <c r="A539" s="47" t="s">
        <v>1233</v>
      </c>
      <c r="B539" s="89" t="s">
        <v>1254</v>
      </c>
      <c r="C539" s="120" t="s">
        <v>987</v>
      </c>
      <c r="D539" s="50">
        <v>1</v>
      </c>
      <c r="E539" s="94">
        <v>260</v>
      </c>
      <c r="F539" s="94">
        <v>270</v>
      </c>
      <c r="G539" s="95" t="s">
        <v>1246</v>
      </c>
      <c r="H539" s="96">
        <f t="shared" si="80"/>
        <v>0.18</v>
      </c>
      <c r="I539" s="55" t="s">
        <v>1247</v>
      </c>
      <c r="J539" s="90" t="s">
        <v>1251</v>
      </c>
      <c r="K539" s="57" t="s">
        <v>310</v>
      </c>
      <c r="L539" s="58" t="s">
        <v>311</v>
      </c>
      <c r="M539" s="122" t="s">
        <v>1249</v>
      </c>
      <c r="N539" s="125"/>
      <c r="O539" s="61"/>
      <c r="P539" s="61"/>
      <c r="Q539" s="61"/>
      <c r="R539" s="61"/>
      <c r="S539" s="61"/>
      <c r="T539" s="61"/>
      <c r="U539" s="61"/>
      <c r="V539" s="61"/>
      <c r="W539" s="61"/>
      <c r="X539" s="61"/>
      <c r="Y539" s="61"/>
      <c r="Z539" s="61"/>
      <c r="AA539" s="61"/>
      <c r="AB539" s="61"/>
    </row>
    <row r="540" spans="1:28" s="4" customFormat="1" ht="120" customHeight="1">
      <c r="A540" s="47" t="s">
        <v>1233</v>
      </c>
      <c r="B540" s="89" t="s">
        <v>1254</v>
      </c>
      <c r="C540" s="120" t="s">
        <v>987</v>
      </c>
      <c r="D540" s="50">
        <v>1</v>
      </c>
      <c r="E540" s="94">
        <v>260</v>
      </c>
      <c r="F540" s="94">
        <v>270</v>
      </c>
      <c r="G540" s="95" t="s">
        <v>1246</v>
      </c>
      <c r="H540" s="96">
        <f t="shared" si="80"/>
        <v>0.18</v>
      </c>
      <c r="I540" s="55" t="s">
        <v>1247</v>
      </c>
      <c r="J540" s="90" t="s">
        <v>1251</v>
      </c>
      <c r="K540" s="57" t="s">
        <v>310</v>
      </c>
      <c r="L540" s="58" t="s">
        <v>311</v>
      </c>
      <c r="M540" s="122" t="s">
        <v>1249</v>
      </c>
      <c r="N540" s="125"/>
      <c r="O540" s="61"/>
      <c r="P540" s="61"/>
      <c r="Q540" s="61"/>
      <c r="R540" s="61"/>
      <c r="S540" s="61"/>
      <c r="T540" s="61"/>
      <c r="U540" s="61"/>
      <c r="V540" s="61"/>
      <c r="W540" s="61"/>
      <c r="X540" s="61"/>
      <c r="Y540" s="61"/>
      <c r="Z540" s="61"/>
      <c r="AA540" s="61"/>
      <c r="AB540" s="61"/>
    </row>
    <row r="541" spans="1:28" s="4" customFormat="1" ht="120" customHeight="1">
      <c r="A541" s="47" t="s">
        <v>339</v>
      </c>
      <c r="B541" s="89" t="s">
        <v>1255</v>
      </c>
      <c r="C541" s="118" t="s">
        <v>1256</v>
      </c>
      <c r="D541" s="50">
        <v>1</v>
      </c>
      <c r="E541" s="94">
        <v>320</v>
      </c>
      <c r="F541" s="94">
        <v>340</v>
      </c>
      <c r="G541" s="95" t="s">
        <v>1257</v>
      </c>
      <c r="H541" s="96">
        <f t="shared" ref="H541:H546" si="81">1.02*0.54*0.46</f>
        <v>0.25336799999999998</v>
      </c>
      <c r="I541" s="55" t="s">
        <v>1258</v>
      </c>
      <c r="J541" s="90" t="s">
        <v>1259</v>
      </c>
      <c r="K541" s="57" t="s">
        <v>310</v>
      </c>
      <c r="L541" s="58" t="s">
        <v>311</v>
      </c>
      <c r="M541" s="122" t="s">
        <v>1122</v>
      </c>
      <c r="N541" s="125" t="s">
        <v>1260</v>
      </c>
      <c r="O541" s="61"/>
      <c r="P541" s="61"/>
      <c r="Q541" s="61"/>
      <c r="R541" s="61"/>
      <c r="S541" s="61"/>
      <c r="T541" s="61"/>
      <c r="U541" s="61"/>
      <c r="V541" s="61"/>
      <c r="W541" s="61"/>
      <c r="X541" s="61"/>
      <c r="Y541" s="61"/>
      <c r="Z541" s="61"/>
      <c r="AA541" s="61"/>
      <c r="AB541" s="61"/>
    </row>
    <row r="542" spans="1:28" s="4" customFormat="1" ht="120" customHeight="1">
      <c r="A542" s="47" t="s">
        <v>339</v>
      </c>
      <c r="B542" s="89" t="s">
        <v>1255</v>
      </c>
      <c r="C542" s="118" t="s">
        <v>1256</v>
      </c>
      <c r="D542" s="50">
        <v>1</v>
      </c>
      <c r="E542" s="94">
        <v>320</v>
      </c>
      <c r="F542" s="94">
        <v>340</v>
      </c>
      <c r="G542" s="95" t="s">
        <v>1257</v>
      </c>
      <c r="H542" s="96">
        <f t="shared" si="81"/>
        <v>0.25336799999999998</v>
      </c>
      <c r="I542" s="55" t="s">
        <v>1258</v>
      </c>
      <c r="J542" s="90" t="s">
        <v>1259</v>
      </c>
      <c r="K542" s="57" t="s">
        <v>310</v>
      </c>
      <c r="L542" s="58" t="s">
        <v>311</v>
      </c>
      <c r="M542" s="122" t="s">
        <v>1122</v>
      </c>
      <c r="N542" s="125" t="s">
        <v>1260</v>
      </c>
      <c r="O542" s="61"/>
      <c r="P542" s="61"/>
      <c r="Q542" s="61"/>
      <c r="R542" s="61"/>
      <c r="S542" s="61"/>
      <c r="T542" s="61"/>
      <c r="U542" s="61"/>
      <c r="V542" s="61"/>
      <c r="W542" s="61"/>
      <c r="X542" s="61"/>
      <c r="Y542" s="61"/>
      <c r="Z542" s="61"/>
      <c r="AA542" s="61"/>
      <c r="AB542" s="61"/>
    </row>
    <row r="543" spans="1:28" s="4" customFormat="1" ht="120" customHeight="1">
      <c r="A543" s="47" t="s">
        <v>339</v>
      </c>
      <c r="B543" s="89" t="s">
        <v>1255</v>
      </c>
      <c r="C543" s="118" t="s">
        <v>1256</v>
      </c>
      <c r="D543" s="50">
        <v>1</v>
      </c>
      <c r="E543" s="94">
        <v>320</v>
      </c>
      <c r="F543" s="94">
        <v>340</v>
      </c>
      <c r="G543" s="95" t="s">
        <v>1257</v>
      </c>
      <c r="H543" s="96">
        <f t="shared" si="81"/>
        <v>0.25336799999999998</v>
      </c>
      <c r="I543" s="55" t="s">
        <v>1258</v>
      </c>
      <c r="J543" s="90" t="s">
        <v>1259</v>
      </c>
      <c r="K543" s="57" t="s">
        <v>310</v>
      </c>
      <c r="L543" s="58" t="s">
        <v>311</v>
      </c>
      <c r="M543" s="122" t="s">
        <v>1122</v>
      </c>
      <c r="N543" s="125" t="s">
        <v>1260</v>
      </c>
      <c r="O543" s="61"/>
      <c r="P543" s="61"/>
      <c r="Q543" s="61"/>
      <c r="R543" s="61"/>
      <c r="S543" s="61"/>
      <c r="T543" s="61"/>
      <c r="U543" s="61"/>
      <c r="V543" s="61"/>
      <c r="W543" s="61"/>
      <c r="X543" s="61"/>
      <c r="Y543" s="61"/>
      <c r="Z543" s="61"/>
      <c r="AA543" s="61"/>
      <c r="AB543" s="61"/>
    </row>
    <row r="544" spans="1:28" s="4" customFormat="1" ht="120" customHeight="1">
      <c r="A544" s="47" t="s">
        <v>339</v>
      </c>
      <c r="B544" s="89" t="s">
        <v>1261</v>
      </c>
      <c r="C544" s="118" t="s">
        <v>1262</v>
      </c>
      <c r="D544" s="50">
        <v>1</v>
      </c>
      <c r="E544" s="94">
        <v>368</v>
      </c>
      <c r="F544" s="94">
        <v>383</v>
      </c>
      <c r="G544" s="95" t="s">
        <v>1257</v>
      </c>
      <c r="H544" s="96">
        <f t="shared" si="81"/>
        <v>0.25336799999999998</v>
      </c>
      <c r="I544" s="55" t="s">
        <v>1258</v>
      </c>
      <c r="J544" s="90" t="s">
        <v>1259</v>
      </c>
      <c r="K544" s="57" t="s">
        <v>310</v>
      </c>
      <c r="L544" s="58" t="s">
        <v>311</v>
      </c>
      <c r="M544" s="122" t="s">
        <v>1263</v>
      </c>
      <c r="N544" s="125" t="s">
        <v>1260</v>
      </c>
      <c r="O544" s="61"/>
      <c r="P544" s="61"/>
      <c r="Q544" s="61"/>
      <c r="R544" s="61"/>
      <c r="S544" s="61"/>
      <c r="T544" s="61"/>
      <c r="U544" s="61"/>
      <c r="V544" s="61"/>
      <c r="W544" s="61"/>
      <c r="X544" s="61"/>
      <c r="Y544" s="61"/>
      <c r="Z544" s="61"/>
      <c r="AA544" s="61"/>
      <c r="AB544" s="61"/>
    </row>
    <row r="545" spans="1:28" s="4" customFormat="1" ht="120" customHeight="1">
      <c r="A545" s="47" t="s">
        <v>339</v>
      </c>
      <c r="B545" s="89" t="s">
        <v>1261</v>
      </c>
      <c r="C545" s="118" t="s">
        <v>1262</v>
      </c>
      <c r="D545" s="50">
        <v>1</v>
      </c>
      <c r="E545" s="94">
        <v>368</v>
      </c>
      <c r="F545" s="94">
        <v>383</v>
      </c>
      <c r="G545" s="95" t="s">
        <v>1257</v>
      </c>
      <c r="H545" s="96">
        <f t="shared" si="81"/>
        <v>0.25336799999999998</v>
      </c>
      <c r="I545" s="55" t="s">
        <v>1258</v>
      </c>
      <c r="J545" s="90" t="s">
        <v>1259</v>
      </c>
      <c r="K545" s="57" t="s">
        <v>310</v>
      </c>
      <c r="L545" s="58" t="s">
        <v>311</v>
      </c>
      <c r="M545" s="122" t="s">
        <v>1263</v>
      </c>
      <c r="N545" s="125" t="s">
        <v>1260</v>
      </c>
      <c r="O545" s="61"/>
      <c r="P545" s="61"/>
      <c r="Q545" s="61"/>
      <c r="R545" s="61"/>
      <c r="S545" s="61"/>
      <c r="T545" s="61"/>
      <c r="U545" s="61"/>
      <c r="V545" s="61"/>
      <c r="W545" s="61"/>
      <c r="X545" s="61"/>
      <c r="Y545" s="61"/>
      <c r="Z545" s="61"/>
      <c r="AA545" s="61"/>
      <c r="AB545" s="61"/>
    </row>
    <row r="546" spans="1:28" s="4" customFormat="1" ht="120" customHeight="1">
      <c r="A546" s="47" t="s">
        <v>339</v>
      </c>
      <c r="B546" s="89" t="s">
        <v>1261</v>
      </c>
      <c r="C546" s="118" t="s">
        <v>1262</v>
      </c>
      <c r="D546" s="50">
        <v>1</v>
      </c>
      <c r="E546" s="94">
        <v>368</v>
      </c>
      <c r="F546" s="94">
        <v>383</v>
      </c>
      <c r="G546" s="95" t="s">
        <v>1257</v>
      </c>
      <c r="H546" s="96">
        <f t="shared" si="81"/>
        <v>0.25336799999999998</v>
      </c>
      <c r="I546" s="55" t="s">
        <v>1258</v>
      </c>
      <c r="J546" s="90" t="s">
        <v>1259</v>
      </c>
      <c r="K546" s="57" t="s">
        <v>310</v>
      </c>
      <c r="L546" s="58" t="s">
        <v>311</v>
      </c>
      <c r="M546" s="122" t="s">
        <v>1263</v>
      </c>
      <c r="N546" s="125" t="s">
        <v>1260</v>
      </c>
      <c r="O546" s="61"/>
      <c r="P546" s="61"/>
      <c r="Q546" s="61"/>
      <c r="R546" s="61"/>
      <c r="S546" s="61"/>
      <c r="T546" s="61"/>
      <c r="U546" s="61"/>
      <c r="V546" s="61"/>
      <c r="W546" s="61"/>
      <c r="X546" s="61"/>
      <c r="Y546" s="61"/>
      <c r="Z546" s="61"/>
      <c r="AA546" s="61"/>
      <c r="AB546" s="61"/>
    </row>
    <row r="547" spans="1:28" s="4" customFormat="1" ht="120" customHeight="1">
      <c r="A547" s="47" t="s">
        <v>339</v>
      </c>
      <c r="B547" s="89" t="s">
        <v>1264</v>
      </c>
      <c r="C547" s="118" t="s">
        <v>1265</v>
      </c>
      <c r="D547" s="50">
        <v>1</v>
      </c>
      <c r="E547" s="94">
        <v>375</v>
      </c>
      <c r="F547" s="94">
        <v>395</v>
      </c>
      <c r="G547" s="95" t="s">
        <v>1266</v>
      </c>
      <c r="H547" s="96">
        <f t="shared" ref="H547:H558" si="82">1.15*0.62*0.425</f>
        <v>0.30302499999999999</v>
      </c>
      <c r="I547" s="55" t="s">
        <v>1267</v>
      </c>
      <c r="J547" s="126" t="s">
        <v>1268</v>
      </c>
      <c r="K547" s="57" t="s">
        <v>310</v>
      </c>
      <c r="L547" s="58" t="s">
        <v>311</v>
      </c>
      <c r="M547" s="122" t="s">
        <v>1269</v>
      </c>
      <c r="N547" s="125" t="s">
        <v>1260</v>
      </c>
      <c r="O547" s="61"/>
      <c r="P547" s="61"/>
      <c r="Q547" s="61"/>
      <c r="R547" s="61"/>
      <c r="S547" s="61"/>
      <c r="T547" s="61"/>
      <c r="U547" s="61"/>
      <c r="V547" s="61"/>
      <c r="W547" s="61"/>
      <c r="X547" s="61"/>
      <c r="Y547" s="61"/>
      <c r="Z547" s="61"/>
      <c r="AA547" s="61"/>
      <c r="AB547" s="61"/>
    </row>
    <row r="548" spans="1:28" s="4" customFormat="1" ht="120" customHeight="1">
      <c r="A548" s="47" t="s">
        <v>339</v>
      </c>
      <c r="B548" s="89" t="s">
        <v>1270</v>
      </c>
      <c r="C548" s="118" t="s">
        <v>1265</v>
      </c>
      <c r="D548" s="50">
        <v>1</v>
      </c>
      <c r="E548" s="94">
        <v>395</v>
      </c>
      <c r="F548" s="94">
        <v>415</v>
      </c>
      <c r="G548" s="95" t="s">
        <v>1266</v>
      </c>
      <c r="H548" s="96">
        <f t="shared" si="82"/>
        <v>0.30302499999999999</v>
      </c>
      <c r="I548" s="55" t="s">
        <v>1267</v>
      </c>
      <c r="J548" s="126" t="s">
        <v>1271</v>
      </c>
      <c r="K548" s="57" t="s">
        <v>310</v>
      </c>
      <c r="L548" s="58" t="s">
        <v>311</v>
      </c>
      <c r="M548" s="122" t="s">
        <v>1269</v>
      </c>
      <c r="N548" s="125" t="s">
        <v>1260</v>
      </c>
      <c r="O548" s="61"/>
      <c r="P548" s="61"/>
      <c r="Q548" s="61"/>
      <c r="R548" s="61"/>
      <c r="S548" s="61"/>
      <c r="T548" s="61"/>
      <c r="U548" s="61"/>
      <c r="V548" s="61"/>
      <c r="W548" s="61"/>
      <c r="X548" s="61"/>
      <c r="Y548" s="61"/>
      <c r="Z548" s="61"/>
      <c r="AA548" s="61"/>
      <c r="AB548" s="61"/>
    </row>
    <row r="549" spans="1:28" s="4" customFormat="1" ht="120" customHeight="1">
      <c r="A549" s="47" t="s">
        <v>339</v>
      </c>
      <c r="B549" s="89" t="s">
        <v>1272</v>
      </c>
      <c r="C549" s="128" t="s">
        <v>1273</v>
      </c>
      <c r="D549" s="50">
        <v>1</v>
      </c>
      <c r="E549" s="94">
        <v>435</v>
      </c>
      <c r="F549" s="94">
        <v>455</v>
      </c>
      <c r="G549" s="95" t="s">
        <v>1266</v>
      </c>
      <c r="H549" s="96">
        <f t="shared" si="82"/>
        <v>0.30302499999999999</v>
      </c>
      <c r="I549" s="55" t="s">
        <v>1267</v>
      </c>
      <c r="J549" s="126" t="s">
        <v>1274</v>
      </c>
      <c r="K549" s="57" t="s">
        <v>310</v>
      </c>
      <c r="L549" s="58" t="s">
        <v>311</v>
      </c>
      <c r="M549" s="122" t="s">
        <v>1269</v>
      </c>
      <c r="N549" s="125" t="s">
        <v>1260</v>
      </c>
      <c r="O549" s="61"/>
      <c r="P549" s="61"/>
      <c r="Q549" s="61"/>
      <c r="R549" s="61"/>
      <c r="S549" s="61"/>
      <c r="T549" s="61"/>
      <c r="U549" s="61"/>
      <c r="V549" s="61"/>
      <c r="W549" s="61"/>
      <c r="X549" s="61"/>
      <c r="Y549" s="61"/>
      <c r="Z549" s="61"/>
      <c r="AA549" s="61"/>
      <c r="AB549" s="61"/>
    </row>
    <row r="550" spans="1:28" s="4" customFormat="1" ht="120" customHeight="1">
      <c r="A550" s="47" t="s">
        <v>339</v>
      </c>
      <c r="B550" s="89" t="s">
        <v>1272</v>
      </c>
      <c r="C550" s="128" t="s">
        <v>1273</v>
      </c>
      <c r="D550" s="50">
        <v>1</v>
      </c>
      <c r="E550" s="94">
        <v>435</v>
      </c>
      <c r="F550" s="94">
        <v>455</v>
      </c>
      <c r="G550" s="95" t="s">
        <v>1266</v>
      </c>
      <c r="H550" s="96">
        <f t="shared" si="82"/>
        <v>0.30302499999999999</v>
      </c>
      <c r="I550" s="55" t="s">
        <v>1267</v>
      </c>
      <c r="J550" s="126" t="s">
        <v>1274</v>
      </c>
      <c r="K550" s="57" t="s">
        <v>310</v>
      </c>
      <c r="L550" s="58" t="s">
        <v>311</v>
      </c>
      <c r="M550" s="122" t="s">
        <v>1269</v>
      </c>
      <c r="N550" s="125" t="s">
        <v>1260</v>
      </c>
      <c r="O550" s="61"/>
      <c r="P550" s="61"/>
      <c r="Q550" s="61"/>
      <c r="R550" s="61"/>
      <c r="S550" s="61"/>
      <c r="T550" s="61"/>
      <c r="U550" s="61"/>
      <c r="V550" s="61"/>
      <c r="W550" s="61"/>
      <c r="X550" s="61"/>
      <c r="Y550" s="61"/>
      <c r="Z550" s="61"/>
      <c r="AA550" s="61"/>
      <c r="AB550" s="61"/>
    </row>
    <row r="551" spans="1:28" s="4" customFormat="1" ht="120" customHeight="1">
      <c r="A551" s="47" t="s">
        <v>339</v>
      </c>
      <c r="B551" s="89" t="s">
        <v>1275</v>
      </c>
      <c r="C551" s="128" t="s">
        <v>1273</v>
      </c>
      <c r="D551" s="50">
        <v>1</v>
      </c>
      <c r="E551" s="94">
        <v>450</v>
      </c>
      <c r="F551" s="94">
        <v>470</v>
      </c>
      <c r="G551" s="95" t="s">
        <v>1266</v>
      </c>
      <c r="H551" s="96">
        <f t="shared" si="82"/>
        <v>0.30302499999999999</v>
      </c>
      <c r="I551" s="55" t="s">
        <v>1267</v>
      </c>
      <c r="J551" s="130" t="s">
        <v>1276</v>
      </c>
      <c r="K551" s="57" t="s">
        <v>310</v>
      </c>
      <c r="L551" s="58" t="s">
        <v>311</v>
      </c>
      <c r="M551" s="122" t="s">
        <v>1269</v>
      </c>
      <c r="N551" s="125" t="s">
        <v>1260</v>
      </c>
      <c r="O551" s="61"/>
      <c r="P551" s="61"/>
      <c r="Q551" s="61"/>
      <c r="R551" s="61"/>
      <c r="S551" s="61"/>
      <c r="T551" s="61"/>
      <c r="U551" s="61"/>
      <c r="V551" s="61"/>
      <c r="W551" s="61"/>
      <c r="X551" s="61"/>
      <c r="Y551" s="61"/>
      <c r="Z551" s="61"/>
      <c r="AA551" s="61"/>
      <c r="AB551" s="61"/>
    </row>
    <row r="552" spans="1:28" s="4" customFormat="1" ht="120" customHeight="1">
      <c r="A552" s="47" t="s">
        <v>339</v>
      </c>
      <c r="B552" s="89" t="s">
        <v>1275</v>
      </c>
      <c r="C552" s="128" t="s">
        <v>1273</v>
      </c>
      <c r="D552" s="50">
        <v>1</v>
      </c>
      <c r="E552" s="94">
        <v>450</v>
      </c>
      <c r="F552" s="94">
        <v>470</v>
      </c>
      <c r="G552" s="95" t="s">
        <v>1266</v>
      </c>
      <c r="H552" s="96">
        <f t="shared" si="82"/>
        <v>0.30302499999999999</v>
      </c>
      <c r="I552" s="55" t="s">
        <v>1267</v>
      </c>
      <c r="J552" s="130" t="s">
        <v>1276</v>
      </c>
      <c r="K552" s="57" t="s">
        <v>310</v>
      </c>
      <c r="L552" s="58" t="s">
        <v>311</v>
      </c>
      <c r="M552" s="122" t="s">
        <v>1269</v>
      </c>
      <c r="N552" s="125" t="s">
        <v>1260</v>
      </c>
      <c r="O552" s="61"/>
      <c r="P552" s="61"/>
      <c r="Q552" s="61"/>
      <c r="R552" s="61"/>
      <c r="S552" s="61"/>
      <c r="T552" s="61"/>
      <c r="U552" s="61"/>
      <c r="V552" s="61"/>
      <c r="W552" s="61"/>
      <c r="X552" s="61"/>
      <c r="Y552" s="61"/>
      <c r="Z552" s="61"/>
      <c r="AA552" s="61"/>
      <c r="AB552" s="61"/>
    </row>
    <row r="553" spans="1:28" s="4" customFormat="1" ht="120" customHeight="1">
      <c r="A553" s="47" t="s">
        <v>339</v>
      </c>
      <c r="B553" s="89" t="s">
        <v>1277</v>
      </c>
      <c r="C553" s="118" t="s">
        <v>1265</v>
      </c>
      <c r="D553" s="50">
        <v>1</v>
      </c>
      <c r="E553" s="94">
        <v>375</v>
      </c>
      <c r="F553" s="94">
        <v>395</v>
      </c>
      <c r="G553" s="95" t="s">
        <v>1266</v>
      </c>
      <c r="H553" s="96">
        <f t="shared" si="82"/>
        <v>0.30302499999999999</v>
      </c>
      <c r="I553" s="55" t="s">
        <v>1267</v>
      </c>
      <c r="J553" s="126" t="s">
        <v>1268</v>
      </c>
      <c r="K553" s="57" t="s">
        <v>310</v>
      </c>
      <c r="L553" s="58" t="s">
        <v>311</v>
      </c>
      <c r="M553" s="122" t="s">
        <v>1269</v>
      </c>
      <c r="N553" s="125" t="s">
        <v>1260</v>
      </c>
      <c r="O553" s="61"/>
      <c r="P553" s="61"/>
      <c r="Q553" s="61"/>
      <c r="R553" s="61"/>
      <c r="S553" s="61"/>
      <c r="T553" s="61"/>
      <c r="U553" s="61"/>
      <c r="V553" s="61"/>
      <c r="W553" s="61"/>
      <c r="X553" s="61"/>
      <c r="Y553" s="61"/>
      <c r="Z553" s="61"/>
      <c r="AA553" s="61"/>
      <c r="AB553" s="61"/>
    </row>
    <row r="554" spans="1:28" s="4" customFormat="1" ht="120" customHeight="1">
      <c r="A554" s="47" t="s">
        <v>339</v>
      </c>
      <c r="B554" s="89" t="s">
        <v>1278</v>
      </c>
      <c r="C554" s="118" t="s">
        <v>1265</v>
      </c>
      <c r="D554" s="50">
        <v>1</v>
      </c>
      <c r="E554" s="94">
        <v>395</v>
      </c>
      <c r="F554" s="94">
        <v>415</v>
      </c>
      <c r="G554" s="95" t="s">
        <v>1266</v>
      </c>
      <c r="H554" s="96">
        <f t="shared" si="82"/>
        <v>0.30302499999999999</v>
      </c>
      <c r="I554" s="55" t="s">
        <v>1267</v>
      </c>
      <c r="J554" s="126" t="s">
        <v>1271</v>
      </c>
      <c r="K554" s="57" t="s">
        <v>310</v>
      </c>
      <c r="L554" s="58" t="s">
        <v>311</v>
      </c>
      <c r="M554" s="122" t="s">
        <v>1269</v>
      </c>
      <c r="N554" s="125" t="s">
        <v>1260</v>
      </c>
      <c r="O554" s="61"/>
      <c r="P554" s="61"/>
      <c r="Q554" s="61"/>
      <c r="R554" s="61"/>
      <c r="S554" s="61"/>
      <c r="T554" s="61"/>
      <c r="U554" s="61"/>
      <c r="V554" s="61"/>
      <c r="W554" s="61"/>
      <c r="X554" s="61"/>
      <c r="Y554" s="61"/>
      <c r="Z554" s="61"/>
      <c r="AA554" s="61"/>
      <c r="AB554" s="61"/>
    </row>
    <row r="555" spans="1:28" s="4" customFormat="1" ht="120" customHeight="1">
      <c r="A555" s="47" t="s">
        <v>339</v>
      </c>
      <c r="B555" s="89" t="s">
        <v>1279</v>
      </c>
      <c r="C555" s="128" t="s">
        <v>1273</v>
      </c>
      <c r="D555" s="50">
        <v>1</v>
      </c>
      <c r="E555" s="94">
        <v>435</v>
      </c>
      <c r="F555" s="94">
        <v>455</v>
      </c>
      <c r="G555" s="95" t="s">
        <v>1266</v>
      </c>
      <c r="H555" s="96">
        <f t="shared" si="82"/>
        <v>0.30302499999999999</v>
      </c>
      <c r="I555" s="55" t="s">
        <v>1267</v>
      </c>
      <c r="J555" s="126" t="s">
        <v>1274</v>
      </c>
      <c r="K555" s="57" t="s">
        <v>310</v>
      </c>
      <c r="L555" s="58" t="s">
        <v>311</v>
      </c>
      <c r="M555" s="122" t="s">
        <v>1269</v>
      </c>
      <c r="N555" s="125" t="s">
        <v>1260</v>
      </c>
      <c r="O555" s="61"/>
      <c r="P555" s="61"/>
      <c r="Q555" s="61"/>
      <c r="R555" s="61"/>
      <c r="S555" s="61"/>
      <c r="T555" s="61"/>
      <c r="U555" s="61"/>
      <c r="V555" s="61"/>
      <c r="W555" s="61"/>
      <c r="X555" s="61"/>
      <c r="Y555" s="61"/>
      <c r="Z555" s="61"/>
      <c r="AA555" s="61"/>
      <c r="AB555" s="61"/>
    </row>
    <row r="556" spans="1:28" s="4" customFormat="1" ht="120" customHeight="1">
      <c r="A556" s="47" t="s">
        <v>339</v>
      </c>
      <c r="B556" s="89" t="s">
        <v>1279</v>
      </c>
      <c r="C556" s="128" t="s">
        <v>1273</v>
      </c>
      <c r="D556" s="50">
        <v>1</v>
      </c>
      <c r="E556" s="94">
        <v>435</v>
      </c>
      <c r="F556" s="94">
        <v>455</v>
      </c>
      <c r="G556" s="95" t="s">
        <v>1266</v>
      </c>
      <c r="H556" s="96">
        <f t="shared" si="82"/>
        <v>0.30302499999999999</v>
      </c>
      <c r="I556" s="55" t="s">
        <v>1267</v>
      </c>
      <c r="J556" s="126" t="s">
        <v>1274</v>
      </c>
      <c r="K556" s="57" t="s">
        <v>310</v>
      </c>
      <c r="L556" s="58" t="s">
        <v>311</v>
      </c>
      <c r="M556" s="122" t="s">
        <v>1269</v>
      </c>
      <c r="N556" s="125" t="s">
        <v>1260</v>
      </c>
      <c r="O556" s="61"/>
      <c r="P556" s="61"/>
      <c r="Q556" s="61"/>
      <c r="R556" s="61"/>
      <c r="S556" s="61"/>
      <c r="T556" s="61"/>
      <c r="U556" s="61"/>
      <c r="V556" s="61"/>
      <c r="W556" s="61"/>
      <c r="X556" s="61"/>
      <c r="Y556" s="61"/>
      <c r="Z556" s="61"/>
      <c r="AA556" s="61"/>
      <c r="AB556" s="61"/>
    </row>
    <row r="557" spans="1:28" s="4" customFormat="1" ht="120" customHeight="1">
      <c r="A557" s="47" t="s">
        <v>339</v>
      </c>
      <c r="B557" s="89" t="s">
        <v>1280</v>
      </c>
      <c r="C557" s="128" t="s">
        <v>1273</v>
      </c>
      <c r="D557" s="50">
        <v>1</v>
      </c>
      <c r="E557" s="94">
        <v>450</v>
      </c>
      <c r="F557" s="94">
        <v>470</v>
      </c>
      <c r="G557" s="95" t="s">
        <v>1266</v>
      </c>
      <c r="H557" s="96">
        <f t="shared" si="82"/>
        <v>0.30302499999999999</v>
      </c>
      <c r="I557" s="55" t="s">
        <v>1267</v>
      </c>
      <c r="J557" s="130" t="s">
        <v>1276</v>
      </c>
      <c r="K557" s="57" t="s">
        <v>310</v>
      </c>
      <c r="L557" s="58" t="s">
        <v>311</v>
      </c>
      <c r="M557" s="122" t="s">
        <v>1269</v>
      </c>
      <c r="N557" s="125" t="s">
        <v>1260</v>
      </c>
      <c r="O557" s="61"/>
      <c r="P557" s="61"/>
      <c r="Q557" s="61"/>
      <c r="R557" s="61"/>
      <c r="S557" s="61"/>
      <c r="T557" s="61"/>
      <c r="U557" s="61"/>
      <c r="V557" s="61"/>
      <c r="W557" s="61"/>
      <c r="X557" s="61"/>
      <c r="Y557" s="61"/>
      <c r="Z557" s="61"/>
      <c r="AA557" s="61"/>
      <c r="AB557" s="61"/>
    </row>
    <row r="558" spans="1:28" s="4" customFormat="1" ht="120" customHeight="1">
      <c r="A558" s="47" t="s">
        <v>339</v>
      </c>
      <c r="B558" s="89" t="s">
        <v>1280</v>
      </c>
      <c r="C558" s="128" t="s">
        <v>1273</v>
      </c>
      <c r="D558" s="50">
        <v>1</v>
      </c>
      <c r="E558" s="94">
        <v>450</v>
      </c>
      <c r="F558" s="94">
        <v>470</v>
      </c>
      <c r="G558" s="95" t="s">
        <v>1266</v>
      </c>
      <c r="H558" s="96">
        <f t="shared" si="82"/>
        <v>0.30302499999999999</v>
      </c>
      <c r="I558" s="55" t="s">
        <v>1267</v>
      </c>
      <c r="J558" s="130" t="s">
        <v>1276</v>
      </c>
      <c r="K558" s="57" t="s">
        <v>310</v>
      </c>
      <c r="L558" s="58" t="s">
        <v>311</v>
      </c>
      <c r="M558" s="122" t="s">
        <v>1269</v>
      </c>
      <c r="N558" s="125" t="s">
        <v>1260</v>
      </c>
      <c r="O558" s="61"/>
      <c r="P558" s="61"/>
      <c r="Q558" s="61"/>
      <c r="R558" s="61"/>
      <c r="S558" s="61"/>
      <c r="T558" s="61"/>
      <c r="U558" s="61"/>
      <c r="V558" s="61"/>
      <c r="W558" s="61"/>
      <c r="X558" s="61"/>
      <c r="Y558" s="61"/>
      <c r="Z558" s="61"/>
      <c r="AA558" s="61"/>
      <c r="AB558" s="61"/>
    </row>
    <row r="559" spans="1:28" s="4" customFormat="1" ht="120" customHeight="1">
      <c r="A559" s="47" t="s">
        <v>1281</v>
      </c>
      <c r="B559" s="89" t="s">
        <v>1282</v>
      </c>
      <c r="C559" s="118" t="s">
        <v>1283</v>
      </c>
      <c r="D559" s="50">
        <v>1</v>
      </c>
      <c r="E559" s="94">
        <v>260</v>
      </c>
      <c r="F559" s="94">
        <v>280</v>
      </c>
      <c r="G559" s="95" t="s">
        <v>1284</v>
      </c>
      <c r="H559" s="96">
        <f t="shared" ref="H559:H562" si="83">1.35*0.65*0.41</f>
        <v>0.35977500000000001</v>
      </c>
      <c r="I559" s="55" t="s">
        <v>1285</v>
      </c>
      <c r="J559" s="90" t="s">
        <v>1286</v>
      </c>
      <c r="K559" s="57" t="s">
        <v>310</v>
      </c>
      <c r="L559" s="58" t="s">
        <v>311</v>
      </c>
      <c r="M559" s="122" t="s">
        <v>1287</v>
      </c>
      <c r="N559" s="125"/>
      <c r="O559" s="61"/>
      <c r="P559" s="61"/>
      <c r="Q559" s="61"/>
      <c r="R559" s="61"/>
      <c r="S559" s="61"/>
      <c r="T559" s="61"/>
      <c r="U559" s="61"/>
      <c r="V559" s="61"/>
      <c r="W559" s="61"/>
      <c r="X559" s="61"/>
      <c r="Y559" s="61"/>
      <c r="Z559" s="61"/>
      <c r="AA559" s="61"/>
      <c r="AB559" s="61"/>
    </row>
    <row r="560" spans="1:28" s="4" customFormat="1" ht="120" customHeight="1">
      <c r="A560" s="47" t="s">
        <v>1281</v>
      </c>
      <c r="B560" s="89" t="s">
        <v>1282</v>
      </c>
      <c r="C560" s="118" t="s">
        <v>1283</v>
      </c>
      <c r="D560" s="50">
        <v>1</v>
      </c>
      <c r="E560" s="94">
        <v>260</v>
      </c>
      <c r="F560" s="94">
        <v>280</v>
      </c>
      <c r="G560" s="95" t="s">
        <v>1284</v>
      </c>
      <c r="H560" s="96">
        <f t="shared" si="83"/>
        <v>0.35977500000000001</v>
      </c>
      <c r="I560" s="55" t="s">
        <v>1285</v>
      </c>
      <c r="J560" s="90" t="s">
        <v>1286</v>
      </c>
      <c r="K560" s="57" t="s">
        <v>310</v>
      </c>
      <c r="L560" s="58" t="s">
        <v>311</v>
      </c>
      <c r="M560" s="122" t="s">
        <v>1287</v>
      </c>
      <c r="N560" s="125"/>
      <c r="O560" s="61"/>
      <c r="P560" s="61"/>
      <c r="Q560" s="61"/>
      <c r="R560" s="61"/>
      <c r="S560" s="61"/>
      <c r="T560" s="61"/>
      <c r="U560" s="61"/>
      <c r="V560" s="61"/>
      <c r="W560" s="61"/>
      <c r="X560" s="61"/>
      <c r="Y560" s="61"/>
      <c r="Z560" s="61"/>
      <c r="AA560" s="61"/>
      <c r="AB560" s="61"/>
    </row>
    <row r="561" spans="1:28" s="4" customFormat="1" ht="120" customHeight="1">
      <c r="A561" s="47" t="s">
        <v>1281</v>
      </c>
      <c r="B561" s="89" t="s">
        <v>1288</v>
      </c>
      <c r="C561" s="118" t="s">
        <v>1283</v>
      </c>
      <c r="D561" s="50">
        <v>1</v>
      </c>
      <c r="E561" s="94">
        <v>315</v>
      </c>
      <c r="F561" s="94">
        <v>335</v>
      </c>
      <c r="G561" s="95" t="s">
        <v>1284</v>
      </c>
      <c r="H561" s="96">
        <f t="shared" si="83"/>
        <v>0.35977500000000001</v>
      </c>
      <c r="I561" s="55" t="s">
        <v>1285</v>
      </c>
      <c r="J561" s="90" t="s">
        <v>1289</v>
      </c>
      <c r="K561" s="57" t="s">
        <v>310</v>
      </c>
      <c r="L561" s="58" t="s">
        <v>311</v>
      </c>
      <c r="M561" s="122" t="s">
        <v>1287</v>
      </c>
      <c r="N561" s="125"/>
      <c r="O561" s="61"/>
      <c r="P561" s="61"/>
      <c r="Q561" s="61"/>
      <c r="R561" s="61"/>
      <c r="S561" s="61"/>
      <c r="T561" s="61"/>
      <c r="U561" s="61"/>
      <c r="V561" s="61"/>
      <c r="W561" s="61"/>
      <c r="X561" s="61"/>
      <c r="Y561" s="61"/>
      <c r="Z561" s="61"/>
      <c r="AA561" s="61"/>
      <c r="AB561" s="61"/>
    </row>
    <row r="562" spans="1:28" s="4" customFormat="1" ht="120" customHeight="1">
      <c r="A562" s="47" t="s">
        <v>1281</v>
      </c>
      <c r="B562" s="89" t="s">
        <v>1288</v>
      </c>
      <c r="C562" s="118" t="s">
        <v>1283</v>
      </c>
      <c r="D562" s="50">
        <v>1</v>
      </c>
      <c r="E562" s="94">
        <v>315</v>
      </c>
      <c r="F562" s="94">
        <v>335</v>
      </c>
      <c r="G562" s="95" t="s">
        <v>1284</v>
      </c>
      <c r="H562" s="96">
        <f t="shared" si="83"/>
        <v>0.35977500000000001</v>
      </c>
      <c r="I562" s="55" t="s">
        <v>1285</v>
      </c>
      <c r="J562" s="90" t="s">
        <v>1289</v>
      </c>
      <c r="K562" s="57" t="s">
        <v>310</v>
      </c>
      <c r="L562" s="58" t="s">
        <v>311</v>
      </c>
      <c r="M562" s="122" t="s">
        <v>1287</v>
      </c>
      <c r="N562" s="125"/>
      <c r="O562" s="61"/>
      <c r="P562" s="61"/>
      <c r="Q562" s="61"/>
      <c r="R562" s="61"/>
      <c r="S562" s="61"/>
      <c r="T562" s="61"/>
      <c r="U562" s="61"/>
      <c r="V562" s="61"/>
      <c r="W562" s="61"/>
      <c r="X562" s="61"/>
      <c r="Y562" s="61"/>
      <c r="Z562" s="61"/>
      <c r="AA562" s="61"/>
      <c r="AB562" s="61"/>
    </row>
    <row r="563" spans="1:28" s="4" customFormat="1" ht="120" customHeight="1">
      <c r="A563" s="47" t="s">
        <v>1290</v>
      </c>
      <c r="B563" s="89" t="s">
        <v>1291</v>
      </c>
      <c r="C563" s="118" t="s">
        <v>1292</v>
      </c>
      <c r="D563" s="50">
        <v>1</v>
      </c>
      <c r="E563" s="94">
        <v>210</v>
      </c>
      <c r="F563" s="94">
        <v>220</v>
      </c>
      <c r="G563" s="95" t="s">
        <v>1293</v>
      </c>
      <c r="H563" s="96">
        <f t="shared" ref="H563:H572" si="84">0.89*0.53*0.33</f>
        <v>0.15566099999999999</v>
      </c>
      <c r="I563" s="55" t="s">
        <v>1294</v>
      </c>
      <c r="J563" s="90" t="s">
        <v>1295</v>
      </c>
      <c r="K563" s="57" t="s">
        <v>310</v>
      </c>
      <c r="L563" s="58" t="s">
        <v>311</v>
      </c>
      <c r="M563" s="122" t="s">
        <v>1296</v>
      </c>
      <c r="N563" s="125"/>
      <c r="O563" s="61"/>
      <c r="P563" s="61"/>
      <c r="Q563" s="61"/>
      <c r="R563" s="61"/>
      <c r="S563" s="61"/>
      <c r="T563" s="61"/>
      <c r="U563" s="61"/>
      <c r="V563" s="61"/>
      <c r="W563" s="61"/>
      <c r="X563" s="61"/>
      <c r="Y563" s="61"/>
      <c r="Z563" s="61"/>
      <c r="AA563" s="61"/>
      <c r="AB563" s="61"/>
    </row>
    <row r="564" spans="1:28" s="4" customFormat="1" ht="120" customHeight="1">
      <c r="A564" s="47" t="s">
        <v>1290</v>
      </c>
      <c r="B564" s="89" t="s">
        <v>1291</v>
      </c>
      <c r="C564" s="118" t="s">
        <v>1292</v>
      </c>
      <c r="D564" s="50">
        <v>1</v>
      </c>
      <c r="E564" s="94">
        <v>210</v>
      </c>
      <c r="F564" s="94">
        <v>220</v>
      </c>
      <c r="G564" s="95" t="s">
        <v>1293</v>
      </c>
      <c r="H564" s="96">
        <f t="shared" si="84"/>
        <v>0.15566099999999999</v>
      </c>
      <c r="I564" s="55" t="s">
        <v>1294</v>
      </c>
      <c r="J564" s="90" t="s">
        <v>1295</v>
      </c>
      <c r="K564" s="57" t="s">
        <v>310</v>
      </c>
      <c r="L564" s="58" t="s">
        <v>311</v>
      </c>
      <c r="M564" s="122" t="s">
        <v>1296</v>
      </c>
      <c r="N564" s="125"/>
      <c r="O564" s="61"/>
      <c r="P564" s="61"/>
      <c r="Q564" s="61"/>
      <c r="R564" s="61"/>
      <c r="S564" s="61"/>
      <c r="T564" s="61"/>
      <c r="U564" s="61"/>
      <c r="V564" s="61"/>
      <c r="W564" s="61"/>
      <c r="X564" s="61"/>
      <c r="Y564" s="61"/>
      <c r="Z564" s="61"/>
      <c r="AA564" s="61"/>
      <c r="AB564" s="61"/>
    </row>
    <row r="565" spans="1:28" s="4" customFormat="1" ht="120" customHeight="1">
      <c r="A565" s="47" t="s">
        <v>1290</v>
      </c>
      <c r="B565" s="89" t="s">
        <v>1291</v>
      </c>
      <c r="C565" s="118" t="s">
        <v>1292</v>
      </c>
      <c r="D565" s="50">
        <v>1</v>
      </c>
      <c r="E565" s="94">
        <v>210</v>
      </c>
      <c r="F565" s="94">
        <v>220</v>
      </c>
      <c r="G565" s="95" t="s">
        <v>1293</v>
      </c>
      <c r="H565" s="96">
        <f t="shared" si="84"/>
        <v>0.15566099999999999</v>
      </c>
      <c r="I565" s="55" t="s">
        <v>1294</v>
      </c>
      <c r="J565" s="90" t="s">
        <v>1295</v>
      </c>
      <c r="K565" s="57" t="s">
        <v>310</v>
      </c>
      <c r="L565" s="58" t="s">
        <v>311</v>
      </c>
      <c r="M565" s="122" t="s">
        <v>1296</v>
      </c>
      <c r="N565" s="125"/>
      <c r="O565" s="61"/>
      <c r="P565" s="61"/>
      <c r="Q565" s="61"/>
      <c r="R565" s="61"/>
      <c r="S565" s="61"/>
      <c r="T565" s="61"/>
      <c r="U565" s="61"/>
      <c r="V565" s="61"/>
      <c r="W565" s="61"/>
      <c r="X565" s="61"/>
      <c r="Y565" s="61"/>
      <c r="Z565" s="61"/>
      <c r="AA565" s="61"/>
      <c r="AB565" s="61"/>
    </row>
    <row r="566" spans="1:28" s="4" customFormat="1" ht="120" customHeight="1">
      <c r="A566" s="47" t="s">
        <v>1290</v>
      </c>
      <c r="B566" s="89" t="s">
        <v>1291</v>
      </c>
      <c r="C566" s="118" t="s">
        <v>1292</v>
      </c>
      <c r="D566" s="50">
        <v>1</v>
      </c>
      <c r="E566" s="94">
        <v>210</v>
      </c>
      <c r="F566" s="94">
        <v>220</v>
      </c>
      <c r="G566" s="95" t="s">
        <v>1293</v>
      </c>
      <c r="H566" s="96">
        <f t="shared" si="84"/>
        <v>0.15566099999999999</v>
      </c>
      <c r="I566" s="55" t="s">
        <v>1294</v>
      </c>
      <c r="J566" s="90" t="s">
        <v>1295</v>
      </c>
      <c r="K566" s="57" t="s">
        <v>310</v>
      </c>
      <c r="L566" s="58" t="s">
        <v>311</v>
      </c>
      <c r="M566" s="122" t="s">
        <v>1296</v>
      </c>
      <c r="N566" s="125"/>
      <c r="O566" s="61"/>
      <c r="P566" s="61"/>
      <c r="Q566" s="61"/>
      <c r="R566" s="61"/>
      <c r="S566" s="61"/>
      <c r="T566" s="61"/>
      <c r="U566" s="61"/>
      <c r="V566" s="61"/>
      <c r="W566" s="61"/>
      <c r="X566" s="61"/>
      <c r="Y566" s="61"/>
      <c r="Z566" s="61"/>
      <c r="AA566" s="61"/>
      <c r="AB566" s="61"/>
    </row>
    <row r="567" spans="1:28" s="4" customFormat="1" ht="120" customHeight="1">
      <c r="A567" s="47" t="s">
        <v>1290</v>
      </c>
      <c r="B567" s="89" t="s">
        <v>1297</v>
      </c>
      <c r="C567" s="120" t="s">
        <v>1298</v>
      </c>
      <c r="D567" s="50">
        <v>1</v>
      </c>
      <c r="E567" s="94">
        <v>230</v>
      </c>
      <c r="F567" s="94">
        <v>240</v>
      </c>
      <c r="G567" s="95" t="s">
        <v>1293</v>
      </c>
      <c r="H567" s="96">
        <f t="shared" si="84"/>
        <v>0.15566099999999999</v>
      </c>
      <c r="I567" s="55" t="s">
        <v>1294</v>
      </c>
      <c r="J567" s="90" t="s">
        <v>1295</v>
      </c>
      <c r="K567" s="57" t="s">
        <v>310</v>
      </c>
      <c r="L567" s="58" t="s">
        <v>311</v>
      </c>
      <c r="M567" s="122" t="s">
        <v>1296</v>
      </c>
      <c r="N567" s="125"/>
      <c r="O567" s="61"/>
      <c r="P567" s="61"/>
      <c r="Q567" s="61"/>
      <c r="R567" s="61"/>
      <c r="S567" s="61"/>
      <c r="T567" s="61"/>
      <c r="U567" s="61"/>
      <c r="V567" s="61"/>
      <c r="W567" s="61"/>
      <c r="X567" s="61"/>
      <c r="Y567" s="61"/>
      <c r="Z567" s="61"/>
      <c r="AA567" s="61"/>
      <c r="AB567" s="61"/>
    </row>
    <row r="568" spans="1:28" s="4" customFormat="1" ht="120" customHeight="1">
      <c r="A568" s="47" t="s">
        <v>1290</v>
      </c>
      <c r="B568" s="89" t="s">
        <v>1297</v>
      </c>
      <c r="C568" s="120" t="s">
        <v>1298</v>
      </c>
      <c r="D568" s="50">
        <v>1</v>
      </c>
      <c r="E568" s="94">
        <v>230</v>
      </c>
      <c r="F568" s="94">
        <v>240</v>
      </c>
      <c r="G568" s="95" t="s">
        <v>1293</v>
      </c>
      <c r="H568" s="96">
        <f t="shared" si="84"/>
        <v>0.15566099999999999</v>
      </c>
      <c r="I568" s="55" t="s">
        <v>1294</v>
      </c>
      <c r="J568" s="90" t="s">
        <v>1295</v>
      </c>
      <c r="K568" s="57" t="s">
        <v>310</v>
      </c>
      <c r="L568" s="58" t="s">
        <v>311</v>
      </c>
      <c r="M568" s="122" t="s">
        <v>1296</v>
      </c>
      <c r="N568" s="125"/>
      <c r="O568" s="61"/>
      <c r="P568" s="61"/>
      <c r="Q568" s="61"/>
      <c r="R568" s="61"/>
      <c r="S568" s="61"/>
      <c r="T568" s="61"/>
      <c r="U568" s="61"/>
      <c r="V568" s="61"/>
      <c r="W568" s="61"/>
      <c r="X568" s="61"/>
      <c r="Y568" s="61"/>
      <c r="Z568" s="61"/>
      <c r="AA568" s="61"/>
      <c r="AB568" s="61"/>
    </row>
    <row r="569" spans="1:28" s="4" customFormat="1" ht="120" customHeight="1">
      <c r="A569" s="47" t="s">
        <v>1290</v>
      </c>
      <c r="B569" s="89" t="s">
        <v>1291</v>
      </c>
      <c r="C569" s="118" t="s">
        <v>1299</v>
      </c>
      <c r="D569" s="50">
        <v>1</v>
      </c>
      <c r="E569" s="94">
        <v>210</v>
      </c>
      <c r="F569" s="94">
        <v>220</v>
      </c>
      <c r="G569" s="95" t="s">
        <v>1293</v>
      </c>
      <c r="H569" s="96">
        <f t="shared" si="84"/>
        <v>0.15566099999999999</v>
      </c>
      <c r="I569" s="55" t="s">
        <v>1294</v>
      </c>
      <c r="J569" s="90" t="s">
        <v>1295</v>
      </c>
      <c r="K569" s="57" t="s">
        <v>310</v>
      </c>
      <c r="L569" s="58" t="s">
        <v>311</v>
      </c>
      <c r="M569" s="122" t="s">
        <v>1296</v>
      </c>
      <c r="N569" s="125"/>
      <c r="O569" s="61"/>
      <c r="P569" s="61"/>
      <c r="Q569" s="61"/>
      <c r="R569" s="61"/>
      <c r="S569" s="61"/>
      <c r="T569" s="61"/>
      <c r="U569" s="61"/>
      <c r="V569" s="61"/>
      <c r="W569" s="61"/>
      <c r="X569" s="61"/>
      <c r="Y569" s="61"/>
      <c r="Z569" s="61"/>
      <c r="AA569" s="61"/>
      <c r="AB569" s="61"/>
    </row>
    <row r="570" spans="1:28" s="4" customFormat="1" ht="120" customHeight="1">
      <c r="A570" s="47" t="s">
        <v>1290</v>
      </c>
      <c r="B570" s="89" t="s">
        <v>1291</v>
      </c>
      <c r="C570" s="118" t="s">
        <v>1299</v>
      </c>
      <c r="D570" s="50">
        <v>1</v>
      </c>
      <c r="E570" s="94">
        <v>210</v>
      </c>
      <c r="F570" s="94">
        <v>220</v>
      </c>
      <c r="G570" s="95" t="s">
        <v>1293</v>
      </c>
      <c r="H570" s="96">
        <f t="shared" si="84"/>
        <v>0.15566099999999999</v>
      </c>
      <c r="I570" s="55" t="s">
        <v>1294</v>
      </c>
      <c r="J570" s="90" t="s">
        <v>1295</v>
      </c>
      <c r="K570" s="57" t="s">
        <v>310</v>
      </c>
      <c r="L570" s="58" t="s">
        <v>311</v>
      </c>
      <c r="M570" s="122" t="s">
        <v>1296</v>
      </c>
      <c r="N570" s="125"/>
      <c r="O570" s="61"/>
      <c r="P570" s="61"/>
      <c r="Q570" s="61"/>
      <c r="R570" s="61"/>
      <c r="S570" s="61"/>
      <c r="T570" s="61"/>
      <c r="U570" s="61"/>
      <c r="V570" s="61"/>
      <c r="W570" s="61"/>
      <c r="X570" s="61"/>
      <c r="Y570" s="61"/>
      <c r="Z570" s="61"/>
      <c r="AA570" s="61"/>
      <c r="AB570" s="61"/>
    </row>
    <row r="571" spans="1:28" s="4" customFormat="1" ht="120" customHeight="1">
      <c r="A571" s="47" t="s">
        <v>1290</v>
      </c>
      <c r="B571" s="89" t="s">
        <v>1297</v>
      </c>
      <c r="C571" s="120" t="s">
        <v>1300</v>
      </c>
      <c r="D571" s="50">
        <v>1</v>
      </c>
      <c r="E571" s="94">
        <v>230</v>
      </c>
      <c r="F571" s="94">
        <v>240</v>
      </c>
      <c r="G571" s="95" t="s">
        <v>1293</v>
      </c>
      <c r="H571" s="96">
        <f t="shared" si="84"/>
        <v>0.15566099999999999</v>
      </c>
      <c r="I571" s="55" t="s">
        <v>1294</v>
      </c>
      <c r="J571" s="90" t="s">
        <v>1295</v>
      </c>
      <c r="K571" s="57" t="s">
        <v>310</v>
      </c>
      <c r="L571" s="58" t="s">
        <v>311</v>
      </c>
      <c r="M571" s="122" t="s">
        <v>1296</v>
      </c>
      <c r="N571" s="125"/>
      <c r="O571" s="61"/>
      <c r="P571" s="61"/>
      <c r="Q571" s="61"/>
      <c r="R571" s="61"/>
      <c r="S571" s="61"/>
      <c r="T571" s="61"/>
      <c r="U571" s="61"/>
      <c r="V571" s="61"/>
      <c r="W571" s="61"/>
      <c r="X571" s="61"/>
      <c r="Y571" s="61"/>
      <c r="Z571" s="61"/>
      <c r="AA571" s="61"/>
      <c r="AB571" s="61"/>
    </row>
    <row r="572" spans="1:28" s="4" customFormat="1" ht="120" customHeight="1">
      <c r="A572" s="47" t="s">
        <v>1290</v>
      </c>
      <c r="B572" s="89" t="s">
        <v>1297</v>
      </c>
      <c r="C572" s="120" t="s">
        <v>1300</v>
      </c>
      <c r="D572" s="50">
        <v>1</v>
      </c>
      <c r="E572" s="94">
        <v>230</v>
      </c>
      <c r="F572" s="94">
        <v>240</v>
      </c>
      <c r="G572" s="95" t="s">
        <v>1293</v>
      </c>
      <c r="H572" s="96">
        <f t="shared" si="84"/>
        <v>0.15566099999999999</v>
      </c>
      <c r="I572" s="55" t="s">
        <v>1294</v>
      </c>
      <c r="J572" s="90" t="s">
        <v>1295</v>
      </c>
      <c r="K572" s="57" t="s">
        <v>310</v>
      </c>
      <c r="L572" s="58" t="s">
        <v>311</v>
      </c>
      <c r="M572" s="122" t="s">
        <v>1296</v>
      </c>
      <c r="N572" s="125"/>
      <c r="O572" s="61"/>
      <c r="P572" s="61"/>
      <c r="Q572" s="61"/>
      <c r="R572" s="61"/>
      <c r="S572" s="61"/>
      <c r="T572" s="61"/>
      <c r="U572" s="61"/>
      <c r="V572" s="61"/>
      <c r="W572" s="61"/>
      <c r="X572" s="61"/>
      <c r="Y572" s="61"/>
      <c r="Z572" s="61"/>
      <c r="AA572" s="61"/>
      <c r="AB572" s="61"/>
    </row>
    <row r="573" spans="1:28" s="4" customFormat="1" ht="120" customHeight="1">
      <c r="A573" s="47" t="s">
        <v>1301</v>
      </c>
      <c r="B573" s="89" t="s">
        <v>1302</v>
      </c>
      <c r="C573" s="118" t="s">
        <v>1303</v>
      </c>
      <c r="D573" s="50">
        <v>1</v>
      </c>
      <c r="E573" s="94">
        <v>220</v>
      </c>
      <c r="F573" s="94">
        <v>230</v>
      </c>
      <c r="G573" s="95" t="s">
        <v>750</v>
      </c>
      <c r="H573" s="96">
        <f>0.88*0.5*0.34</f>
        <v>0.14960000000000001</v>
      </c>
      <c r="I573" s="55" t="s">
        <v>1304</v>
      </c>
      <c r="J573" s="90" t="s">
        <v>1305</v>
      </c>
      <c r="K573" s="57" t="s">
        <v>310</v>
      </c>
      <c r="L573" s="58" t="s">
        <v>311</v>
      </c>
      <c r="M573" s="122" t="s">
        <v>1306</v>
      </c>
      <c r="N573" s="125"/>
      <c r="O573" s="61"/>
      <c r="P573" s="61"/>
      <c r="Q573" s="61"/>
      <c r="R573" s="61"/>
      <c r="S573" s="61"/>
      <c r="T573" s="61"/>
      <c r="U573" s="61"/>
      <c r="V573" s="61"/>
      <c r="W573" s="61"/>
      <c r="X573" s="61"/>
      <c r="Y573" s="61"/>
      <c r="Z573" s="61"/>
      <c r="AA573" s="61"/>
      <c r="AB573" s="61"/>
    </row>
    <row r="574" spans="1:28" s="4" customFormat="1" ht="120" customHeight="1">
      <c r="A574" s="47" t="s">
        <v>1301</v>
      </c>
      <c r="B574" s="89" t="s">
        <v>1307</v>
      </c>
      <c r="C574" s="118" t="s">
        <v>1303</v>
      </c>
      <c r="D574" s="50">
        <v>1</v>
      </c>
      <c r="E574" s="94">
        <v>240</v>
      </c>
      <c r="F574" s="94">
        <v>250</v>
      </c>
      <c r="G574" s="95" t="s">
        <v>750</v>
      </c>
      <c r="H574" s="96">
        <f>0.88*0.5*0.34</f>
        <v>0.14960000000000001</v>
      </c>
      <c r="I574" s="55" t="s">
        <v>1304</v>
      </c>
      <c r="J574" s="90" t="s">
        <v>1308</v>
      </c>
      <c r="K574" s="57" t="s">
        <v>310</v>
      </c>
      <c r="L574" s="58" t="s">
        <v>311</v>
      </c>
      <c r="M574" s="122" t="s">
        <v>1306</v>
      </c>
      <c r="N574" s="125"/>
      <c r="O574" s="61"/>
      <c r="P574" s="61"/>
      <c r="Q574" s="61"/>
      <c r="R574" s="61"/>
      <c r="S574" s="61"/>
      <c r="T574" s="61"/>
      <c r="U574" s="61"/>
      <c r="V574" s="61"/>
      <c r="W574" s="61"/>
      <c r="X574" s="61"/>
      <c r="Y574" s="61"/>
      <c r="Z574" s="61"/>
      <c r="AA574" s="61"/>
      <c r="AB574" s="61"/>
    </row>
    <row r="575" spans="1:28" s="4" customFormat="1" ht="120" customHeight="1">
      <c r="A575" s="47" t="s">
        <v>1301</v>
      </c>
      <c r="B575" s="89" t="s">
        <v>1307</v>
      </c>
      <c r="C575" s="118" t="s">
        <v>1303</v>
      </c>
      <c r="D575" s="50">
        <v>1</v>
      </c>
      <c r="E575" s="94">
        <v>240</v>
      </c>
      <c r="F575" s="94">
        <v>250</v>
      </c>
      <c r="G575" s="95" t="s">
        <v>750</v>
      </c>
      <c r="H575" s="96">
        <f>0.88*0.5*0.34</f>
        <v>0.14960000000000001</v>
      </c>
      <c r="I575" s="55" t="s">
        <v>1304</v>
      </c>
      <c r="J575" s="90" t="s">
        <v>1308</v>
      </c>
      <c r="K575" s="57" t="s">
        <v>310</v>
      </c>
      <c r="L575" s="58" t="s">
        <v>311</v>
      </c>
      <c r="M575" s="122" t="s">
        <v>1306</v>
      </c>
      <c r="N575" s="125"/>
      <c r="O575" s="61"/>
      <c r="P575" s="61"/>
      <c r="Q575" s="61"/>
      <c r="R575" s="61"/>
      <c r="S575" s="61"/>
      <c r="T575" s="61"/>
      <c r="U575" s="61"/>
      <c r="V575" s="61"/>
      <c r="W575" s="61"/>
      <c r="X575" s="61"/>
      <c r="Y575" s="61"/>
      <c r="Z575" s="61"/>
      <c r="AA575" s="61"/>
      <c r="AB575" s="61"/>
    </row>
    <row r="576" spans="1:28" s="4" customFormat="1" ht="120" customHeight="1">
      <c r="A576" s="47" t="s">
        <v>1301</v>
      </c>
      <c r="B576" s="89" t="s">
        <v>1309</v>
      </c>
      <c r="C576" s="118" t="s">
        <v>1303</v>
      </c>
      <c r="D576" s="50">
        <v>1</v>
      </c>
      <c r="E576" s="94">
        <v>260</v>
      </c>
      <c r="F576" s="94">
        <v>270</v>
      </c>
      <c r="G576" s="95" t="s">
        <v>750</v>
      </c>
      <c r="H576" s="96">
        <f>0.88*0.5*0.34</f>
        <v>0.14960000000000001</v>
      </c>
      <c r="I576" s="55" t="s">
        <v>1310</v>
      </c>
      <c r="J576" s="90" t="s">
        <v>1308</v>
      </c>
      <c r="K576" s="57" t="s">
        <v>310</v>
      </c>
      <c r="L576" s="58" t="s">
        <v>311</v>
      </c>
      <c r="M576" s="122" t="s">
        <v>1306</v>
      </c>
      <c r="N576" s="125"/>
      <c r="O576" s="61"/>
      <c r="P576" s="61"/>
      <c r="Q576" s="61"/>
      <c r="R576" s="61"/>
      <c r="S576" s="61"/>
      <c r="T576" s="61"/>
      <c r="U576" s="61"/>
      <c r="V576" s="61"/>
      <c r="W576" s="61"/>
      <c r="X576" s="61"/>
      <c r="Y576" s="61"/>
      <c r="Z576" s="61"/>
      <c r="AA576" s="61"/>
      <c r="AB576" s="61"/>
    </row>
    <row r="577" spans="1:28" s="4" customFormat="1" ht="120" customHeight="1">
      <c r="A577" s="47" t="s">
        <v>1301</v>
      </c>
      <c r="B577" s="89" t="s">
        <v>1311</v>
      </c>
      <c r="C577" s="118" t="s">
        <v>1312</v>
      </c>
      <c r="D577" s="50">
        <v>1</v>
      </c>
      <c r="E577" s="94">
        <v>308</v>
      </c>
      <c r="F577" s="94">
        <v>320</v>
      </c>
      <c r="G577" s="95" t="s">
        <v>1313</v>
      </c>
      <c r="H577" s="96">
        <f t="shared" ref="H577:H585" si="85">1.04*0.55*0.38</f>
        <v>0.21736</v>
      </c>
      <c r="I577" s="55" t="s">
        <v>1314</v>
      </c>
      <c r="J577" s="90" t="s">
        <v>1315</v>
      </c>
      <c r="K577" s="57" t="s">
        <v>310</v>
      </c>
      <c r="L577" s="58" t="s">
        <v>311</v>
      </c>
      <c r="M577" s="122" t="s">
        <v>1316</v>
      </c>
      <c r="N577" s="125"/>
      <c r="O577" s="61"/>
      <c r="P577" s="61"/>
      <c r="Q577" s="61"/>
      <c r="R577" s="61"/>
      <c r="S577" s="61"/>
      <c r="T577" s="61"/>
      <c r="U577" s="61"/>
      <c r="V577" s="61"/>
      <c r="W577" s="61"/>
      <c r="X577" s="61"/>
      <c r="Y577" s="61"/>
      <c r="Z577" s="61"/>
      <c r="AA577" s="61"/>
      <c r="AB577" s="61"/>
    </row>
    <row r="578" spans="1:28" s="4" customFormat="1" ht="120" customHeight="1">
      <c r="A578" s="47" t="s">
        <v>1301</v>
      </c>
      <c r="B578" s="89" t="s">
        <v>1311</v>
      </c>
      <c r="C578" s="118" t="s">
        <v>1312</v>
      </c>
      <c r="D578" s="50">
        <v>1</v>
      </c>
      <c r="E578" s="94">
        <v>308</v>
      </c>
      <c r="F578" s="94">
        <v>320</v>
      </c>
      <c r="G578" s="95" t="s">
        <v>1313</v>
      </c>
      <c r="H578" s="96">
        <f t="shared" si="85"/>
        <v>0.21736</v>
      </c>
      <c r="I578" s="55" t="s">
        <v>1314</v>
      </c>
      <c r="J578" s="90" t="s">
        <v>1315</v>
      </c>
      <c r="K578" s="57" t="s">
        <v>310</v>
      </c>
      <c r="L578" s="58" t="s">
        <v>311</v>
      </c>
      <c r="M578" s="122" t="s">
        <v>1316</v>
      </c>
      <c r="N578" s="125"/>
      <c r="O578" s="61"/>
      <c r="P578" s="61"/>
      <c r="Q578" s="61"/>
      <c r="R578" s="61"/>
      <c r="S578" s="61"/>
      <c r="T578" s="61"/>
      <c r="U578" s="61"/>
      <c r="V578" s="61"/>
      <c r="W578" s="61"/>
      <c r="X578" s="61"/>
      <c r="Y578" s="61"/>
      <c r="Z578" s="61"/>
      <c r="AA578" s="61"/>
      <c r="AB578" s="61"/>
    </row>
    <row r="579" spans="1:28" s="4" customFormat="1" ht="120" customHeight="1">
      <c r="A579" s="47" t="s">
        <v>1301</v>
      </c>
      <c r="B579" s="89" t="s">
        <v>1317</v>
      </c>
      <c r="C579" s="118" t="s">
        <v>1312</v>
      </c>
      <c r="D579" s="50">
        <v>1</v>
      </c>
      <c r="E579" s="94">
        <v>308</v>
      </c>
      <c r="F579" s="94">
        <v>320</v>
      </c>
      <c r="G579" s="95" t="s">
        <v>1313</v>
      </c>
      <c r="H579" s="96">
        <f t="shared" si="85"/>
        <v>0.21736</v>
      </c>
      <c r="I579" s="55" t="s">
        <v>1314</v>
      </c>
      <c r="J579" s="90" t="s">
        <v>1315</v>
      </c>
      <c r="K579" s="57" t="s">
        <v>310</v>
      </c>
      <c r="L579" s="58" t="s">
        <v>311</v>
      </c>
      <c r="M579" s="122" t="s">
        <v>1316</v>
      </c>
      <c r="N579" s="125"/>
      <c r="O579" s="61"/>
      <c r="P579" s="61"/>
      <c r="Q579" s="61"/>
      <c r="R579" s="61"/>
      <c r="S579" s="61"/>
      <c r="T579" s="61"/>
      <c r="U579" s="61"/>
      <c r="V579" s="61"/>
      <c r="W579" s="61"/>
      <c r="X579" s="61"/>
      <c r="Y579" s="61"/>
      <c r="Z579" s="61"/>
      <c r="AA579" s="61"/>
      <c r="AB579" s="61"/>
    </row>
    <row r="580" spans="1:28" s="4" customFormat="1" ht="120" customHeight="1">
      <c r="A580" s="47" t="s">
        <v>1301</v>
      </c>
      <c r="B580" s="89" t="s">
        <v>1318</v>
      </c>
      <c r="C580" s="120" t="s">
        <v>1319</v>
      </c>
      <c r="D580" s="50">
        <v>1</v>
      </c>
      <c r="E580" s="94">
        <v>348</v>
      </c>
      <c r="F580" s="94">
        <v>360</v>
      </c>
      <c r="G580" s="95" t="s">
        <v>1313</v>
      </c>
      <c r="H580" s="96">
        <f t="shared" si="85"/>
        <v>0.21736</v>
      </c>
      <c r="I580" s="55" t="s">
        <v>1314</v>
      </c>
      <c r="J580" s="90" t="s">
        <v>1315</v>
      </c>
      <c r="K580" s="57" t="s">
        <v>310</v>
      </c>
      <c r="L580" s="58" t="s">
        <v>311</v>
      </c>
      <c r="M580" s="122" t="s">
        <v>1316</v>
      </c>
      <c r="N580" s="125"/>
      <c r="O580" s="61"/>
      <c r="P580" s="61"/>
      <c r="Q580" s="61"/>
      <c r="R580" s="61"/>
      <c r="S580" s="61"/>
      <c r="T580" s="61"/>
      <c r="U580" s="61"/>
      <c r="V580" s="61"/>
      <c r="W580" s="61"/>
      <c r="X580" s="61"/>
      <c r="Y580" s="61"/>
      <c r="Z580" s="61"/>
      <c r="AA580" s="61"/>
      <c r="AB580" s="61"/>
    </row>
    <row r="581" spans="1:28" s="4" customFormat="1" ht="120" customHeight="1">
      <c r="A581" s="47" t="s">
        <v>1301</v>
      </c>
      <c r="B581" s="89" t="s">
        <v>1320</v>
      </c>
      <c r="C581" s="118" t="s">
        <v>1312</v>
      </c>
      <c r="D581" s="50">
        <v>1</v>
      </c>
      <c r="E581" s="94">
        <v>308</v>
      </c>
      <c r="F581" s="94">
        <v>320</v>
      </c>
      <c r="G581" s="95" t="s">
        <v>1313</v>
      </c>
      <c r="H581" s="96">
        <f t="shared" si="85"/>
        <v>0.21736</v>
      </c>
      <c r="I581" s="55" t="s">
        <v>1314</v>
      </c>
      <c r="J581" s="90" t="s">
        <v>1315</v>
      </c>
      <c r="K581" s="57" t="s">
        <v>310</v>
      </c>
      <c r="L581" s="58" t="s">
        <v>311</v>
      </c>
      <c r="M581" s="122" t="s">
        <v>1316</v>
      </c>
      <c r="N581" s="125"/>
      <c r="O581" s="61"/>
      <c r="P581" s="61"/>
      <c r="Q581" s="61"/>
      <c r="R581" s="61"/>
      <c r="S581" s="61"/>
      <c r="T581" s="61"/>
      <c r="U581" s="61"/>
      <c r="V581" s="61"/>
      <c r="W581" s="61"/>
      <c r="X581" s="61"/>
      <c r="Y581" s="61"/>
      <c r="Z581" s="61"/>
      <c r="AA581" s="61"/>
      <c r="AB581" s="61"/>
    </row>
    <row r="582" spans="1:28" s="4" customFormat="1" ht="120" customHeight="1">
      <c r="A582" s="47" t="s">
        <v>1301</v>
      </c>
      <c r="B582" s="89" t="s">
        <v>1320</v>
      </c>
      <c r="C582" s="118" t="s">
        <v>1312</v>
      </c>
      <c r="D582" s="50">
        <v>1</v>
      </c>
      <c r="E582" s="94">
        <v>308</v>
      </c>
      <c r="F582" s="94">
        <v>320</v>
      </c>
      <c r="G582" s="95" t="s">
        <v>1313</v>
      </c>
      <c r="H582" s="96">
        <f t="shared" si="85"/>
        <v>0.21736</v>
      </c>
      <c r="I582" s="55" t="s">
        <v>1314</v>
      </c>
      <c r="J582" s="90" t="s">
        <v>1315</v>
      </c>
      <c r="K582" s="57" t="s">
        <v>310</v>
      </c>
      <c r="L582" s="58" t="s">
        <v>311</v>
      </c>
      <c r="M582" s="122" t="s">
        <v>1316</v>
      </c>
      <c r="N582" s="125"/>
      <c r="O582" s="61"/>
      <c r="P582" s="61"/>
      <c r="Q582" s="61"/>
      <c r="R582" s="61"/>
      <c r="S582" s="61"/>
      <c r="T582" s="61"/>
      <c r="U582" s="61"/>
      <c r="V582" s="61"/>
      <c r="W582" s="61"/>
      <c r="X582" s="61"/>
      <c r="Y582" s="61"/>
      <c r="Z582" s="61"/>
      <c r="AA582" s="61"/>
      <c r="AB582" s="61"/>
    </row>
    <row r="583" spans="1:28" s="4" customFormat="1" ht="120" customHeight="1">
      <c r="A583" s="47" t="s">
        <v>1301</v>
      </c>
      <c r="B583" s="89" t="s">
        <v>1321</v>
      </c>
      <c r="C583" s="120" t="s">
        <v>1322</v>
      </c>
      <c r="D583" s="50">
        <v>1</v>
      </c>
      <c r="E583" s="94">
        <v>348</v>
      </c>
      <c r="F583" s="94">
        <v>360</v>
      </c>
      <c r="G583" s="95" t="s">
        <v>1313</v>
      </c>
      <c r="H583" s="96">
        <f t="shared" si="85"/>
        <v>0.21736</v>
      </c>
      <c r="I583" s="55" t="s">
        <v>1314</v>
      </c>
      <c r="J583" s="90" t="s">
        <v>1315</v>
      </c>
      <c r="K583" s="57" t="s">
        <v>310</v>
      </c>
      <c r="L583" s="58" t="s">
        <v>311</v>
      </c>
      <c r="M583" s="122" t="s">
        <v>1316</v>
      </c>
      <c r="N583" s="125"/>
      <c r="O583" s="61"/>
      <c r="P583" s="61"/>
      <c r="Q583" s="61"/>
      <c r="R583" s="61"/>
      <c r="S583" s="61"/>
      <c r="T583" s="61"/>
      <c r="U583" s="61"/>
      <c r="V583" s="61"/>
      <c r="W583" s="61"/>
      <c r="X583" s="61"/>
      <c r="Y583" s="61"/>
      <c r="Z583" s="61"/>
      <c r="AA583" s="61"/>
      <c r="AB583" s="61"/>
    </row>
    <row r="584" spans="1:28" s="4" customFormat="1" ht="120" customHeight="1">
      <c r="A584" s="47" t="s">
        <v>1301</v>
      </c>
      <c r="B584" s="89" t="s">
        <v>1321</v>
      </c>
      <c r="C584" s="120" t="s">
        <v>1322</v>
      </c>
      <c r="D584" s="50">
        <v>1</v>
      </c>
      <c r="E584" s="94">
        <v>348</v>
      </c>
      <c r="F584" s="94">
        <v>360</v>
      </c>
      <c r="G584" s="95" t="s">
        <v>1313</v>
      </c>
      <c r="H584" s="96">
        <f t="shared" si="85"/>
        <v>0.21736</v>
      </c>
      <c r="I584" s="55" t="s">
        <v>1314</v>
      </c>
      <c r="J584" s="90" t="s">
        <v>1315</v>
      </c>
      <c r="K584" s="57" t="s">
        <v>310</v>
      </c>
      <c r="L584" s="58" t="s">
        <v>311</v>
      </c>
      <c r="M584" s="122" t="s">
        <v>1316</v>
      </c>
      <c r="N584" s="125"/>
      <c r="O584" s="61"/>
      <c r="P584" s="61"/>
      <c r="Q584" s="61"/>
      <c r="R584" s="61"/>
      <c r="S584" s="61"/>
      <c r="T584" s="61"/>
      <c r="U584" s="61"/>
      <c r="V584" s="61"/>
      <c r="W584" s="61"/>
      <c r="X584" s="61"/>
      <c r="Y584" s="61"/>
      <c r="Z584" s="61"/>
      <c r="AA584" s="61"/>
      <c r="AB584" s="61"/>
    </row>
    <row r="585" spans="1:28" s="4" customFormat="1" ht="120" customHeight="1">
      <c r="A585" s="47" t="s">
        <v>1301</v>
      </c>
      <c r="B585" s="89" t="s">
        <v>1321</v>
      </c>
      <c r="C585" s="120" t="s">
        <v>1322</v>
      </c>
      <c r="D585" s="50">
        <v>1</v>
      </c>
      <c r="E585" s="94">
        <v>348</v>
      </c>
      <c r="F585" s="94">
        <v>360</v>
      </c>
      <c r="G585" s="95" t="s">
        <v>1313</v>
      </c>
      <c r="H585" s="96">
        <f t="shared" si="85"/>
        <v>0.21736</v>
      </c>
      <c r="I585" s="55" t="s">
        <v>1314</v>
      </c>
      <c r="J585" s="90" t="s">
        <v>1315</v>
      </c>
      <c r="K585" s="57" t="s">
        <v>310</v>
      </c>
      <c r="L585" s="58" t="s">
        <v>311</v>
      </c>
      <c r="M585" s="122" t="s">
        <v>1316</v>
      </c>
      <c r="N585" s="125"/>
      <c r="O585" s="61"/>
      <c r="P585" s="61"/>
      <c r="Q585" s="61"/>
      <c r="R585" s="61"/>
      <c r="S585" s="61"/>
      <c r="T585" s="61"/>
      <c r="U585" s="61"/>
      <c r="V585" s="61"/>
      <c r="W585" s="61"/>
      <c r="X585" s="61"/>
      <c r="Y585" s="61"/>
      <c r="Z585" s="61"/>
      <c r="AA585" s="61"/>
      <c r="AB585" s="61"/>
    </row>
    <row r="586" spans="1:28" s="4" customFormat="1" ht="120" customHeight="1">
      <c r="A586" s="47" t="s">
        <v>1323</v>
      </c>
      <c r="B586" s="89" t="s">
        <v>1324</v>
      </c>
      <c r="C586" s="118" t="s">
        <v>1325</v>
      </c>
      <c r="D586" s="50">
        <v>1</v>
      </c>
      <c r="E586" s="94">
        <v>253</v>
      </c>
      <c r="F586" s="94">
        <v>268</v>
      </c>
      <c r="G586" s="131" t="s">
        <v>1326</v>
      </c>
      <c r="H586" s="96">
        <f t="shared" ref="H586:H593" si="86">0.94*0.6*0.42</f>
        <v>0.23688000000000001</v>
      </c>
      <c r="I586" s="55" t="s">
        <v>1327</v>
      </c>
      <c r="J586" s="101" t="s">
        <v>1328</v>
      </c>
      <c r="K586" s="57" t="s">
        <v>310</v>
      </c>
      <c r="L586" s="58" t="s">
        <v>311</v>
      </c>
      <c r="M586" s="132" t="s">
        <v>1329</v>
      </c>
      <c r="N586" s="125"/>
      <c r="O586" s="61"/>
      <c r="P586" s="61"/>
      <c r="Q586" s="61"/>
      <c r="R586" s="61"/>
      <c r="S586" s="61"/>
      <c r="T586" s="61"/>
      <c r="U586" s="61"/>
      <c r="V586" s="61"/>
      <c r="W586" s="61"/>
      <c r="X586" s="61"/>
      <c r="Y586" s="61"/>
      <c r="Z586" s="61"/>
      <c r="AA586" s="61"/>
      <c r="AB586" s="61"/>
    </row>
    <row r="587" spans="1:28" s="4" customFormat="1" ht="120" customHeight="1">
      <c r="A587" s="47" t="s">
        <v>1323</v>
      </c>
      <c r="B587" s="89" t="s">
        <v>1324</v>
      </c>
      <c r="C587" s="118" t="s">
        <v>1325</v>
      </c>
      <c r="D587" s="50">
        <v>1</v>
      </c>
      <c r="E587" s="94">
        <v>285</v>
      </c>
      <c r="F587" s="94">
        <v>300</v>
      </c>
      <c r="G587" s="131" t="s">
        <v>1326</v>
      </c>
      <c r="H587" s="96">
        <f t="shared" si="86"/>
        <v>0.23688000000000001</v>
      </c>
      <c r="I587" s="55" t="s">
        <v>1327</v>
      </c>
      <c r="J587" s="101" t="s">
        <v>1330</v>
      </c>
      <c r="K587" s="57" t="s">
        <v>310</v>
      </c>
      <c r="L587" s="58" t="s">
        <v>311</v>
      </c>
      <c r="M587" s="132" t="s">
        <v>1329</v>
      </c>
      <c r="N587" s="125"/>
      <c r="O587" s="61"/>
      <c r="P587" s="61"/>
      <c r="Q587" s="61"/>
      <c r="R587" s="61"/>
      <c r="S587" s="61"/>
      <c r="T587" s="61"/>
      <c r="U587" s="61"/>
      <c r="V587" s="61"/>
      <c r="W587" s="61"/>
      <c r="X587" s="61"/>
      <c r="Y587" s="61"/>
      <c r="Z587" s="61"/>
      <c r="AA587" s="61"/>
      <c r="AB587" s="61"/>
    </row>
    <row r="588" spans="1:28" s="4" customFormat="1" ht="120" customHeight="1">
      <c r="A588" s="47" t="s">
        <v>1323</v>
      </c>
      <c r="B588" s="89" t="s">
        <v>1324</v>
      </c>
      <c r="C588" s="118" t="s">
        <v>1325</v>
      </c>
      <c r="D588" s="50">
        <v>1</v>
      </c>
      <c r="E588" s="94">
        <v>285</v>
      </c>
      <c r="F588" s="94">
        <v>300</v>
      </c>
      <c r="G588" s="131" t="s">
        <v>1326</v>
      </c>
      <c r="H588" s="96">
        <f t="shared" si="86"/>
        <v>0.23688000000000001</v>
      </c>
      <c r="I588" s="55" t="s">
        <v>1327</v>
      </c>
      <c r="J588" s="101" t="s">
        <v>1330</v>
      </c>
      <c r="K588" s="57" t="s">
        <v>310</v>
      </c>
      <c r="L588" s="58" t="s">
        <v>311</v>
      </c>
      <c r="M588" s="132" t="s">
        <v>1329</v>
      </c>
      <c r="N588" s="125"/>
      <c r="O588" s="61"/>
      <c r="P588" s="61"/>
      <c r="Q588" s="61"/>
      <c r="R588" s="61"/>
      <c r="S588" s="61"/>
      <c r="T588" s="61"/>
      <c r="U588" s="61"/>
      <c r="V588" s="61"/>
      <c r="W588" s="61"/>
      <c r="X588" s="61"/>
      <c r="Y588" s="61"/>
      <c r="Z588" s="61"/>
      <c r="AA588" s="61"/>
      <c r="AB588" s="61"/>
    </row>
    <row r="589" spans="1:28" s="4" customFormat="1" ht="120" customHeight="1">
      <c r="A589" s="47" t="s">
        <v>1323</v>
      </c>
      <c r="B589" s="89" t="s">
        <v>1331</v>
      </c>
      <c r="C589" s="120" t="s">
        <v>1332</v>
      </c>
      <c r="D589" s="50">
        <v>1</v>
      </c>
      <c r="E589" s="94">
        <v>320</v>
      </c>
      <c r="F589" s="94">
        <v>335</v>
      </c>
      <c r="G589" s="131" t="s">
        <v>1326</v>
      </c>
      <c r="H589" s="96">
        <f t="shared" si="86"/>
        <v>0.23688000000000001</v>
      </c>
      <c r="I589" s="55" t="s">
        <v>1327</v>
      </c>
      <c r="J589" s="101" t="s">
        <v>1330</v>
      </c>
      <c r="K589" s="57" t="s">
        <v>310</v>
      </c>
      <c r="L589" s="58" t="s">
        <v>311</v>
      </c>
      <c r="M589" s="132" t="s">
        <v>1329</v>
      </c>
      <c r="N589" s="125"/>
      <c r="O589" s="61"/>
      <c r="P589" s="61"/>
      <c r="Q589" s="61"/>
      <c r="R589" s="61"/>
      <c r="S589" s="61"/>
      <c r="T589" s="61"/>
      <c r="U589" s="61"/>
      <c r="V589" s="61"/>
      <c r="W589" s="61"/>
      <c r="X589" s="61"/>
      <c r="Y589" s="61"/>
      <c r="Z589" s="61"/>
      <c r="AA589" s="61"/>
      <c r="AB589" s="61"/>
    </row>
    <row r="590" spans="1:28" s="4" customFormat="1" ht="120" customHeight="1">
      <c r="A590" s="47" t="s">
        <v>1323</v>
      </c>
      <c r="B590" s="89" t="s">
        <v>1324</v>
      </c>
      <c r="C590" s="118" t="s">
        <v>1325</v>
      </c>
      <c r="D590" s="50">
        <v>1</v>
      </c>
      <c r="E590" s="94">
        <v>253</v>
      </c>
      <c r="F590" s="94">
        <v>268</v>
      </c>
      <c r="G590" s="131" t="s">
        <v>1326</v>
      </c>
      <c r="H590" s="96">
        <f t="shared" si="86"/>
        <v>0.23688000000000001</v>
      </c>
      <c r="I590" s="55" t="s">
        <v>1327</v>
      </c>
      <c r="J590" s="101" t="s">
        <v>1328</v>
      </c>
      <c r="K590" s="57" t="s">
        <v>310</v>
      </c>
      <c r="L590" s="58" t="s">
        <v>311</v>
      </c>
      <c r="M590" s="132" t="s">
        <v>1329</v>
      </c>
      <c r="N590" s="125"/>
      <c r="O590" s="61"/>
      <c r="P590" s="61"/>
      <c r="Q590" s="61"/>
      <c r="R590" s="61"/>
      <c r="S590" s="61"/>
      <c r="T590" s="61"/>
      <c r="U590" s="61"/>
      <c r="V590" s="61"/>
      <c r="W590" s="61"/>
      <c r="X590" s="61"/>
      <c r="Y590" s="61"/>
      <c r="Z590" s="61"/>
      <c r="AA590" s="61"/>
      <c r="AB590" s="61"/>
    </row>
    <row r="591" spans="1:28" s="4" customFormat="1" ht="120" customHeight="1">
      <c r="A591" s="47" t="s">
        <v>1323</v>
      </c>
      <c r="B591" s="89" t="s">
        <v>1324</v>
      </c>
      <c r="C591" s="118" t="s">
        <v>1325</v>
      </c>
      <c r="D591" s="50">
        <v>1</v>
      </c>
      <c r="E591" s="94">
        <v>285</v>
      </c>
      <c r="F591" s="94">
        <v>300</v>
      </c>
      <c r="G591" s="131" t="s">
        <v>1326</v>
      </c>
      <c r="H591" s="96">
        <f t="shared" si="86"/>
        <v>0.23688000000000001</v>
      </c>
      <c r="I591" s="55" t="s">
        <v>1327</v>
      </c>
      <c r="J591" s="101" t="s">
        <v>1330</v>
      </c>
      <c r="K591" s="57" t="s">
        <v>310</v>
      </c>
      <c r="L591" s="58" t="s">
        <v>311</v>
      </c>
      <c r="M591" s="132" t="s">
        <v>1329</v>
      </c>
      <c r="N591" s="125"/>
      <c r="O591" s="61"/>
      <c r="P591" s="61"/>
      <c r="Q591" s="61"/>
      <c r="R591" s="61"/>
      <c r="S591" s="61"/>
      <c r="T591" s="61"/>
      <c r="U591" s="61"/>
      <c r="V591" s="61"/>
      <c r="W591" s="61"/>
      <c r="X591" s="61"/>
      <c r="Y591" s="61"/>
      <c r="Z591" s="61"/>
      <c r="AA591" s="61"/>
      <c r="AB591" s="61"/>
    </row>
    <row r="592" spans="1:28" s="4" customFormat="1" ht="120" customHeight="1">
      <c r="A592" s="47" t="s">
        <v>1323</v>
      </c>
      <c r="B592" s="89" t="s">
        <v>1324</v>
      </c>
      <c r="C592" s="118" t="s">
        <v>1325</v>
      </c>
      <c r="D592" s="50">
        <v>1</v>
      </c>
      <c r="E592" s="94">
        <v>285</v>
      </c>
      <c r="F592" s="94">
        <v>300</v>
      </c>
      <c r="G592" s="131" t="s">
        <v>1326</v>
      </c>
      <c r="H592" s="96">
        <f t="shared" si="86"/>
        <v>0.23688000000000001</v>
      </c>
      <c r="I592" s="55" t="s">
        <v>1327</v>
      </c>
      <c r="J592" s="101" t="s">
        <v>1330</v>
      </c>
      <c r="K592" s="57" t="s">
        <v>310</v>
      </c>
      <c r="L592" s="58" t="s">
        <v>311</v>
      </c>
      <c r="M592" s="132" t="s">
        <v>1329</v>
      </c>
      <c r="N592" s="125"/>
      <c r="O592" s="61"/>
      <c r="P592" s="61"/>
      <c r="Q592" s="61"/>
      <c r="R592" s="61"/>
      <c r="S592" s="61"/>
      <c r="T592" s="61"/>
      <c r="U592" s="61"/>
      <c r="V592" s="61"/>
      <c r="W592" s="61"/>
      <c r="X592" s="61"/>
      <c r="Y592" s="61"/>
      <c r="Z592" s="61"/>
      <c r="AA592" s="61"/>
      <c r="AB592" s="61"/>
    </row>
    <row r="593" spans="1:28" s="4" customFormat="1" ht="120" customHeight="1">
      <c r="A593" s="47" t="s">
        <v>1323</v>
      </c>
      <c r="B593" s="89" t="s">
        <v>1331</v>
      </c>
      <c r="C593" s="120" t="s">
        <v>1332</v>
      </c>
      <c r="D593" s="50">
        <v>1</v>
      </c>
      <c r="E593" s="94">
        <v>320</v>
      </c>
      <c r="F593" s="94">
        <v>335</v>
      </c>
      <c r="G593" s="131" t="s">
        <v>1326</v>
      </c>
      <c r="H593" s="96">
        <f t="shared" si="86"/>
        <v>0.23688000000000001</v>
      </c>
      <c r="I593" s="55" t="s">
        <v>1327</v>
      </c>
      <c r="J593" s="101" t="s">
        <v>1330</v>
      </c>
      <c r="K593" s="57" t="s">
        <v>310</v>
      </c>
      <c r="L593" s="58" t="s">
        <v>311</v>
      </c>
      <c r="M593" s="132" t="s">
        <v>1329</v>
      </c>
      <c r="N593" s="125"/>
      <c r="O593" s="61"/>
      <c r="P593" s="61"/>
      <c r="Q593" s="61"/>
      <c r="R593" s="61"/>
      <c r="S593" s="61"/>
      <c r="T593" s="61"/>
      <c r="U593" s="61"/>
      <c r="V593" s="61"/>
      <c r="W593" s="61"/>
      <c r="X593" s="61"/>
      <c r="Y593" s="61"/>
      <c r="Z593" s="61"/>
      <c r="AA593" s="61"/>
      <c r="AB593" s="61"/>
    </row>
    <row r="594" spans="1:28" s="4" customFormat="1" ht="120" customHeight="1">
      <c r="A594" s="47" t="s">
        <v>1333</v>
      </c>
      <c r="B594" s="89" t="s">
        <v>1334</v>
      </c>
      <c r="C594" s="118" t="s">
        <v>1335</v>
      </c>
      <c r="D594" s="50">
        <v>1</v>
      </c>
      <c r="E594" s="94">
        <v>270</v>
      </c>
      <c r="F594" s="94">
        <v>285</v>
      </c>
      <c r="G594" s="133" t="s">
        <v>1336</v>
      </c>
      <c r="H594" s="96">
        <f t="shared" ref="H594:H610" si="87">1.09*0.59*0.43</f>
        <v>0.27653299999999997</v>
      </c>
      <c r="I594" s="55" t="s">
        <v>1337</v>
      </c>
      <c r="J594" s="101" t="s">
        <v>1338</v>
      </c>
      <c r="K594" s="57" t="s">
        <v>310</v>
      </c>
      <c r="L594" s="58" t="s">
        <v>311</v>
      </c>
      <c r="M594" s="132" t="s">
        <v>1329</v>
      </c>
      <c r="N594" s="125"/>
      <c r="O594" s="61"/>
      <c r="P594" s="61"/>
      <c r="Q594" s="61"/>
      <c r="R594" s="61"/>
      <c r="S594" s="61"/>
      <c r="T594" s="61"/>
      <c r="U594" s="61"/>
      <c r="V594" s="61"/>
      <c r="W594" s="61"/>
      <c r="X594" s="61"/>
      <c r="Y594" s="61"/>
      <c r="Z594" s="61"/>
      <c r="AA594" s="61"/>
      <c r="AB594" s="61"/>
    </row>
    <row r="595" spans="1:28" s="4" customFormat="1" ht="120" customHeight="1">
      <c r="A595" s="47" t="s">
        <v>1333</v>
      </c>
      <c r="B595" s="89" t="s">
        <v>1339</v>
      </c>
      <c r="C595" s="118" t="s">
        <v>1335</v>
      </c>
      <c r="D595" s="50">
        <v>1</v>
      </c>
      <c r="E595" s="94">
        <v>305</v>
      </c>
      <c r="F595" s="94">
        <v>320</v>
      </c>
      <c r="G595" s="133" t="s">
        <v>1336</v>
      </c>
      <c r="H595" s="96">
        <f t="shared" si="87"/>
        <v>0.27653299999999997</v>
      </c>
      <c r="I595" s="55" t="s">
        <v>1337</v>
      </c>
      <c r="J595" s="101" t="s">
        <v>1340</v>
      </c>
      <c r="K595" s="57" t="s">
        <v>310</v>
      </c>
      <c r="L595" s="58" t="s">
        <v>311</v>
      </c>
      <c r="M595" s="132" t="s">
        <v>1329</v>
      </c>
      <c r="N595" s="125"/>
      <c r="O595" s="61"/>
      <c r="P595" s="61"/>
      <c r="Q595" s="61"/>
      <c r="R595" s="61"/>
      <c r="S595" s="61"/>
      <c r="T595" s="61"/>
      <c r="U595" s="61"/>
      <c r="V595" s="61"/>
      <c r="W595" s="61"/>
      <c r="X595" s="61"/>
      <c r="Y595" s="61"/>
      <c r="Z595" s="61"/>
      <c r="AA595" s="61"/>
      <c r="AB595" s="61"/>
    </row>
    <row r="596" spans="1:28" s="4" customFormat="1" ht="120" customHeight="1">
      <c r="A596" s="47" t="s">
        <v>1333</v>
      </c>
      <c r="B596" s="89" t="s">
        <v>1339</v>
      </c>
      <c r="C596" s="118" t="s">
        <v>1335</v>
      </c>
      <c r="D596" s="50">
        <v>1</v>
      </c>
      <c r="E596" s="94">
        <v>305</v>
      </c>
      <c r="F596" s="94">
        <v>320</v>
      </c>
      <c r="G596" s="133" t="s">
        <v>1336</v>
      </c>
      <c r="H596" s="96">
        <f t="shared" si="87"/>
        <v>0.27653299999999997</v>
      </c>
      <c r="I596" s="55" t="s">
        <v>1337</v>
      </c>
      <c r="J596" s="101" t="s">
        <v>1340</v>
      </c>
      <c r="K596" s="57" t="s">
        <v>310</v>
      </c>
      <c r="L596" s="58" t="s">
        <v>311</v>
      </c>
      <c r="M596" s="132" t="s">
        <v>1329</v>
      </c>
      <c r="N596" s="125"/>
      <c r="O596" s="61"/>
      <c r="P596" s="61"/>
      <c r="Q596" s="61"/>
      <c r="R596" s="61"/>
      <c r="S596" s="61"/>
      <c r="T596" s="61"/>
      <c r="U596" s="61"/>
      <c r="V596" s="61"/>
      <c r="W596" s="61"/>
      <c r="X596" s="61"/>
      <c r="Y596" s="61"/>
      <c r="Z596" s="61"/>
      <c r="AA596" s="61"/>
      <c r="AB596" s="61"/>
    </row>
    <row r="597" spans="1:28" s="4" customFormat="1" ht="120" customHeight="1">
      <c r="A597" s="47" t="s">
        <v>1333</v>
      </c>
      <c r="B597" s="89" t="s">
        <v>1341</v>
      </c>
      <c r="C597" s="120" t="s">
        <v>1342</v>
      </c>
      <c r="D597" s="50">
        <v>1</v>
      </c>
      <c r="E597" s="94">
        <v>295</v>
      </c>
      <c r="F597" s="94">
        <v>310</v>
      </c>
      <c r="G597" s="133" t="s">
        <v>1336</v>
      </c>
      <c r="H597" s="96">
        <f t="shared" si="87"/>
        <v>0.27653299999999997</v>
      </c>
      <c r="I597" s="55" t="s">
        <v>1337</v>
      </c>
      <c r="J597" s="101" t="s">
        <v>1338</v>
      </c>
      <c r="K597" s="57" t="s">
        <v>310</v>
      </c>
      <c r="L597" s="58" t="s">
        <v>311</v>
      </c>
      <c r="M597" s="132" t="s">
        <v>1329</v>
      </c>
      <c r="N597" s="125"/>
      <c r="O597" s="61"/>
      <c r="P597" s="61"/>
      <c r="Q597" s="61"/>
      <c r="R597" s="61"/>
      <c r="S597" s="61"/>
      <c r="T597" s="61"/>
      <c r="U597" s="61"/>
      <c r="V597" s="61"/>
      <c r="W597" s="61"/>
      <c r="X597" s="61"/>
      <c r="Y597" s="61"/>
      <c r="Z597" s="61"/>
      <c r="AA597" s="61"/>
      <c r="AB597" s="61"/>
    </row>
    <row r="598" spans="1:28" s="4" customFormat="1" ht="120" customHeight="1">
      <c r="A598" s="47" t="s">
        <v>1333</v>
      </c>
      <c r="B598" s="89" t="s">
        <v>1343</v>
      </c>
      <c r="C598" s="120" t="s">
        <v>1342</v>
      </c>
      <c r="D598" s="50">
        <v>1</v>
      </c>
      <c r="E598" s="94">
        <v>320</v>
      </c>
      <c r="F598" s="94">
        <v>335</v>
      </c>
      <c r="G598" s="133" t="s">
        <v>1336</v>
      </c>
      <c r="H598" s="96">
        <f t="shared" si="87"/>
        <v>0.27653299999999997</v>
      </c>
      <c r="I598" s="55" t="s">
        <v>1337</v>
      </c>
      <c r="J598" s="101" t="s">
        <v>1340</v>
      </c>
      <c r="K598" s="57" t="s">
        <v>310</v>
      </c>
      <c r="L598" s="58" t="s">
        <v>311</v>
      </c>
      <c r="M598" s="132" t="s">
        <v>1329</v>
      </c>
      <c r="N598" s="125"/>
      <c r="O598" s="61"/>
      <c r="P598" s="61"/>
      <c r="Q598" s="61"/>
      <c r="R598" s="61"/>
      <c r="S598" s="61"/>
      <c r="T598" s="61"/>
      <c r="U598" s="61"/>
      <c r="V598" s="61"/>
      <c r="W598" s="61"/>
      <c r="X598" s="61"/>
      <c r="Y598" s="61"/>
      <c r="Z598" s="61"/>
      <c r="AA598" s="61"/>
      <c r="AB598" s="61"/>
    </row>
    <row r="599" spans="1:28" s="4" customFormat="1" ht="120" customHeight="1">
      <c r="A599" s="47" t="s">
        <v>1333</v>
      </c>
      <c r="B599" s="89" t="s">
        <v>1344</v>
      </c>
      <c r="C599" s="120" t="s">
        <v>987</v>
      </c>
      <c r="D599" s="50">
        <v>1</v>
      </c>
      <c r="E599" s="94">
        <v>295</v>
      </c>
      <c r="F599" s="94">
        <v>310</v>
      </c>
      <c r="G599" s="133" t="s">
        <v>1336</v>
      </c>
      <c r="H599" s="96">
        <f t="shared" si="87"/>
        <v>0.27653299999999997</v>
      </c>
      <c r="I599" s="55" t="s">
        <v>1337</v>
      </c>
      <c r="J599" s="101" t="s">
        <v>1338</v>
      </c>
      <c r="K599" s="57" t="s">
        <v>310</v>
      </c>
      <c r="L599" s="58" t="s">
        <v>311</v>
      </c>
      <c r="M599" s="132" t="s">
        <v>1329</v>
      </c>
      <c r="N599" s="125"/>
      <c r="O599" s="61"/>
      <c r="P599" s="61"/>
      <c r="Q599" s="61"/>
      <c r="R599" s="61"/>
      <c r="S599" s="61"/>
      <c r="T599" s="61"/>
      <c r="U599" s="61"/>
      <c r="V599" s="61"/>
      <c r="W599" s="61"/>
      <c r="X599" s="61"/>
      <c r="Y599" s="61"/>
      <c r="Z599" s="61"/>
      <c r="AA599" s="61"/>
      <c r="AB599" s="61"/>
    </row>
    <row r="600" spans="1:28" s="4" customFormat="1" ht="120" customHeight="1">
      <c r="A600" s="47" t="s">
        <v>1333</v>
      </c>
      <c r="B600" s="89" t="s">
        <v>1345</v>
      </c>
      <c r="C600" s="120" t="s">
        <v>987</v>
      </c>
      <c r="D600" s="50">
        <v>1</v>
      </c>
      <c r="E600" s="94">
        <v>320</v>
      </c>
      <c r="F600" s="94">
        <v>335</v>
      </c>
      <c r="G600" s="133" t="s">
        <v>1336</v>
      </c>
      <c r="H600" s="96">
        <f t="shared" si="87"/>
        <v>0.27653299999999997</v>
      </c>
      <c r="I600" s="55" t="s">
        <v>1337</v>
      </c>
      <c r="J600" s="101" t="s">
        <v>1340</v>
      </c>
      <c r="K600" s="57" t="s">
        <v>310</v>
      </c>
      <c r="L600" s="58" t="s">
        <v>311</v>
      </c>
      <c r="M600" s="132" t="s">
        <v>1329</v>
      </c>
      <c r="N600" s="125"/>
      <c r="O600" s="61"/>
      <c r="P600" s="61"/>
      <c r="Q600" s="61"/>
      <c r="R600" s="61"/>
      <c r="S600" s="61"/>
      <c r="T600" s="61"/>
      <c r="U600" s="61"/>
      <c r="V600" s="61"/>
      <c r="W600" s="61"/>
      <c r="X600" s="61"/>
      <c r="Y600" s="61"/>
      <c r="Z600" s="61"/>
      <c r="AA600" s="61"/>
      <c r="AB600" s="61"/>
    </row>
    <row r="601" spans="1:28" s="4" customFormat="1" ht="120" customHeight="1">
      <c r="A601" s="47" t="s">
        <v>1333</v>
      </c>
      <c r="B601" s="89" t="s">
        <v>1346</v>
      </c>
      <c r="C601" s="118" t="s">
        <v>1347</v>
      </c>
      <c r="D601" s="50">
        <v>1</v>
      </c>
      <c r="E601" s="94">
        <v>270</v>
      </c>
      <c r="F601" s="94">
        <v>285</v>
      </c>
      <c r="G601" s="133" t="s">
        <v>1336</v>
      </c>
      <c r="H601" s="96">
        <f t="shared" si="87"/>
        <v>0.27653299999999997</v>
      </c>
      <c r="I601" s="55" t="s">
        <v>1337</v>
      </c>
      <c r="J601" s="101" t="s">
        <v>1338</v>
      </c>
      <c r="K601" s="57" t="s">
        <v>310</v>
      </c>
      <c r="L601" s="58" t="s">
        <v>311</v>
      </c>
      <c r="M601" s="132" t="s">
        <v>1329</v>
      </c>
      <c r="N601" s="125"/>
      <c r="O601" s="61"/>
      <c r="P601" s="61"/>
      <c r="Q601" s="61"/>
      <c r="R601" s="61"/>
      <c r="S601" s="61"/>
      <c r="T601" s="61"/>
      <c r="U601" s="61"/>
      <c r="V601" s="61"/>
      <c r="W601" s="61"/>
      <c r="X601" s="61"/>
      <c r="Y601" s="61"/>
      <c r="Z601" s="61"/>
      <c r="AA601" s="61"/>
      <c r="AB601" s="61"/>
    </row>
    <row r="602" spans="1:28" s="4" customFormat="1" ht="120" customHeight="1">
      <c r="A602" s="47" t="s">
        <v>1333</v>
      </c>
      <c r="B602" s="89" t="s">
        <v>1348</v>
      </c>
      <c r="C602" s="118" t="s">
        <v>1347</v>
      </c>
      <c r="D602" s="50">
        <v>1</v>
      </c>
      <c r="E602" s="94">
        <v>270</v>
      </c>
      <c r="F602" s="94">
        <v>285</v>
      </c>
      <c r="G602" s="133" t="s">
        <v>1336</v>
      </c>
      <c r="H602" s="96">
        <f t="shared" si="87"/>
        <v>0.27653299999999997</v>
      </c>
      <c r="I602" s="55" t="s">
        <v>1337</v>
      </c>
      <c r="J602" s="101" t="s">
        <v>1338</v>
      </c>
      <c r="K602" s="57" t="s">
        <v>310</v>
      </c>
      <c r="L602" s="58" t="s">
        <v>311</v>
      </c>
      <c r="M602" s="132" t="s">
        <v>1329</v>
      </c>
      <c r="N602" s="125"/>
      <c r="O602" s="61"/>
      <c r="P602" s="61"/>
      <c r="Q602" s="61"/>
      <c r="R602" s="61"/>
      <c r="S602" s="61"/>
      <c r="T602" s="61"/>
      <c r="U602" s="61"/>
      <c r="V602" s="61"/>
      <c r="W602" s="61"/>
      <c r="X602" s="61"/>
      <c r="Y602" s="61"/>
      <c r="Z602" s="61"/>
      <c r="AA602" s="61"/>
      <c r="AB602" s="61"/>
    </row>
    <row r="603" spans="1:28" s="4" customFormat="1" ht="120" customHeight="1">
      <c r="A603" s="47" t="s">
        <v>1333</v>
      </c>
      <c r="B603" s="89" t="s">
        <v>1349</v>
      </c>
      <c r="C603" s="118" t="s">
        <v>1347</v>
      </c>
      <c r="D603" s="50">
        <v>1</v>
      </c>
      <c r="E603" s="94">
        <v>305</v>
      </c>
      <c r="F603" s="94">
        <v>320</v>
      </c>
      <c r="G603" s="133" t="s">
        <v>1336</v>
      </c>
      <c r="H603" s="96">
        <f t="shared" si="87"/>
        <v>0.27653299999999997</v>
      </c>
      <c r="I603" s="55" t="s">
        <v>1337</v>
      </c>
      <c r="J603" s="101" t="s">
        <v>1340</v>
      </c>
      <c r="K603" s="57" t="s">
        <v>310</v>
      </c>
      <c r="L603" s="58" t="s">
        <v>311</v>
      </c>
      <c r="M603" s="132" t="s">
        <v>1329</v>
      </c>
      <c r="N603" s="125"/>
      <c r="O603" s="61"/>
      <c r="P603" s="61"/>
      <c r="Q603" s="61"/>
      <c r="R603" s="61"/>
      <c r="S603" s="61"/>
      <c r="T603" s="61"/>
      <c r="U603" s="61"/>
      <c r="V603" s="61"/>
      <c r="W603" s="61"/>
      <c r="X603" s="61"/>
      <c r="Y603" s="61"/>
      <c r="Z603" s="61"/>
      <c r="AA603" s="61"/>
      <c r="AB603" s="61"/>
    </row>
    <row r="604" spans="1:28" s="4" customFormat="1" ht="120" customHeight="1">
      <c r="A604" s="47" t="s">
        <v>1333</v>
      </c>
      <c r="B604" s="89" t="s">
        <v>1349</v>
      </c>
      <c r="C604" s="118" t="s">
        <v>1347</v>
      </c>
      <c r="D604" s="50">
        <v>1</v>
      </c>
      <c r="E604" s="94">
        <v>305</v>
      </c>
      <c r="F604" s="94">
        <v>320</v>
      </c>
      <c r="G604" s="133" t="s">
        <v>1336</v>
      </c>
      <c r="H604" s="96">
        <f t="shared" si="87"/>
        <v>0.27653299999999997</v>
      </c>
      <c r="I604" s="55" t="s">
        <v>1337</v>
      </c>
      <c r="J604" s="101" t="s">
        <v>1340</v>
      </c>
      <c r="K604" s="57" t="s">
        <v>310</v>
      </c>
      <c r="L604" s="58" t="s">
        <v>311</v>
      </c>
      <c r="M604" s="132" t="s">
        <v>1329</v>
      </c>
      <c r="N604" s="125"/>
      <c r="O604" s="61"/>
      <c r="P604" s="61"/>
      <c r="Q604" s="61"/>
      <c r="R604" s="61"/>
      <c r="S604" s="61"/>
      <c r="T604" s="61"/>
      <c r="U604" s="61"/>
      <c r="V604" s="61"/>
      <c r="W604" s="61"/>
      <c r="X604" s="61"/>
      <c r="Y604" s="61"/>
      <c r="Z604" s="61"/>
      <c r="AA604" s="61"/>
      <c r="AB604" s="61"/>
    </row>
    <row r="605" spans="1:28" s="4" customFormat="1" ht="120" customHeight="1">
      <c r="A605" s="47" t="s">
        <v>1333</v>
      </c>
      <c r="B605" s="89" t="s">
        <v>1350</v>
      </c>
      <c r="C605" s="120" t="s">
        <v>1342</v>
      </c>
      <c r="D605" s="50">
        <v>1</v>
      </c>
      <c r="E605" s="94">
        <v>295</v>
      </c>
      <c r="F605" s="94">
        <v>310</v>
      </c>
      <c r="G605" s="133" t="s">
        <v>1336</v>
      </c>
      <c r="H605" s="96">
        <f t="shared" si="87"/>
        <v>0.27653299999999997</v>
      </c>
      <c r="I605" s="55" t="s">
        <v>1337</v>
      </c>
      <c r="J605" s="101" t="s">
        <v>1338</v>
      </c>
      <c r="K605" s="57" t="s">
        <v>310</v>
      </c>
      <c r="L605" s="58" t="s">
        <v>311</v>
      </c>
      <c r="M605" s="132" t="s">
        <v>1329</v>
      </c>
      <c r="N605" s="125"/>
      <c r="O605" s="61"/>
      <c r="P605" s="61"/>
      <c r="Q605" s="61"/>
      <c r="R605" s="61"/>
      <c r="S605" s="61"/>
      <c r="T605" s="61"/>
      <c r="U605" s="61"/>
      <c r="V605" s="61"/>
      <c r="W605" s="61"/>
      <c r="X605" s="61"/>
      <c r="Y605" s="61"/>
      <c r="Z605" s="61"/>
      <c r="AA605" s="61"/>
      <c r="AB605" s="61"/>
    </row>
    <row r="606" spans="1:28" s="4" customFormat="1" ht="120" customHeight="1">
      <c r="A606" s="47" t="s">
        <v>1333</v>
      </c>
      <c r="B606" s="89" t="s">
        <v>1351</v>
      </c>
      <c r="C606" s="120" t="s">
        <v>1342</v>
      </c>
      <c r="D606" s="50">
        <v>1</v>
      </c>
      <c r="E606" s="94">
        <v>320</v>
      </c>
      <c r="F606" s="94">
        <v>335</v>
      </c>
      <c r="G606" s="133" t="s">
        <v>1336</v>
      </c>
      <c r="H606" s="96">
        <f t="shared" si="87"/>
        <v>0.27653299999999997</v>
      </c>
      <c r="I606" s="55" t="s">
        <v>1337</v>
      </c>
      <c r="J606" s="101" t="s">
        <v>1340</v>
      </c>
      <c r="K606" s="57" t="s">
        <v>310</v>
      </c>
      <c r="L606" s="58" t="s">
        <v>311</v>
      </c>
      <c r="M606" s="132" t="s">
        <v>1329</v>
      </c>
      <c r="N606" s="125"/>
      <c r="O606" s="61"/>
      <c r="P606" s="61"/>
      <c r="Q606" s="61"/>
      <c r="R606" s="61"/>
      <c r="S606" s="61"/>
      <c r="T606" s="61"/>
      <c r="U606" s="61"/>
      <c r="V606" s="61"/>
      <c r="W606" s="61"/>
      <c r="X606" s="61"/>
      <c r="Y606" s="61"/>
      <c r="Z606" s="61"/>
      <c r="AA606" s="61"/>
      <c r="AB606" s="61"/>
    </row>
    <row r="607" spans="1:28" s="4" customFormat="1" ht="120" customHeight="1">
      <c r="A607" s="47" t="s">
        <v>1333</v>
      </c>
      <c r="B607" s="89" t="s">
        <v>1352</v>
      </c>
      <c r="C607" s="118" t="s">
        <v>1335</v>
      </c>
      <c r="D607" s="50">
        <v>1</v>
      </c>
      <c r="E607" s="94">
        <v>270</v>
      </c>
      <c r="F607" s="94">
        <v>285</v>
      </c>
      <c r="G607" s="133" t="s">
        <v>1336</v>
      </c>
      <c r="H607" s="96">
        <f t="shared" si="87"/>
        <v>0.27653299999999997</v>
      </c>
      <c r="I607" s="55" t="s">
        <v>1337</v>
      </c>
      <c r="J607" s="101" t="s">
        <v>1338</v>
      </c>
      <c r="K607" s="57" t="s">
        <v>310</v>
      </c>
      <c r="L607" s="58" t="s">
        <v>311</v>
      </c>
      <c r="M607" s="132" t="s">
        <v>1329</v>
      </c>
      <c r="N607" s="125"/>
      <c r="O607" s="61"/>
      <c r="P607" s="61"/>
      <c r="Q607" s="61"/>
      <c r="R607" s="61"/>
      <c r="S607" s="61"/>
      <c r="T607" s="61"/>
      <c r="U607" s="61"/>
      <c r="V607" s="61"/>
      <c r="W607" s="61"/>
      <c r="X607" s="61"/>
      <c r="Y607" s="61"/>
      <c r="Z607" s="61"/>
      <c r="AA607" s="61"/>
      <c r="AB607" s="61"/>
    </row>
    <row r="608" spans="1:28" s="4" customFormat="1" ht="120" customHeight="1">
      <c r="A608" s="47" t="s">
        <v>1333</v>
      </c>
      <c r="B608" s="89" t="s">
        <v>1353</v>
      </c>
      <c r="C608" s="118" t="s">
        <v>1335</v>
      </c>
      <c r="D608" s="50">
        <v>1</v>
      </c>
      <c r="E608" s="94">
        <v>305</v>
      </c>
      <c r="F608" s="94">
        <v>320</v>
      </c>
      <c r="G608" s="133" t="s">
        <v>1336</v>
      </c>
      <c r="H608" s="96">
        <f t="shared" si="87"/>
        <v>0.27653299999999997</v>
      </c>
      <c r="I608" s="55" t="s">
        <v>1337</v>
      </c>
      <c r="J608" s="101" t="s">
        <v>1340</v>
      </c>
      <c r="K608" s="57" t="s">
        <v>310</v>
      </c>
      <c r="L608" s="58" t="s">
        <v>311</v>
      </c>
      <c r="M608" s="132" t="s">
        <v>1329</v>
      </c>
      <c r="N608" s="125"/>
      <c r="O608" s="61"/>
      <c r="P608" s="61"/>
      <c r="Q608" s="61"/>
      <c r="R608" s="61"/>
      <c r="S608" s="61"/>
      <c r="T608" s="61"/>
      <c r="U608" s="61"/>
      <c r="V608" s="61"/>
      <c r="W608" s="61"/>
      <c r="X608" s="61"/>
      <c r="Y608" s="61"/>
      <c r="Z608" s="61"/>
      <c r="AA608" s="61"/>
      <c r="AB608" s="61"/>
    </row>
    <row r="609" spans="1:28" s="4" customFormat="1" ht="120" customHeight="1">
      <c r="A609" s="47" t="s">
        <v>1333</v>
      </c>
      <c r="B609" s="89" t="s">
        <v>1354</v>
      </c>
      <c r="C609" s="120" t="s">
        <v>1322</v>
      </c>
      <c r="D609" s="50">
        <v>1</v>
      </c>
      <c r="E609" s="94">
        <v>295</v>
      </c>
      <c r="F609" s="94">
        <v>310</v>
      </c>
      <c r="G609" s="133" t="s">
        <v>1336</v>
      </c>
      <c r="H609" s="96">
        <f t="shared" si="87"/>
        <v>0.27653299999999997</v>
      </c>
      <c r="I609" s="55" t="s">
        <v>1337</v>
      </c>
      <c r="J609" s="101" t="s">
        <v>1338</v>
      </c>
      <c r="K609" s="57" t="s">
        <v>310</v>
      </c>
      <c r="L609" s="58" t="s">
        <v>311</v>
      </c>
      <c r="M609" s="132" t="s">
        <v>1329</v>
      </c>
      <c r="N609" s="125"/>
      <c r="O609" s="61"/>
      <c r="P609" s="61"/>
      <c r="Q609" s="61"/>
      <c r="R609" s="61"/>
      <c r="S609" s="61"/>
      <c r="T609" s="61"/>
      <c r="U609" s="61"/>
      <c r="V609" s="61"/>
      <c r="W609" s="61"/>
      <c r="X609" s="61"/>
      <c r="Y609" s="61"/>
      <c r="Z609" s="61"/>
      <c r="AA609" s="61"/>
      <c r="AB609" s="61"/>
    </row>
    <row r="610" spans="1:28" s="4" customFormat="1" ht="120" customHeight="1">
      <c r="A610" s="47" t="s">
        <v>1333</v>
      </c>
      <c r="B610" s="48" t="s">
        <v>1355</v>
      </c>
      <c r="C610" s="120" t="s">
        <v>1322</v>
      </c>
      <c r="D610" s="50">
        <v>1</v>
      </c>
      <c r="E610" s="94">
        <v>330</v>
      </c>
      <c r="F610" s="94">
        <v>348</v>
      </c>
      <c r="G610" s="133" t="s">
        <v>1336</v>
      </c>
      <c r="H610" s="96">
        <f t="shared" si="87"/>
        <v>0.27653299999999997</v>
      </c>
      <c r="I610" s="55" t="s">
        <v>1337</v>
      </c>
      <c r="J610" s="101" t="s">
        <v>1340</v>
      </c>
      <c r="K610" s="57" t="s">
        <v>310</v>
      </c>
      <c r="L610" s="58" t="s">
        <v>311</v>
      </c>
      <c r="M610" s="132" t="s">
        <v>1329</v>
      </c>
      <c r="N610" s="125"/>
      <c r="O610" s="61"/>
      <c r="P610" s="61"/>
      <c r="Q610" s="61"/>
      <c r="R610" s="61"/>
      <c r="S610" s="61"/>
      <c r="T610" s="61"/>
      <c r="U610" s="61"/>
      <c r="V610" s="61"/>
      <c r="W610" s="61"/>
      <c r="X610" s="61"/>
      <c r="Y610" s="61"/>
      <c r="Z610" s="61"/>
      <c r="AA610" s="61"/>
      <c r="AB610" s="61"/>
    </row>
    <row r="611" spans="1:28" s="4" customFormat="1" ht="120" customHeight="1">
      <c r="A611" s="47" t="s">
        <v>1333</v>
      </c>
      <c r="B611" s="89" t="s">
        <v>1356</v>
      </c>
      <c r="C611" s="118" t="s">
        <v>1357</v>
      </c>
      <c r="D611" s="50">
        <v>1</v>
      </c>
      <c r="E611" s="94">
        <v>345</v>
      </c>
      <c r="F611" s="94">
        <v>365</v>
      </c>
      <c r="G611" s="133" t="s">
        <v>1358</v>
      </c>
      <c r="H611" s="96">
        <f t="shared" ref="H611:H625" si="88">1.15*0.6*0.41</f>
        <v>0.28289999999999998</v>
      </c>
      <c r="I611" s="55" t="s">
        <v>1337</v>
      </c>
      <c r="J611" s="101" t="s">
        <v>1359</v>
      </c>
      <c r="K611" s="57" t="s">
        <v>310</v>
      </c>
      <c r="L611" s="58" t="s">
        <v>311</v>
      </c>
      <c r="M611" s="132" t="s">
        <v>1360</v>
      </c>
      <c r="N611" s="125"/>
      <c r="O611" s="61"/>
      <c r="P611" s="61"/>
      <c r="Q611" s="61"/>
      <c r="R611" s="61"/>
      <c r="S611" s="61"/>
      <c r="T611" s="61"/>
      <c r="U611" s="61"/>
      <c r="V611" s="61"/>
      <c r="W611" s="61"/>
      <c r="X611" s="61"/>
      <c r="Y611" s="61"/>
      <c r="Z611" s="61"/>
      <c r="AA611" s="61"/>
      <c r="AB611" s="61"/>
    </row>
    <row r="612" spans="1:28" s="4" customFormat="1" ht="120" customHeight="1">
      <c r="A612" s="47" t="s">
        <v>1333</v>
      </c>
      <c r="B612" s="89" t="s">
        <v>1361</v>
      </c>
      <c r="C612" s="118" t="s">
        <v>1357</v>
      </c>
      <c r="D612" s="50">
        <v>1</v>
      </c>
      <c r="E612" s="94">
        <v>370</v>
      </c>
      <c r="F612" s="94">
        <v>390</v>
      </c>
      <c r="G612" s="133" t="s">
        <v>1358</v>
      </c>
      <c r="H612" s="96">
        <f t="shared" si="88"/>
        <v>0.28289999999999998</v>
      </c>
      <c r="I612" s="55" t="s">
        <v>1337</v>
      </c>
      <c r="J612" s="101" t="s">
        <v>1362</v>
      </c>
      <c r="K612" s="57" t="s">
        <v>310</v>
      </c>
      <c r="L612" s="58" t="s">
        <v>311</v>
      </c>
      <c r="M612" s="132" t="s">
        <v>1360</v>
      </c>
      <c r="N612" s="125"/>
      <c r="O612" s="61"/>
      <c r="P612" s="61"/>
      <c r="Q612" s="61"/>
      <c r="R612" s="61"/>
      <c r="S612" s="61"/>
      <c r="T612" s="61"/>
      <c r="U612" s="61"/>
      <c r="V612" s="61"/>
      <c r="W612" s="61"/>
      <c r="X612" s="61"/>
      <c r="Y612" s="61"/>
      <c r="Z612" s="61"/>
      <c r="AA612" s="61"/>
      <c r="AB612" s="61"/>
    </row>
    <row r="613" spans="1:28" s="4" customFormat="1" ht="120" customHeight="1">
      <c r="A613" s="47" t="s">
        <v>1333</v>
      </c>
      <c r="B613" s="89" t="s">
        <v>1363</v>
      </c>
      <c r="C613" s="120" t="s">
        <v>1364</v>
      </c>
      <c r="D613" s="50">
        <v>1</v>
      </c>
      <c r="E613" s="94">
        <v>400</v>
      </c>
      <c r="F613" s="94">
        <v>420</v>
      </c>
      <c r="G613" s="133" t="s">
        <v>1358</v>
      </c>
      <c r="H613" s="96">
        <f t="shared" si="88"/>
        <v>0.28289999999999998</v>
      </c>
      <c r="I613" s="55" t="s">
        <v>1337</v>
      </c>
      <c r="J613" s="101" t="s">
        <v>1359</v>
      </c>
      <c r="K613" s="57" t="s">
        <v>310</v>
      </c>
      <c r="L613" s="58" t="s">
        <v>311</v>
      </c>
      <c r="M613" s="132" t="s">
        <v>1360</v>
      </c>
      <c r="N613" s="125"/>
      <c r="O613" s="61"/>
      <c r="P613" s="61"/>
      <c r="Q613" s="61"/>
      <c r="R613" s="61"/>
      <c r="S613" s="61"/>
      <c r="T613" s="61"/>
      <c r="U613" s="61"/>
      <c r="V613" s="61"/>
      <c r="W613" s="61"/>
      <c r="X613" s="61"/>
      <c r="Y613" s="61"/>
      <c r="Z613" s="61"/>
      <c r="AA613" s="61"/>
      <c r="AB613" s="61"/>
    </row>
    <row r="614" spans="1:28" s="4" customFormat="1" ht="120" customHeight="1">
      <c r="A614" s="47" t="s">
        <v>1333</v>
      </c>
      <c r="B614" s="89" t="s">
        <v>1365</v>
      </c>
      <c r="C614" s="120" t="s">
        <v>1364</v>
      </c>
      <c r="D614" s="50">
        <v>1</v>
      </c>
      <c r="E614" s="94">
        <v>425</v>
      </c>
      <c r="F614" s="94">
        <v>445</v>
      </c>
      <c r="G614" s="133" t="s">
        <v>1358</v>
      </c>
      <c r="H614" s="96">
        <f t="shared" si="88"/>
        <v>0.28289999999999998</v>
      </c>
      <c r="I614" s="55" t="s">
        <v>1337</v>
      </c>
      <c r="J614" s="101" t="s">
        <v>1362</v>
      </c>
      <c r="K614" s="57" t="s">
        <v>310</v>
      </c>
      <c r="L614" s="58" t="s">
        <v>311</v>
      </c>
      <c r="M614" s="132" t="s">
        <v>1360</v>
      </c>
      <c r="N614" s="125"/>
      <c r="O614" s="61"/>
      <c r="P614" s="61"/>
      <c r="Q614" s="61"/>
      <c r="R614" s="61"/>
      <c r="S614" s="61"/>
      <c r="T614" s="61"/>
      <c r="U614" s="61"/>
      <c r="V614" s="61"/>
      <c r="W614" s="61"/>
      <c r="X614" s="61"/>
      <c r="Y614" s="61"/>
      <c r="Z614" s="61"/>
      <c r="AA614" s="61"/>
      <c r="AB614" s="61"/>
    </row>
    <row r="615" spans="1:28" s="4" customFormat="1" ht="120" customHeight="1">
      <c r="A615" s="47" t="s">
        <v>1333</v>
      </c>
      <c r="B615" s="89" t="s">
        <v>1366</v>
      </c>
      <c r="C615" s="118" t="s">
        <v>1357</v>
      </c>
      <c r="D615" s="50">
        <v>1</v>
      </c>
      <c r="E615" s="94">
        <v>345</v>
      </c>
      <c r="F615" s="94">
        <v>365</v>
      </c>
      <c r="G615" s="133" t="s">
        <v>1358</v>
      </c>
      <c r="H615" s="96">
        <f t="shared" si="88"/>
        <v>0.28289999999999998</v>
      </c>
      <c r="I615" s="55" t="s">
        <v>1337</v>
      </c>
      <c r="J615" s="101" t="s">
        <v>1359</v>
      </c>
      <c r="K615" s="57" t="s">
        <v>310</v>
      </c>
      <c r="L615" s="58" t="s">
        <v>311</v>
      </c>
      <c r="M615" s="132" t="s">
        <v>1360</v>
      </c>
      <c r="N615" s="125"/>
      <c r="O615" s="61"/>
      <c r="P615" s="61"/>
      <c r="Q615" s="61"/>
      <c r="R615" s="61"/>
      <c r="S615" s="61"/>
      <c r="T615" s="61"/>
      <c r="U615" s="61"/>
      <c r="V615" s="61"/>
      <c r="W615" s="61"/>
      <c r="X615" s="61"/>
      <c r="Y615" s="61"/>
      <c r="Z615" s="61"/>
      <c r="AA615" s="61"/>
      <c r="AB615" s="61"/>
    </row>
    <row r="616" spans="1:28" s="4" customFormat="1" ht="120" customHeight="1">
      <c r="A616" s="47" t="s">
        <v>1333</v>
      </c>
      <c r="B616" s="89" t="s">
        <v>1367</v>
      </c>
      <c r="C616" s="118" t="s">
        <v>1357</v>
      </c>
      <c r="D616" s="50">
        <v>1</v>
      </c>
      <c r="E616" s="94">
        <v>370</v>
      </c>
      <c r="F616" s="94">
        <v>390</v>
      </c>
      <c r="G616" s="133" t="s">
        <v>1358</v>
      </c>
      <c r="H616" s="96">
        <f t="shared" si="88"/>
        <v>0.28289999999999998</v>
      </c>
      <c r="I616" s="55" t="s">
        <v>1337</v>
      </c>
      <c r="J616" s="101" t="s">
        <v>1362</v>
      </c>
      <c r="K616" s="57" t="s">
        <v>310</v>
      </c>
      <c r="L616" s="58" t="s">
        <v>311</v>
      </c>
      <c r="M616" s="132" t="s">
        <v>1360</v>
      </c>
      <c r="N616" s="125"/>
      <c r="O616" s="61"/>
      <c r="P616" s="61"/>
      <c r="Q616" s="61"/>
      <c r="R616" s="61"/>
      <c r="S616" s="61"/>
      <c r="T616" s="61"/>
      <c r="U616" s="61"/>
      <c r="V616" s="61"/>
      <c r="W616" s="61"/>
      <c r="X616" s="61"/>
      <c r="Y616" s="61"/>
      <c r="Z616" s="61"/>
      <c r="AA616" s="61"/>
      <c r="AB616" s="61"/>
    </row>
    <row r="617" spans="1:28" s="4" customFormat="1" ht="120" customHeight="1">
      <c r="A617" s="47" t="s">
        <v>1333</v>
      </c>
      <c r="B617" s="89" t="s">
        <v>1368</v>
      </c>
      <c r="C617" s="120" t="s">
        <v>1369</v>
      </c>
      <c r="D617" s="50">
        <v>1</v>
      </c>
      <c r="E617" s="94">
        <v>400</v>
      </c>
      <c r="F617" s="94">
        <v>420</v>
      </c>
      <c r="G617" s="133" t="s">
        <v>1358</v>
      </c>
      <c r="H617" s="96">
        <f t="shared" si="88"/>
        <v>0.28289999999999998</v>
      </c>
      <c r="I617" s="55" t="s">
        <v>1337</v>
      </c>
      <c r="J617" s="101" t="s">
        <v>1359</v>
      </c>
      <c r="K617" s="57" t="s">
        <v>310</v>
      </c>
      <c r="L617" s="58" t="s">
        <v>311</v>
      </c>
      <c r="M617" s="132" t="s">
        <v>1360</v>
      </c>
      <c r="N617" s="125"/>
      <c r="O617" s="61"/>
      <c r="P617" s="61"/>
      <c r="Q617" s="61"/>
      <c r="R617" s="61"/>
      <c r="S617" s="61"/>
      <c r="T617" s="61"/>
      <c r="U617" s="61"/>
      <c r="V617" s="61"/>
      <c r="W617" s="61"/>
      <c r="X617" s="61"/>
      <c r="Y617" s="61"/>
      <c r="Z617" s="61"/>
      <c r="AA617" s="61"/>
      <c r="AB617" s="61"/>
    </row>
    <row r="618" spans="1:28" s="4" customFormat="1" ht="120" customHeight="1">
      <c r="A618" s="47" t="s">
        <v>1333</v>
      </c>
      <c r="B618" s="89" t="s">
        <v>1368</v>
      </c>
      <c r="C618" s="120" t="s">
        <v>1369</v>
      </c>
      <c r="D618" s="50">
        <v>1</v>
      </c>
      <c r="E618" s="94">
        <v>400</v>
      </c>
      <c r="F618" s="94">
        <v>420</v>
      </c>
      <c r="G618" s="133" t="s">
        <v>1358</v>
      </c>
      <c r="H618" s="96">
        <f t="shared" si="88"/>
        <v>0.28289999999999998</v>
      </c>
      <c r="I618" s="55" t="s">
        <v>1337</v>
      </c>
      <c r="J618" s="101" t="s">
        <v>1359</v>
      </c>
      <c r="K618" s="57" t="s">
        <v>310</v>
      </c>
      <c r="L618" s="58" t="s">
        <v>311</v>
      </c>
      <c r="M618" s="132" t="s">
        <v>1360</v>
      </c>
      <c r="N618" s="125"/>
      <c r="O618" s="61"/>
      <c r="P618" s="61"/>
      <c r="Q618" s="61"/>
      <c r="R618" s="61"/>
      <c r="S618" s="61"/>
      <c r="T618" s="61"/>
      <c r="U618" s="61"/>
      <c r="V618" s="61"/>
      <c r="W618" s="61"/>
      <c r="X618" s="61"/>
      <c r="Y618" s="61"/>
      <c r="Z618" s="61"/>
      <c r="AA618" s="61"/>
      <c r="AB618" s="61"/>
    </row>
    <row r="619" spans="1:28" s="4" customFormat="1" ht="120" customHeight="1">
      <c r="A619" s="47" t="s">
        <v>1333</v>
      </c>
      <c r="B619" s="89" t="s">
        <v>1370</v>
      </c>
      <c r="C619" s="120" t="s">
        <v>1369</v>
      </c>
      <c r="D619" s="50">
        <v>1</v>
      </c>
      <c r="E619" s="94">
        <v>425</v>
      </c>
      <c r="F619" s="94">
        <v>445</v>
      </c>
      <c r="G619" s="133" t="s">
        <v>1358</v>
      </c>
      <c r="H619" s="96">
        <f t="shared" si="88"/>
        <v>0.28289999999999998</v>
      </c>
      <c r="I619" s="55" t="s">
        <v>1337</v>
      </c>
      <c r="J619" s="101" t="s">
        <v>1362</v>
      </c>
      <c r="K619" s="57" t="s">
        <v>310</v>
      </c>
      <c r="L619" s="58" t="s">
        <v>311</v>
      </c>
      <c r="M619" s="132" t="s">
        <v>1360</v>
      </c>
      <c r="N619" s="125"/>
      <c r="O619" s="61"/>
      <c r="P619" s="61"/>
      <c r="Q619" s="61"/>
      <c r="R619" s="61"/>
      <c r="S619" s="61"/>
      <c r="T619" s="61"/>
      <c r="U619" s="61"/>
      <c r="V619" s="61"/>
      <c r="W619" s="61"/>
      <c r="X619" s="61"/>
      <c r="Y619" s="61"/>
      <c r="Z619" s="61"/>
      <c r="AA619" s="61"/>
      <c r="AB619" s="61"/>
    </row>
    <row r="620" spans="1:28" s="4" customFormat="1" ht="120" customHeight="1">
      <c r="A620" s="47" t="s">
        <v>1333</v>
      </c>
      <c r="B620" s="89" t="s">
        <v>1370</v>
      </c>
      <c r="C620" s="120" t="s">
        <v>1369</v>
      </c>
      <c r="D620" s="50">
        <v>1</v>
      </c>
      <c r="E620" s="94">
        <v>425</v>
      </c>
      <c r="F620" s="94">
        <v>445</v>
      </c>
      <c r="G620" s="133" t="s">
        <v>1358</v>
      </c>
      <c r="H620" s="96">
        <f t="shared" si="88"/>
        <v>0.28289999999999998</v>
      </c>
      <c r="I620" s="55" t="s">
        <v>1337</v>
      </c>
      <c r="J620" s="101" t="s">
        <v>1362</v>
      </c>
      <c r="K620" s="57" t="s">
        <v>310</v>
      </c>
      <c r="L620" s="58" t="s">
        <v>311</v>
      </c>
      <c r="M620" s="132" t="s">
        <v>1360</v>
      </c>
      <c r="N620" s="125"/>
      <c r="O620" s="61"/>
      <c r="P620" s="61"/>
      <c r="Q620" s="61"/>
      <c r="R620" s="61"/>
      <c r="S620" s="61"/>
      <c r="T620" s="61"/>
      <c r="U620" s="61"/>
      <c r="V620" s="61"/>
      <c r="W620" s="61"/>
      <c r="X620" s="61"/>
      <c r="Y620" s="61"/>
      <c r="Z620" s="61"/>
      <c r="AA620" s="61"/>
      <c r="AB620" s="61"/>
    </row>
    <row r="621" spans="1:28" s="4" customFormat="1" ht="120" customHeight="1">
      <c r="A621" s="47" t="s">
        <v>1333</v>
      </c>
      <c r="B621" s="89" t="s">
        <v>1371</v>
      </c>
      <c r="C621" s="118" t="s">
        <v>1357</v>
      </c>
      <c r="D621" s="50">
        <v>1</v>
      </c>
      <c r="E621" s="94">
        <v>350</v>
      </c>
      <c r="F621" s="94">
        <v>370</v>
      </c>
      <c r="G621" s="133" t="s">
        <v>1358</v>
      </c>
      <c r="H621" s="96">
        <f t="shared" si="88"/>
        <v>0.28289999999999998</v>
      </c>
      <c r="I621" s="55" t="s">
        <v>1337</v>
      </c>
      <c r="J621" s="101" t="s">
        <v>1359</v>
      </c>
      <c r="K621" s="57" t="s">
        <v>310</v>
      </c>
      <c r="L621" s="58" t="s">
        <v>311</v>
      </c>
      <c r="M621" s="132" t="s">
        <v>1360</v>
      </c>
      <c r="N621" s="125"/>
      <c r="O621" s="61"/>
      <c r="P621" s="61"/>
      <c r="Q621" s="61"/>
      <c r="R621" s="61"/>
      <c r="S621" s="61"/>
      <c r="T621" s="61"/>
      <c r="U621" s="61"/>
      <c r="V621" s="61"/>
      <c r="W621" s="61"/>
      <c r="X621" s="61"/>
      <c r="Y621" s="61"/>
      <c r="Z621" s="61"/>
      <c r="AA621" s="61"/>
      <c r="AB621" s="61"/>
    </row>
    <row r="622" spans="1:28" s="4" customFormat="1" ht="120" customHeight="1">
      <c r="A622" s="47" t="s">
        <v>1333</v>
      </c>
      <c r="B622" s="35" t="s">
        <v>1372</v>
      </c>
      <c r="C622" s="88" t="s">
        <v>1357</v>
      </c>
      <c r="D622" s="37">
        <v>1</v>
      </c>
      <c r="E622" s="134">
        <v>380</v>
      </c>
      <c r="F622" s="135">
        <v>400</v>
      </c>
      <c r="G622" s="136" t="s">
        <v>1358</v>
      </c>
      <c r="H622" s="137">
        <f t="shared" si="88"/>
        <v>0.28289999999999998</v>
      </c>
      <c r="I622" s="138" t="s">
        <v>1337</v>
      </c>
      <c r="J622" s="101" t="s">
        <v>1362</v>
      </c>
      <c r="K622" s="57" t="s">
        <v>310</v>
      </c>
      <c r="L622" s="58" t="s">
        <v>311</v>
      </c>
      <c r="M622" s="132" t="s">
        <v>1360</v>
      </c>
      <c r="N622" s="125"/>
      <c r="O622" s="61"/>
      <c r="P622" s="61"/>
      <c r="Q622" s="61"/>
      <c r="R622" s="61"/>
      <c r="S622" s="61"/>
      <c r="T622" s="61"/>
      <c r="U622" s="61"/>
      <c r="V622" s="61"/>
      <c r="W622" s="61"/>
      <c r="X622" s="61"/>
      <c r="Y622" s="61"/>
      <c r="Z622" s="61"/>
      <c r="AA622" s="61"/>
      <c r="AB622" s="61"/>
    </row>
    <row r="623" spans="1:28" s="4" customFormat="1" ht="120" customHeight="1">
      <c r="A623" s="47" t="s">
        <v>1333</v>
      </c>
      <c r="B623" s="89" t="s">
        <v>1373</v>
      </c>
      <c r="C623" s="120" t="s">
        <v>202</v>
      </c>
      <c r="D623" s="50">
        <v>1</v>
      </c>
      <c r="E623" s="94">
        <v>405</v>
      </c>
      <c r="F623" s="94">
        <v>425</v>
      </c>
      <c r="G623" s="133" t="s">
        <v>1358</v>
      </c>
      <c r="H623" s="96">
        <f t="shared" si="88"/>
        <v>0.28289999999999998</v>
      </c>
      <c r="I623" s="55" t="s">
        <v>1337</v>
      </c>
      <c r="J623" s="101" t="s">
        <v>1359</v>
      </c>
      <c r="K623" s="57" t="s">
        <v>310</v>
      </c>
      <c r="L623" s="58" t="s">
        <v>311</v>
      </c>
      <c r="M623" s="132" t="s">
        <v>1360</v>
      </c>
      <c r="N623" s="125"/>
      <c r="O623" s="61"/>
      <c r="P623" s="61"/>
      <c r="Q623" s="61"/>
      <c r="R623" s="61"/>
      <c r="S623" s="61"/>
      <c r="T623" s="61"/>
      <c r="U623" s="61"/>
      <c r="V623" s="61"/>
      <c r="W623" s="61"/>
      <c r="X623" s="61"/>
      <c r="Y623" s="61"/>
      <c r="Z623" s="61"/>
      <c r="AA623" s="61"/>
      <c r="AB623" s="61"/>
    </row>
    <row r="624" spans="1:28" s="4" customFormat="1" ht="120" customHeight="1">
      <c r="A624" s="47" t="s">
        <v>1333</v>
      </c>
      <c r="B624" s="89" t="s">
        <v>1374</v>
      </c>
      <c r="C624" s="120" t="s">
        <v>202</v>
      </c>
      <c r="D624" s="50">
        <v>1</v>
      </c>
      <c r="E624" s="94">
        <v>425</v>
      </c>
      <c r="F624" s="94">
        <v>445</v>
      </c>
      <c r="G624" s="133" t="s">
        <v>1358</v>
      </c>
      <c r="H624" s="96">
        <f t="shared" si="88"/>
        <v>0.28289999999999998</v>
      </c>
      <c r="I624" s="55" t="s">
        <v>1337</v>
      </c>
      <c r="J624" s="101" t="s">
        <v>1362</v>
      </c>
      <c r="K624" s="57" t="s">
        <v>310</v>
      </c>
      <c r="L624" s="58" t="s">
        <v>311</v>
      </c>
      <c r="M624" s="132" t="s">
        <v>1360</v>
      </c>
      <c r="N624" s="125"/>
      <c r="O624" s="61"/>
      <c r="P624" s="61"/>
      <c r="Q624" s="61"/>
      <c r="R624" s="61"/>
      <c r="S624" s="61"/>
      <c r="T624" s="61"/>
      <c r="U624" s="61"/>
      <c r="V624" s="61"/>
      <c r="W624" s="61"/>
      <c r="X624" s="61"/>
      <c r="Y624" s="61"/>
      <c r="Z624" s="61"/>
      <c r="AA624" s="61"/>
      <c r="AB624" s="61"/>
    </row>
    <row r="625" spans="1:28" s="4" customFormat="1" ht="120" customHeight="1">
      <c r="A625" s="47" t="s">
        <v>1333</v>
      </c>
      <c r="B625" s="123" t="s">
        <v>1375</v>
      </c>
      <c r="C625" s="120" t="s">
        <v>202</v>
      </c>
      <c r="D625" s="50">
        <v>1</v>
      </c>
      <c r="E625" s="94">
        <v>425</v>
      </c>
      <c r="F625" s="94">
        <v>445</v>
      </c>
      <c r="G625" s="133" t="s">
        <v>1358</v>
      </c>
      <c r="H625" s="96">
        <f t="shared" si="88"/>
        <v>0.28289999999999998</v>
      </c>
      <c r="I625" s="55" t="s">
        <v>1337</v>
      </c>
      <c r="J625" s="101" t="s">
        <v>1362</v>
      </c>
      <c r="K625" s="57" t="s">
        <v>310</v>
      </c>
      <c r="L625" s="58" t="s">
        <v>311</v>
      </c>
      <c r="M625" s="132" t="s">
        <v>1360</v>
      </c>
      <c r="N625" s="125"/>
      <c r="O625" s="61"/>
      <c r="P625" s="61"/>
      <c r="Q625" s="61"/>
      <c r="R625" s="61"/>
      <c r="S625" s="61"/>
      <c r="T625" s="61"/>
      <c r="U625" s="61"/>
      <c r="V625" s="61"/>
      <c r="W625" s="61"/>
      <c r="X625" s="61"/>
      <c r="Y625" s="61"/>
      <c r="Z625" s="61"/>
      <c r="AA625" s="61"/>
      <c r="AB625" s="61"/>
    </row>
    <row r="626" spans="1:28" s="4" customFormat="1" ht="120" customHeight="1">
      <c r="A626" s="47" t="s">
        <v>1376</v>
      </c>
      <c r="B626" s="89" t="s">
        <v>1377</v>
      </c>
      <c r="C626" s="118" t="s">
        <v>1378</v>
      </c>
      <c r="D626" s="50">
        <v>1</v>
      </c>
      <c r="E626" s="94">
        <v>253</v>
      </c>
      <c r="F626" s="94">
        <v>268</v>
      </c>
      <c r="G626" s="133" t="s">
        <v>1379</v>
      </c>
      <c r="H626" s="96">
        <f t="shared" ref="H626:H628" si="89">0.93*0.52*0.37</f>
        <v>0.17893200000000001</v>
      </c>
      <c r="I626" s="55" t="s">
        <v>1380</v>
      </c>
      <c r="J626" s="101" t="s">
        <v>1381</v>
      </c>
      <c r="K626" s="57" t="s">
        <v>310</v>
      </c>
      <c r="L626" s="58" t="s">
        <v>311</v>
      </c>
      <c r="M626" s="132"/>
      <c r="N626" s="125"/>
      <c r="O626" s="61"/>
      <c r="P626" s="61"/>
      <c r="Q626" s="61"/>
      <c r="R626" s="61"/>
      <c r="S626" s="61"/>
      <c r="T626" s="61"/>
      <c r="U626" s="61"/>
      <c r="V626" s="61"/>
      <c r="W626" s="61"/>
      <c r="X626" s="61"/>
      <c r="Y626" s="61"/>
      <c r="Z626" s="61"/>
      <c r="AA626" s="61"/>
      <c r="AB626" s="61"/>
    </row>
    <row r="627" spans="1:28" s="4" customFormat="1" ht="120" customHeight="1">
      <c r="A627" s="47" t="s">
        <v>1376</v>
      </c>
      <c r="B627" s="89" t="s">
        <v>1382</v>
      </c>
      <c r="C627" s="118" t="s">
        <v>1378</v>
      </c>
      <c r="D627" s="50">
        <v>1</v>
      </c>
      <c r="E627" s="94">
        <v>263</v>
      </c>
      <c r="F627" s="94">
        <v>278</v>
      </c>
      <c r="G627" s="133" t="s">
        <v>1379</v>
      </c>
      <c r="H627" s="96">
        <f t="shared" si="89"/>
        <v>0.17893200000000001</v>
      </c>
      <c r="I627" s="55" t="s">
        <v>1380</v>
      </c>
      <c r="J627" s="101" t="s">
        <v>1383</v>
      </c>
      <c r="K627" s="57" t="s">
        <v>310</v>
      </c>
      <c r="L627" s="58" t="s">
        <v>311</v>
      </c>
      <c r="M627" s="132"/>
      <c r="N627" s="125"/>
      <c r="O627" s="61"/>
      <c r="P627" s="61"/>
      <c r="Q627" s="61"/>
      <c r="R627" s="61"/>
      <c r="S627" s="61"/>
      <c r="T627" s="61"/>
      <c r="U627" s="61"/>
      <c r="V627" s="61"/>
      <c r="W627" s="61"/>
      <c r="X627" s="61"/>
      <c r="Y627" s="61"/>
      <c r="Z627" s="61"/>
      <c r="AA627" s="61"/>
      <c r="AB627" s="61"/>
    </row>
    <row r="628" spans="1:28" s="4" customFormat="1" ht="120" customHeight="1">
      <c r="A628" s="47" t="s">
        <v>1376</v>
      </c>
      <c r="B628" s="89" t="s">
        <v>1382</v>
      </c>
      <c r="C628" s="118" t="s">
        <v>1378</v>
      </c>
      <c r="D628" s="50">
        <v>1</v>
      </c>
      <c r="E628" s="94">
        <v>263</v>
      </c>
      <c r="F628" s="94">
        <v>278</v>
      </c>
      <c r="G628" s="133" t="s">
        <v>1379</v>
      </c>
      <c r="H628" s="96">
        <f t="shared" si="89"/>
        <v>0.17893200000000001</v>
      </c>
      <c r="I628" s="55" t="s">
        <v>1380</v>
      </c>
      <c r="J628" s="101" t="s">
        <v>1383</v>
      </c>
      <c r="K628" s="57" t="s">
        <v>310</v>
      </c>
      <c r="L628" s="58" t="s">
        <v>311</v>
      </c>
      <c r="M628" s="132"/>
      <c r="N628" s="125"/>
      <c r="O628" s="61"/>
      <c r="P628" s="61"/>
      <c r="Q628" s="61"/>
      <c r="R628" s="61"/>
      <c r="S628" s="61"/>
      <c r="T628" s="61"/>
      <c r="U628" s="61"/>
      <c r="V628" s="61"/>
      <c r="W628" s="61"/>
      <c r="X628" s="61"/>
      <c r="Y628" s="61"/>
      <c r="Z628" s="61"/>
      <c r="AA628" s="61"/>
      <c r="AB628" s="61"/>
    </row>
    <row r="629" spans="1:28" s="4" customFormat="1" ht="120" customHeight="1">
      <c r="A629" s="47" t="s">
        <v>1384</v>
      </c>
      <c r="B629" s="89" t="s">
        <v>1385</v>
      </c>
      <c r="C629" s="118" t="s">
        <v>1386</v>
      </c>
      <c r="D629" s="50">
        <v>1</v>
      </c>
      <c r="E629" s="94">
        <v>265</v>
      </c>
      <c r="F629" s="94">
        <v>275</v>
      </c>
      <c r="G629" s="89" t="s">
        <v>1387</v>
      </c>
      <c r="H629" s="96">
        <f t="shared" ref="H629:H634" si="90">1.07*0.57*0.3</f>
        <v>0.18296999999999999</v>
      </c>
      <c r="I629" s="55" t="s">
        <v>1388</v>
      </c>
      <c r="J629" s="101" t="s">
        <v>1389</v>
      </c>
      <c r="K629" s="57" t="s">
        <v>310</v>
      </c>
      <c r="L629" s="58" t="s">
        <v>311</v>
      </c>
      <c r="M629" s="132" t="s">
        <v>1390</v>
      </c>
      <c r="N629" s="125" t="s">
        <v>1391</v>
      </c>
      <c r="O629" s="61"/>
      <c r="P629" s="61"/>
      <c r="Q629" s="61"/>
      <c r="R629" s="61"/>
      <c r="S629" s="61"/>
      <c r="T629" s="61"/>
      <c r="U629" s="61"/>
      <c r="V629" s="61"/>
      <c r="W629" s="61"/>
      <c r="X629" s="61"/>
      <c r="Y629" s="61"/>
      <c r="Z629" s="61"/>
      <c r="AA629" s="61"/>
      <c r="AB629" s="61"/>
    </row>
    <row r="630" spans="1:28" s="4" customFormat="1" ht="120" customHeight="1">
      <c r="A630" s="47" t="s">
        <v>1384</v>
      </c>
      <c r="B630" s="89" t="s">
        <v>1392</v>
      </c>
      <c r="C630" s="118" t="s">
        <v>1386</v>
      </c>
      <c r="D630" s="50">
        <v>1</v>
      </c>
      <c r="E630" s="94">
        <v>300</v>
      </c>
      <c r="F630" s="94">
        <v>310</v>
      </c>
      <c r="G630" s="89" t="s">
        <v>1387</v>
      </c>
      <c r="H630" s="96">
        <f t="shared" si="90"/>
        <v>0.18296999999999999</v>
      </c>
      <c r="I630" s="55" t="s">
        <v>1388</v>
      </c>
      <c r="J630" s="101" t="s">
        <v>1393</v>
      </c>
      <c r="K630" s="57" t="s">
        <v>310</v>
      </c>
      <c r="L630" s="58" t="s">
        <v>311</v>
      </c>
      <c r="M630" s="132" t="s">
        <v>1390</v>
      </c>
      <c r="N630" s="125" t="s">
        <v>1391</v>
      </c>
      <c r="O630" s="61"/>
      <c r="P630" s="61"/>
      <c r="Q630" s="61"/>
      <c r="R630" s="61"/>
      <c r="S630" s="61"/>
      <c r="T630" s="61"/>
      <c r="U630" s="61"/>
      <c r="V630" s="61"/>
      <c r="W630" s="61"/>
      <c r="X630" s="61"/>
      <c r="Y630" s="61"/>
      <c r="Z630" s="61"/>
      <c r="AA630" s="61"/>
      <c r="AB630" s="61"/>
    </row>
    <row r="631" spans="1:28" s="4" customFormat="1" ht="120" customHeight="1">
      <c r="A631" s="47" t="s">
        <v>1384</v>
      </c>
      <c r="B631" s="89" t="s">
        <v>1394</v>
      </c>
      <c r="C631" s="120" t="s">
        <v>1395</v>
      </c>
      <c r="D631" s="50">
        <v>1</v>
      </c>
      <c r="E631" s="94">
        <v>300</v>
      </c>
      <c r="F631" s="94">
        <v>310</v>
      </c>
      <c r="G631" s="89" t="s">
        <v>1387</v>
      </c>
      <c r="H631" s="96">
        <f t="shared" si="90"/>
        <v>0.18296999999999999</v>
      </c>
      <c r="I631" s="55" t="s">
        <v>1388</v>
      </c>
      <c r="J631" s="101" t="s">
        <v>1389</v>
      </c>
      <c r="K631" s="57" t="s">
        <v>310</v>
      </c>
      <c r="L631" s="58" t="s">
        <v>311</v>
      </c>
      <c r="M631" s="132" t="s">
        <v>1390</v>
      </c>
      <c r="N631" s="125" t="s">
        <v>1391</v>
      </c>
      <c r="O631" s="61"/>
      <c r="P631" s="61"/>
      <c r="Q631" s="61"/>
      <c r="R631" s="61"/>
      <c r="S631" s="61"/>
      <c r="T631" s="61"/>
      <c r="U631" s="61"/>
      <c r="V631" s="61"/>
      <c r="W631" s="61"/>
      <c r="X631" s="61"/>
      <c r="Y631" s="61"/>
      <c r="Z631" s="61"/>
      <c r="AA631" s="61"/>
      <c r="AB631" s="61"/>
    </row>
    <row r="632" spans="1:28" s="4" customFormat="1" ht="120" customHeight="1">
      <c r="A632" s="47" t="s">
        <v>1384</v>
      </c>
      <c r="B632" s="89" t="s">
        <v>1394</v>
      </c>
      <c r="C632" s="120" t="s">
        <v>1395</v>
      </c>
      <c r="D632" s="50">
        <v>1</v>
      </c>
      <c r="E632" s="94">
        <v>300</v>
      </c>
      <c r="F632" s="94">
        <v>310</v>
      </c>
      <c r="G632" s="89" t="s">
        <v>1387</v>
      </c>
      <c r="H632" s="96">
        <f t="shared" si="90"/>
        <v>0.18296999999999999</v>
      </c>
      <c r="I632" s="55" t="s">
        <v>1388</v>
      </c>
      <c r="J632" s="101" t="s">
        <v>1389</v>
      </c>
      <c r="K632" s="57" t="s">
        <v>310</v>
      </c>
      <c r="L632" s="58" t="s">
        <v>311</v>
      </c>
      <c r="M632" s="132" t="s">
        <v>1390</v>
      </c>
      <c r="N632" s="125" t="s">
        <v>1391</v>
      </c>
      <c r="O632" s="61"/>
      <c r="P632" s="61"/>
      <c r="Q632" s="61"/>
      <c r="R632" s="61"/>
      <c r="S632" s="61"/>
      <c r="T632" s="61"/>
      <c r="U632" s="61"/>
      <c r="V632" s="61"/>
      <c r="W632" s="61"/>
      <c r="X632" s="61"/>
      <c r="Y632" s="61"/>
      <c r="Z632" s="61"/>
      <c r="AA632" s="61"/>
      <c r="AB632" s="61"/>
    </row>
    <row r="633" spans="1:28" s="4" customFormat="1" ht="120" customHeight="1">
      <c r="A633" s="47" t="s">
        <v>1384</v>
      </c>
      <c r="B633" s="89" t="s">
        <v>1396</v>
      </c>
      <c r="C633" s="120" t="s">
        <v>1395</v>
      </c>
      <c r="D633" s="50">
        <v>1</v>
      </c>
      <c r="E633" s="94">
        <v>345</v>
      </c>
      <c r="F633" s="94">
        <v>355</v>
      </c>
      <c r="G633" s="89" t="s">
        <v>1387</v>
      </c>
      <c r="H633" s="96">
        <f t="shared" si="90"/>
        <v>0.18296999999999999</v>
      </c>
      <c r="I633" s="55" t="s">
        <v>1388</v>
      </c>
      <c r="J633" s="101" t="s">
        <v>1393</v>
      </c>
      <c r="K633" s="57" t="s">
        <v>310</v>
      </c>
      <c r="L633" s="58" t="s">
        <v>311</v>
      </c>
      <c r="M633" s="132" t="s">
        <v>1390</v>
      </c>
      <c r="N633" s="125" t="s">
        <v>1391</v>
      </c>
      <c r="O633" s="61"/>
      <c r="P633" s="61"/>
      <c r="Q633" s="61"/>
      <c r="R633" s="61"/>
      <c r="S633" s="61"/>
      <c r="T633" s="61"/>
      <c r="U633" s="61"/>
      <c r="V633" s="61"/>
      <c r="W633" s="61"/>
      <c r="X633" s="61"/>
      <c r="Y633" s="61"/>
      <c r="Z633" s="61"/>
      <c r="AA633" s="61"/>
      <c r="AB633" s="61"/>
    </row>
    <row r="634" spans="1:28" s="4" customFormat="1" ht="120" customHeight="1">
      <c r="A634" s="47" t="s">
        <v>1384</v>
      </c>
      <c r="B634" s="89" t="s">
        <v>1396</v>
      </c>
      <c r="C634" s="120" t="s">
        <v>1395</v>
      </c>
      <c r="D634" s="50">
        <v>1</v>
      </c>
      <c r="E634" s="94">
        <v>345</v>
      </c>
      <c r="F634" s="94">
        <v>355</v>
      </c>
      <c r="G634" s="89" t="s">
        <v>1387</v>
      </c>
      <c r="H634" s="96">
        <f t="shared" si="90"/>
        <v>0.18296999999999999</v>
      </c>
      <c r="I634" s="55" t="s">
        <v>1388</v>
      </c>
      <c r="J634" s="101" t="s">
        <v>1393</v>
      </c>
      <c r="K634" s="57" t="s">
        <v>310</v>
      </c>
      <c r="L634" s="58" t="s">
        <v>311</v>
      </c>
      <c r="M634" s="132" t="s">
        <v>1390</v>
      </c>
      <c r="N634" s="125" t="s">
        <v>1391</v>
      </c>
      <c r="O634" s="61"/>
      <c r="P634" s="61"/>
      <c r="Q634" s="61"/>
      <c r="R634" s="61"/>
      <c r="S634" s="61"/>
      <c r="T634" s="61"/>
      <c r="U634" s="61"/>
      <c r="V634" s="61"/>
      <c r="W634" s="61"/>
      <c r="X634" s="61"/>
      <c r="Y634" s="61"/>
      <c r="Z634" s="61"/>
      <c r="AA634" s="61"/>
      <c r="AB634" s="61"/>
    </row>
    <row r="635" spans="1:28" s="4" customFormat="1" ht="120" customHeight="1">
      <c r="A635" s="47" t="s">
        <v>304</v>
      </c>
      <c r="B635" s="89" t="s">
        <v>1397</v>
      </c>
      <c r="C635" s="118" t="s">
        <v>1398</v>
      </c>
      <c r="D635" s="50">
        <v>1</v>
      </c>
      <c r="E635" s="94">
        <v>255</v>
      </c>
      <c r="F635" s="94">
        <v>265</v>
      </c>
      <c r="G635" s="95" t="s">
        <v>1399</v>
      </c>
      <c r="H635" s="96">
        <f t="shared" ref="H635:H637" si="91">0.9*0.51*0.39</f>
        <v>0.17901</v>
      </c>
      <c r="I635" s="55" t="s">
        <v>1400</v>
      </c>
      <c r="J635" s="101" t="s">
        <v>1401</v>
      </c>
      <c r="K635" s="57" t="s">
        <v>310</v>
      </c>
      <c r="L635" s="58" t="s">
        <v>311</v>
      </c>
      <c r="M635" s="132" t="s">
        <v>1402</v>
      </c>
      <c r="N635" s="125"/>
      <c r="O635" s="61"/>
      <c r="P635" s="61"/>
      <c r="Q635" s="61"/>
      <c r="R635" s="61"/>
      <c r="S635" s="61"/>
      <c r="T635" s="61"/>
      <c r="U635" s="61"/>
      <c r="V635" s="61"/>
      <c r="W635" s="61"/>
      <c r="X635" s="61"/>
      <c r="Y635" s="61"/>
      <c r="Z635" s="61"/>
      <c r="AA635" s="61"/>
      <c r="AB635" s="61"/>
    </row>
    <row r="636" spans="1:28" s="4" customFormat="1" ht="120" customHeight="1">
      <c r="A636" s="47" t="s">
        <v>304</v>
      </c>
      <c r="B636" s="89" t="s">
        <v>1397</v>
      </c>
      <c r="C636" s="118" t="s">
        <v>1398</v>
      </c>
      <c r="D636" s="50">
        <v>1</v>
      </c>
      <c r="E636" s="94">
        <v>255</v>
      </c>
      <c r="F636" s="94">
        <v>265</v>
      </c>
      <c r="G636" s="95" t="s">
        <v>1399</v>
      </c>
      <c r="H636" s="96">
        <f t="shared" si="91"/>
        <v>0.17901</v>
      </c>
      <c r="I636" s="55" t="s">
        <v>1400</v>
      </c>
      <c r="J636" s="101" t="s">
        <v>1401</v>
      </c>
      <c r="K636" s="57" t="s">
        <v>310</v>
      </c>
      <c r="L636" s="58" t="s">
        <v>311</v>
      </c>
      <c r="M636" s="132" t="s">
        <v>1402</v>
      </c>
      <c r="N636" s="125"/>
      <c r="O636" s="61"/>
      <c r="P636" s="61"/>
      <c r="Q636" s="61"/>
      <c r="R636" s="61"/>
      <c r="S636" s="61"/>
      <c r="T636" s="61"/>
      <c r="U636" s="61"/>
      <c r="V636" s="61"/>
      <c r="W636" s="61"/>
      <c r="X636" s="61"/>
      <c r="Y636" s="61"/>
      <c r="Z636" s="61"/>
      <c r="AA636" s="61"/>
      <c r="AB636" s="61"/>
    </row>
    <row r="637" spans="1:28" s="4" customFormat="1" ht="120" customHeight="1">
      <c r="A637" s="47" t="s">
        <v>304</v>
      </c>
      <c r="B637" s="89" t="s">
        <v>1397</v>
      </c>
      <c r="C637" s="118" t="s">
        <v>1398</v>
      </c>
      <c r="D637" s="50">
        <v>1</v>
      </c>
      <c r="E637" s="94">
        <v>255</v>
      </c>
      <c r="F637" s="94">
        <v>265</v>
      </c>
      <c r="G637" s="95" t="s">
        <v>1399</v>
      </c>
      <c r="H637" s="96">
        <f t="shared" si="91"/>
        <v>0.17901</v>
      </c>
      <c r="I637" s="55" t="s">
        <v>1400</v>
      </c>
      <c r="J637" s="101" t="s">
        <v>1401</v>
      </c>
      <c r="K637" s="57" t="s">
        <v>310</v>
      </c>
      <c r="L637" s="58" t="s">
        <v>311</v>
      </c>
      <c r="M637" s="132" t="s">
        <v>1402</v>
      </c>
      <c r="N637" s="125"/>
      <c r="O637" s="61"/>
      <c r="P637" s="61"/>
      <c r="Q637" s="61"/>
      <c r="R637" s="61"/>
      <c r="S637" s="61"/>
      <c r="T637" s="61"/>
      <c r="U637" s="61"/>
      <c r="V637" s="61"/>
      <c r="W637" s="61"/>
      <c r="X637" s="61"/>
      <c r="Y637" s="61"/>
      <c r="Z637" s="61"/>
      <c r="AA637" s="61"/>
      <c r="AB637" s="61"/>
    </row>
    <row r="638" spans="1:28" s="4" customFormat="1" ht="120" customHeight="1">
      <c r="A638" s="47" t="s">
        <v>304</v>
      </c>
      <c r="B638" s="89" t="s">
        <v>1403</v>
      </c>
      <c r="C638" s="118" t="s">
        <v>1398</v>
      </c>
      <c r="D638" s="50">
        <v>1</v>
      </c>
      <c r="E638" s="94">
        <v>310</v>
      </c>
      <c r="F638" s="94">
        <v>322</v>
      </c>
      <c r="G638" s="95" t="s">
        <v>1404</v>
      </c>
      <c r="H638" s="96">
        <f t="shared" ref="H638:H642" si="92">1.03*0.57*0.33</f>
        <v>0.193743</v>
      </c>
      <c r="I638" s="55" t="s">
        <v>1405</v>
      </c>
      <c r="J638" s="101" t="s">
        <v>1401</v>
      </c>
      <c r="K638" s="57" t="s">
        <v>310</v>
      </c>
      <c r="L638" s="58" t="s">
        <v>311</v>
      </c>
      <c r="M638" s="132" t="s">
        <v>1402</v>
      </c>
      <c r="N638" s="125"/>
      <c r="O638" s="61"/>
      <c r="P638" s="61"/>
      <c r="Q638" s="61"/>
      <c r="R638" s="61"/>
      <c r="S638" s="61"/>
      <c r="T638" s="61"/>
      <c r="U638" s="61"/>
      <c r="V638" s="61"/>
      <c r="W638" s="61"/>
      <c r="X638" s="61"/>
      <c r="Y638" s="61"/>
      <c r="Z638" s="61"/>
      <c r="AA638" s="61"/>
      <c r="AB638" s="61"/>
    </row>
    <row r="639" spans="1:28" s="4" customFormat="1" ht="120" customHeight="1">
      <c r="A639" s="47" t="s">
        <v>304</v>
      </c>
      <c r="B639" s="89" t="s">
        <v>1406</v>
      </c>
      <c r="C639" s="118" t="s">
        <v>1398</v>
      </c>
      <c r="D639" s="50">
        <v>1</v>
      </c>
      <c r="E639" s="94">
        <v>325</v>
      </c>
      <c r="F639" s="94">
        <v>337</v>
      </c>
      <c r="G639" s="95" t="s">
        <v>1404</v>
      </c>
      <c r="H639" s="96">
        <f t="shared" si="92"/>
        <v>0.193743</v>
      </c>
      <c r="I639" s="55" t="s">
        <v>1405</v>
      </c>
      <c r="J639" s="101" t="s">
        <v>1407</v>
      </c>
      <c r="K639" s="57" t="s">
        <v>310</v>
      </c>
      <c r="L639" s="58" t="s">
        <v>311</v>
      </c>
      <c r="M639" s="132" t="s">
        <v>1402</v>
      </c>
      <c r="N639" s="125"/>
      <c r="O639" s="61"/>
      <c r="P639" s="61"/>
      <c r="Q639" s="61"/>
      <c r="R639" s="61"/>
      <c r="S639" s="61"/>
      <c r="T639" s="61"/>
      <c r="U639" s="61"/>
      <c r="V639" s="61"/>
      <c r="W639" s="61"/>
      <c r="X639" s="61"/>
      <c r="Y639" s="61"/>
      <c r="Z639" s="61"/>
      <c r="AA639" s="61"/>
      <c r="AB639" s="61"/>
    </row>
    <row r="640" spans="1:28" s="4" customFormat="1" ht="120" customHeight="1">
      <c r="A640" s="47" t="s">
        <v>304</v>
      </c>
      <c r="B640" s="123" t="s">
        <v>1408</v>
      </c>
      <c r="C640" s="118" t="s">
        <v>1398</v>
      </c>
      <c r="D640" s="50">
        <v>1</v>
      </c>
      <c r="E640" s="94">
        <v>348</v>
      </c>
      <c r="F640" s="94">
        <v>360</v>
      </c>
      <c r="G640" s="95" t="s">
        <v>1404</v>
      </c>
      <c r="H640" s="96">
        <f t="shared" si="92"/>
        <v>0.193743</v>
      </c>
      <c r="I640" s="55" t="s">
        <v>1405</v>
      </c>
      <c r="J640" s="101" t="s">
        <v>1409</v>
      </c>
      <c r="K640" s="57" t="s">
        <v>310</v>
      </c>
      <c r="L640" s="58" t="s">
        <v>311</v>
      </c>
      <c r="M640" s="132" t="s">
        <v>1402</v>
      </c>
      <c r="N640" s="125"/>
      <c r="O640" s="61"/>
      <c r="P640" s="61"/>
      <c r="Q640" s="61"/>
      <c r="R640" s="61"/>
      <c r="S640" s="61"/>
      <c r="T640" s="61"/>
      <c r="U640" s="61"/>
      <c r="V640" s="61"/>
      <c r="W640" s="61"/>
      <c r="X640" s="61"/>
      <c r="Y640" s="61"/>
      <c r="Z640" s="61"/>
      <c r="AA640" s="61"/>
      <c r="AB640" s="61"/>
    </row>
    <row r="641" spans="1:28" s="4" customFormat="1" ht="120" customHeight="1">
      <c r="A641" s="47" t="s">
        <v>304</v>
      </c>
      <c r="B641" s="89" t="s">
        <v>1410</v>
      </c>
      <c r="C641" s="120" t="s">
        <v>1411</v>
      </c>
      <c r="D641" s="50">
        <v>1</v>
      </c>
      <c r="E641" s="94">
        <v>398</v>
      </c>
      <c r="F641" s="94">
        <v>410</v>
      </c>
      <c r="G641" s="95" t="s">
        <v>1404</v>
      </c>
      <c r="H641" s="96">
        <f t="shared" si="92"/>
        <v>0.193743</v>
      </c>
      <c r="I641" s="55" t="s">
        <v>1405</v>
      </c>
      <c r="J641" s="101" t="s">
        <v>1407</v>
      </c>
      <c r="K641" s="57" t="s">
        <v>310</v>
      </c>
      <c r="L641" s="58" t="s">
        <v>311</v>
      </c>
      <c r="M641" s="132" t="s">
        <v>1402</v>
      </c>
      <c r="N641" s="125"/>
      <c r="O641" s="61"/>
      <c r="P641" s="61"/>
      <c r="Q641" s="61"/>
      <c r="R641" s="61"/>
      <c r="S641" s="61"/>
      <c r="T641" s="61"/>
      <c r="U641" s="61"/>
      <c r="V641" s="61"/>
      <c r="W641" s="61"/>
      <c r="X641" s="61"/>
      <c r="Y641" s="61"/>
      <c r="Z641" s="61"/>
      <c r="AA641" s="61"/>
      <c r="AB641" s="61"/>
    </row>
    <row r="642" spans="1:28" s="4" customFormat="1" ht="120" customHeight="1">
      <c r="A642" s="47" t="s">
        <v>304</v>
      </c>
      <c r="B642" s="89" t="s">
        <v>1412</v>
      </c>
      <c r="C642" s="120" t="s">
        <v>1411</v>
      </c>
      <c r="D642" s="50">
        <v>1</v>
      </c>
      <c r="E642" s="94">
        <v>418</v>
      </c>
      <c r="F642" s="94">
        <v>430</v>
      </c>
      <c r="G642" s="95" t="s">
        <v>1404</v>
      </c>
      <c r="H642" s="96">
        <f t="shared" si="92"/>
        <v>0.193743</v>
      </c>
      <c r="I642" s="55" t="s">
        <v>1405</v>
      </c>
      <c r="J642" s="101" t="s">
        <v>1409</v>
      </c>
      <c r="K642" s="57" t="s">
        <v>310</v>
      </c>
      <c r="L642" s="58" t="s">
        <v>311</v>
      </c>
      <c r="M642" s="132" t="s">
        <v>1402</v>
      </c>
      <c r="N642" s="125"/>
      <c r="O642" s="61"/>
      <c r="P642" s="61"/>
      <c r="Q642" s="61"/>
      <c r="R642" s="61"/>
      <c r="S642" s="61"/>
      <c r="T642" s="61"/>
      <c r="U642" s="61"/>
      <c r="V642" s="61"/>
      <c r="W642" s="61"/>
      <c r="X642" s="61"/>
      <c r="Y642" s="61"/>
      <c r="Z642" s="61"/>
      <c r="AA642" s="61"/>
      <c r="AB642" s="61"/>
    </row>
    <row r="643" spans="1:28" s="4" customFormat="1" ht="120" customHeight="1">
      <c r="A643" s="47" t="s">
        <v>304</v>
      </c>
      <c r="B643" s="89" t="s">
        <v>1413</v>
      </c>
      <c r="C643" s="118" t="s">
        <v>1398</v>
      </c>
      <c r="D643" s="50">
        <v>1</v>
      </c>
      <c r="E643" s="94">
        <v>275</v>
      </c>
      <c r="F643" s="94">
        <v>295</v>
      </c>
      <c r="G643" s="95" t="s">
        <v>1404</v>
      </c>
      <c r="H643" s="96">
        <f t="shared" ref="H643:H647" si="93">1.07*0.64*0.52</f>
        <v>0.35609600000000002</v>
      </c>
      <c r="I643" s="55" t="s">
        <v>1405</v>
      </c>
      <c r="J643" s="101" t="s">
        <v>1401</v>
      </c>
      <c r="K643" s="57" t="s">
        <v>310</v>
      </c>
      <c r="L643" s="58" t="s">
        <v>311</v>
      </c>
      <c r="M643" s="132" t="s">
        <v>1402</v>
      </c>
      <c r="N643" s="125"/>
      <c r="O643" s="61"/>
      <c r="P643" s="61"/>
      <c r="Q643" s="61"/>
      <c r="R643" s="61"/>
      <c r="S643" s="61"/>
      <c r="T643" s="61"/>
      <c r="U643" s="61"/>
      <c r="V643" s="61"/>
      <c r="W643" s="61"/>
      <c r="X643" s="61"/>
      <c r="Y643" s="61"/>
      <c r="Z643" s="61"/>
      <c r="AA643" s="61"/>
      <c r="AB643" s="61"/>
    </row>
    <row r="644" spans="1:28" s="4" customFormat="1" ht="120" customHeight="1">
      <c r="A644" s="47" t="s">
        <v>304</v>
      </c>
      <c r="B644" s="89" t="s">
        <v>1414</v>
      </c>
      <c r="C644" s="118" t="s">
        <v>1398</v>
      </c>
      <c r="D644" s="50">
        <v>1</v>
      </c>
      <c r="E644" s="94">
        <v>290</v>
      </c>
      <c r="F644" s="94">
        <v>310</v>
      </c>
      <c r="G644" s="95" t="s">
        <v>1404</v>
      </c>
      <c r="H644" s="96">
        <f t="shared" si="93"/>
        <v>0.35609600000000002</v>
      </c>
      <c r="I644" s="55" t="s">
        <v>1405</v>
      </c>
      <c r="J644" s="101" t="s">
        <v>1407</v>
      </c>
      <c r="K644" s="57" t="s">
        <v>310</v>
      </c>
      <c r="L644" s="58" t="s">
        <v>311</v>
      </c>
      <c r="M644" s="132" t="s">
        <v>1402</v>
      </c>
      <c r="N644" s="125"/>
      <c r="O644" s="61"/>
      <c r="P644" s="61"/>
      <c r="Q644" s="61"/>
      <c r="R644" s="61"/>
      <c r="S644" s="61"/>
      <c r="T644" s="61"/>
      <c r="U644" s="61"/>
      <c r="V644" s="61"/>
      <c r="W644" s="61"/>
      <c r="X644" s="61"/>
      <c r="Y644" s="61"/>
      <c r="Z644" s="61"/>
      <c r="AA644" s="61"/>
      <c r="AB644" s="61"/>
    </row>
    <row r="645" spans="1:28" s="4" customFormat="1" ht="120" customHeight="1">
      <c r="A645" s="47" t="s">
        <v>304</v>
      </c>
      <c r="B645" s="89" t="s">
        <v>1415</v>
      </c>
      <c r="C645" s="118" t="s">
        <v>1398</v>
      </c>
      <c r="D645" s="50">
        <v>1</v>
      </c>
      <c r="E645" s="94">
        <v>315</v>
      </c>
      <c r="F645" s="94">
        <v>335</v>
      </c>
      <c r="G645" s="95" t="s">
        <v>1404</v>
      </c>
      <c r="H645" s="96">
        <f t="shared" si="93"/>
        <v>0.35609600000000002</v>
      </c>
      <c r="I645" s="55" t="s">
        <v>1405</v>
      </c>
      <c r="J645" s="101" t="s">
        <v>1409</v>
      </c>
      <c r="K645" s="57" t="s">
        <v>310</v>
      </c>
      <c r="L645" s="58" t="s">
        <v>311</v>
      </c>
      <c r="M645" s="132" t="s">
        <v>1402</v>
      </c>
      <c r="N645" s="125"/>
      <c r="O645" s="61"/>
      <c r="P645" s="61"/>
      <c r="Q645" s="61"/>
      <c r="R645" s="61"/>
      <c r="S645" s="61"/>
      <c r="T645" s="61"/>
      <c r="U645" s="61"/>
      <c r="V645" s="61"/>
      <c r="W645" s="61"/>
      <c r="X645" s="61"/>
      <c r="Y645" s="61"/>
      <c r="Z645" s="61"/>
      <c r="AA645" s="61"/>
      <c r="AB645" s="61"/>
    </row>
    <row r="646" spans="1:28" s="4" customFormat="1" ht="120" customHeight="1">
      <c r="A646" s="47" t="s">
        <v>304</v>
      </c>
      <c r="B646" s="89" t="s">
        <v>1416</v>
      </c>
      <c r="C646" s="120" t="s">
        <v>1411</v>
      </c>
      <c r="D646" s="50">
        <v>1</v>
      </c>
      <c r="E646" s="94">
        <v>365</v>
      </c>
      <c r="F646" s="94">
        <v>385</v>
      </c>
      <c r="G646" s="95" t="s">
        <v>1404</v>
      </c>
      <c r="H646" s="96">
        <f t="shared" si="93"/>
        <v>0.35609600000000002</v>
      </c>
      <c r="I646" s="55" t="s">
        <v>1405</v>
      </c>
      <c r="J646" s="101" t="s">
        <v>1407</v>
      </c>
      <c r="K646" s="57" t="s">
        <v>310</v>
      </c>
      <c r="L646" s="58" t="s">
        <v>311</v>
      </c>
      <c r="M646" s="132" t="s">
        <v>1402</v>
      </c>
      <c r="N646" s="125"/>
      <c r="O646" s="61"/>
      <c r="P646" s="61"/>
      <c r="Q646" s="61"/>
      <c r="R646" s="61"/>
      <c r="S646" s="61"/>
      <c r="T646" s="61"/>
      <c r="U646" s="61"/>
      <c r="V646" s="61"/>
      <c r="W646" s="61"/>
      <c r="X646" s="61"/>
      <c r="Y646" s="61"/>
      <c r="Z646" s="61"/>
      <c r="AA646" s="61"/>
      <c r="AB646" s="61"/>
    </row>
    <row r="647" spans="1:28" s="4" customFormat="1" ht="120" customHeight="1">
      <c r="A647" s="47" t="s">
        <v>304</v>
      </c>
      <c r="B647" s="89" t="s">
        <v>1417</v>
      </c>
      <c r="C647" s="120" t="s">
        <v>1411</v>
      </c>
      <c r="D647" s="50">
        <v>1</v>
      </c>
      <c r="E647" s="94">
        <v>385</v>
      </c>
      <c r="F647" s="94">
        <v>405</v>
      </c>
      <c r="G647" s="95" t="s">
        <v>1404</v>
      </c>
      <c r="H647" s="96">
        <f t="shared" si="93"/>
        <v>0.35609600000000002</v>
      </c>
      <c r="I647" s="55" t="s">
        <v>1405</v>
      </c>
      <c r="J647" s="101" t="s">
        <v>1409</v>
      </c>
      <c r="K647" s="57" t="s">
        <v>310</v>
      </c>
      <c r="L647" s="58" t="s">
        <v>311</v>
      </c>
      <c r="M647" s="132" t="s">
        <v>1402</v>
      </c>
      <c r="N647" s="125"/>
      <c r="O647" s="61"/>
      <c r="P647" s="61"/>
      <c r="Q647" s="61"/>
      <c r="R647" s="61"/>
      <c r="S647" s="61"/>
      <c r="T647" s="61"/>
      <c r="U647" s="61"/>
      <c r="V647" s="61"/>
      <c r="W647" s="61"/>
      <c r="X647" s="61"/>
      <c r="Y647" s="61"/>
      <c r="Z647" s="61"/>
      <c r="AA647" s="61"/>
      <c r="AB647" s="61"/>
    </row>
    <row r="648" spans="1:28" s="4" customFormat="1" ht="120" customHeight="1">
      <c r="A648" s="47" t="s">
        <v>304</v>
      </c>
      <c r="B648" s="89" t="s">
        <v>1418</v>
      </c>
      <c r="C648" s="118" t="s">
        <v>1419</v>
      </c>
      <c r="D648" s="50">
        <v>1</v>
      </c>
      <c r="E648" s="94">
        <v>288</v>
      </c>
      <c r="F648" s="94">
        <v>308</v>
      </c>
      <c r="G648" s="95" t="s">
        <v>1420</v>
      </c>
      <c r="H648" s="96">
        <f t="shared" ref="H648:H651" si="94">1.03*0.73*0.41</f>
        <v>0.30827900000000003</v>
      </c>
      <c r="I648" s="55" t="s">
        <v>1421</v>
      </c>
      <c r="J648" s="101" t="s">
        <v>1422</v>
      </c>
      <c r="K648" s="57" t="s">
        <v>310</v>
      </c>
      <c r="L648" s="58" t="s">
        <v>311</v>
      </c>
      <c r="M648" s="132" t="s">
        <v>1390</v>
      </c>
      <c r="N648" s="125"/>
      <c r="O648" s="61"/>
      <c r="P648" s="61"/>
      <c r="Q648" s="61"/>
      <c r="R648" s="61"/>
      <c r="S648" s="61"/>
      <c r="T648" s="61"/>
      <c r="U648" s="61"/>
      <c r="V648" s="61"/>
      <c r="W648" s="61"/>
      <c r="X648" s="61"/>
      <c r="Y648" s="61"/>
      <c r="Z648" s="61"/>
      <c r="AA648" s="61"/>
      <c r="AB648" s="61"/>
    </row>
    <row r="649" spans="1:28" s="4" customFormat="1" ht="120" customHeight="1">
      <c r="A649" s="47" t="s">
        <v>304</v>
      </c>
      <c r="B649" s="89" t="s">
        <v>1418</v>
      </c>
      <c r="C649" s="118" t="s">
        <v>1419</v>
      </c>
      <c r="D649" s="50">
        <v>1</v>
      </c>
      <c r="E649" s="94">
        <v>288</v>
      </c>
      <c r="F649" s="94">
        <v>308</v>
      </c>
      <c r="G649" s="95" t="s">
        <v>1420</v>
      </c>
      <c r="H649" s="96">
        <f t="shared" si="94"/>
        <v>0.30827900000000003</v>
      </c>
      <c r="I649" s="55" t="s">
        <v>1421</v>
      </c>
      <c r="J649" s="101" t="s">
        <v>1422</v>
      </c>
      <c r="K649" s="57" t="s">
        <v>310</v>
      </c>
      <c r="L649" s="58" t="s">
        <v>311</v>
      </c>
      <c r="M649" s="132" t="s">
        <v>1390</v>
      </c>
      <c r="N649" s="125"/>
      <c r="O649" s="61"/>
      <c r="P649" s="61"/>
      <c r="Q649" s="61"/>
      <c r="R649" s="61"/>
      <c r="S649" s="61"/>
      <c r="T649" s="61"/>
      <c r="U649" s="61"/>
      <c r="V649" s="61"/>
      <c r="W649" s="61"/>
      <c r="X649" s="61"/>
      <c r="Y649" s="61"/>
      <c r="Z649" s="61"/>
      <c r="AA649" s="61"/>
      <c r="AB649" s="61"/>
    </row>
    <row r="650" spans="1:28" s="4" customFormat="1" ht="120" customHeight="1">
      <c r="A650" s="47" t="s">
        <v>304</v>
      </c>
      <c r="B650" s="89" t="s">
        <v>1418</v>
      </c>
      <c r="C650" s="118" t="s">
        <v>1419</v>
      </c>
      <c r="D650" s="50">
        <v>1</v>
      </c>
      <c r="E650" s="94">
        <v>288</v>
      </c>
      <c r="F650" s="94">
        <v>308</v>
      </c>
      <c r="G650" s="95" t="s">
        <v>1420</v>
      </c>
      <c r="H650" s="96">
        <f t="shared" si="94"/>
        <v>0.30827900000000003</v>
      </c>
      <c r="I650" s="55" t="s">
        <v>1421</v>
      </c>
      <c r="J650" s="101" t="s">
        <v>1422</v>
      </c>
      <c r="K650" s="57" t="s">
        <v>310</v>
      </c>
      <c r="L650" s="58" t="s">
        <v>311</v>
      </c>
      <c r="M650" s="132" t="s">
        <v>1390</v>
      </c>
      <c r="N650" s="125"/>
      <c r="O650" s="61"/>
      <c r="P650" s="61"/>
      <c r="Q650" s="61"/>
      <c r="R650" s="61"/>
      <c r="S650" s="61"/>
      <c r="T650" s="61"/>
      <c r="U650" s="61"/>
      <c r="V650" s="61"/>
      <c r="W650" s="61"/>
      <c r="X650" s="61"/>
      <c r="Y650" s="61"/>
      <c r="Z650" s="61"/>
      <c r="AA650" s="61"/>
      <c r="AB650" s="61"/>
    </row>
    <row r="651" spans="1:28" s="4" customFormat="1" ht="120" customHeight="1">
      <c r="A651" s="47" t="s">
        <v>304</v>
      </c>
      <c r="B651" s="89" t="s">
        <v>1423</v>
      </c>
      <c r="C651" s="120" t="s">
        <v>905</v>
      </c>
      <c r="D651" s="50">
        <v>1</v>
      </c>
      <c r="E651" s="94">
        <v>318</v>
      </c>
      <c r="F651" s="94">
        <v>338</v>
      </c>
      <c r="G651" s="95" t="s">
        <v>1420</v>
      </c>
      <c r="H651" s="96">
        <f t="shared" si="94"/>
        <v>0.30827900000000003</v>
      </c>
      <c r="I651" s="55" t="s">
        <v>1421</v>
      </c>
      <c r="J651" s="101" t="s">
        <v>1422</v>
      </c>
      <c r="K651" s="57" t="s">
        <v>310</v>
      </c>
      <c r="L651" s="58" t="s">
        <v>311</v>
      </c>
      <c r="M651" s="132" t="s">
        <v>1390</v>
      </c>
      <c r="N651" s="125"/>
      <c r="O651" s="61"/>
      <c r="P651" s="61"/>
      <c r="Q651" s="61"/>
      <c r="R651" s="61"/>
      <c r="S651" s="61"/>
      <c r="T651" s="61"/>
      <c r="U651" s="61"/>
      <c r="V651" s="61"/>
      <c r="W651" s="61"/>
      <c r="X651" s="61"/>
      <c r="Y651" s="61"/>
      <c r="Z651" s="61"/>
      <c r="AA651" s="61"/>
      <c r="AB651" s="61"/>
    </row>
    <row r="652" spans="1:28" s="4" customFormat="1" ht="120" customHeight="1">
      <c r="A652" s="47" t="s">
        <v>304</v>
      </c>
      <c r="B652" s="89" t="s">
        <v>1424</v>
      </c>
      <c r="C652" s="118" t="s">
        <v>1425</v>
      </c>
      <c r="D652" s="50">
        <v>1</v>
      </c>
      <c r="E652" s="94">
        <v>408</v>
      </c>
      <c r="F652" s="94">
        <v>428</v>
      </c>
      <c r="G652" s="95" t="s">
        <v>1426</v>
      </c>
      <c r="H652" s="96">
        <f t="shared" ref="H652:H656" si="95">1.1*0.635*0.52</f>
        <v>0.36321999999999999</v>
      </c>
      <c r="I652" s="55" t="s">
        <v>1427</v>
      </c>
      <c r="J652" s="101" t="s">
        <v>1422</v>
      </c>
      <c r="K652" s="57" t="s">
        <v>310</v>
      </c>
      <c r="L652" s="58" t="s">
        <v>311</v>
      </c>
      <c r="M652" s="132" t="s">
        <v>1390</v>
      </c>
      <c r="N652" s="125"/>
      <c r="O652" s="61"/>
      <c r="P652" s="61"/>
      <c r="Q652" s="61"/>
      <c r="R652" s="61"/>
      <c r="S652" s="61"/>
      <c r="T652" s="61"/>
      <c r="U652" s="61"/>
      <c r="V652" s="61"/>
      <c r="W652" s="61"/>
      <c r="X652" s="61"/>
      <c r="Y652" s="61"/>
      <c r="Z652" s="61"/>
      <c r="AA652" s="61"/>
      <c r="AB652" s="61"/>
    </row>
    <row r="653" spans="1:28" s="4" customFormat="1" ht="120" customHeight="1">
      <c r="A653" s="47" t="s">
        <v>304</v>
      </c>
      <c r="B653" s="89" t="s">
        <v>1424</v>
      </c>
      <c r="C653" s="118" t="s">
        <v>1425</v>
      </c>
      <c r="D653" s="50">
        <v>1</v>
      </c>
      <c r="E653" s="94">
        <v>408</v>
      </c>
      <c r="F653" s="94">
        <v>428</v>
      </c>
      <c r="G653" s="95" t="s">
        <v>1426</v>
      </c>
      <c r="H653" s="96">
        <f t="shared" si="95"/>
        <v>0.36321999999999999</v>
      </c>
      <c r="I653" s="55" t="s">
        <v>1427</v>
      </c>
      <c r="J653" s="101" t="s">
        <v>1422</v>
      </c>
      <c r="K653" s="57" t="s">
        <v>310</v>
      </c>
      <c r="L653" s="58" t="s">
        <v>311</v>
      </c>
      <c r="M653" s="132" t="s">
        <v>1390</v>
      </c>
      <c r="N653" s="125"/>
      <c r="O653" s="61"/>
      <c r="P653" s="61"/>
      <c r="Q653" s="61"/>
      <c r="R653" s="61"/>
      <c r="S653" s="61"/>
      <c r="T653" s="61"/>
      <c r="U653" s="61"/>
      <c r="V653" s="61"/>
      <c r="W653" s="61"/>
      <c r="X653" s="61"/>
      <c r="Y653" s="61"/>
      <c r="Z653" s="61"/>
      <c r="AA653" s="61"/>
      <c r="AB653" s="61"/>
    </row>
    <row r="654" spans="1:28" s="4" customFormat="1" ht="120" customHeight="1">
      <c r="A654" s="47" t="s">
        <v>304</v>
      </c>
      <c r="B654" s="89" t="s">
        <v>1424</v>
      </c>
      <c r="C654" s="118" t="s">
        <v>1425</v>
      </c>
      <c r="D654" s="50">
        <v>1</v>
      </c>
      <c r="E654" s="94">
        <v>408</v>
      </c>
      <c r="F654" s="94">
        <v>428</v>
      </c>
      <c r="G654" s="95" t="s">
        <v>1426</v>
      </c>
      <c r="H654" s="96">
        <f t="shared" si="95"/>
        <v>0.36321999999999999</v>
      </c>
      <c r="I654" s="55" t="s">
        <v>1427</v>
      </c>
      <c r="J654" s="101" t="s">
        <v>1422</v>
      </c>
      <c r="K654" s="57" t="s">
        <v>310</v>
      </c>
      <c r="L654" s="58" t="s">
        <v>311</v>
      </c>
      <c r="M654" s="132" t="s">
        <v>1390</v>
      </c>
      <c r="N654" s="125"/>
      <c r="O654" s="61"/>
      <c r="P654" s="61"/>
      <c r="Q654" s="61"/>
      <c r="R654" s="61"/>
      <c r="S654" s="61"/>
      <c r="T654" s="61"/>
      <c r="U654" s="61"/>
      <c r="V654" s="61"/>
      <c r="W654" s="61"/>
      <c r="X654" s="61"/>
      <c r="Y654" s="61"/>
      <c r="Z654" s="61"/>
      <c r="AA654" s="61"/>
      <c r="AB654" s="61"/>
    </row>
    <row r="655" spans="1:28" s="4" customFormat="1" ht="120" customHeight="1">
      <c r="A655" s="47" t="s">
        <v>304</v>
      </c>
      <c r="B655" s="89" t="s">
        <v>1428</v>
      </c>
      <c r="C655" s="120" t="s">
        <v>1429</v>
      </c>
      <c r="D655" s="50">
        <v>1</v>
      </c>
      <c r="E655" s="94">
        <v>468</v>
      </c>
      <c r="F655" s="94">
        <v>488</v>
      </c>
      <c r="G655" s="95" t="s">
        <v>1426</v>
      </c>
      <c r="H655" s="96">
        <f t="shared" si="95"/>
        <v>0.36321999999999999</v>
      </c>
      <c r="I655" s="55" t="s">
        <v>1427</v>
      </c>
      <c r="J655" s="101" t="s">
        <v>1422</v>
      </c>
      <c r="K655" s="57" t="s">
        <v>310</v>
      </c>
      <c r="L655" s="58" t="s">
        <v>311</v>
      </c>
      <c r="M655" s="132" t="s">
        <v>1390</v>
      </c>
      <c r="N655" s="125"/>
      <c r="O655" s="61"/>
      <c r="P655" s="61"/>
      <c r="Q655" s="61"/>
      <c r="R655" s="61"/>
      <c r="S655" s="61"/>
      <c r="T655" s="61"/>
      <c r="U655" s="61"/>
      <c r="V655" s="61"/>
      <c r="W655" s="61"/>
      <c r="X655" s="61"/>
      <c r="Y655" s="61"/>
      <c r="Z655" s="61"/>
      <c r="AA655" s="61"/>
      <c r="AB655" s="61"/>
    </row>
    <row r="656" spans="1:28" s="4" customFormat="1" ht="120" customHeight="1">
      <c r="A656" s="47" t="s">
        <v>304</v>
      </c>
      <c r="B656" s="89" t="s">
        <v>1428</v>
      </c>
      <c r="C656" s="120" t="s">
        <v>1429</v>
      </c>
      <c r="D656" s="50">
        <v>1</v>
      </c>
      <c r="E656" s="94">
        <v>468</v>
      </c>
      <c r="F656" s="94">
        <v>488</v>
      </c>
      <c r="G656" s="95" t="s">
        <v>1426</v>
      </c>
      <c r="H656" s="96">
        <f t="shared" si="95"/>
        <v>0.36321999999999999</v>
      </c>
      <c r="I656" s="55" t="s">
        <v>1427</v>
      </c>
      <c r="J656" s="101" t="s">
        <v>1422</v>
      </c>
      <c r="K656" s="57" t="s">
        <v>310</v>
      </c>
      <c r="L656" s="58" t="s">
        <v>311</v>
      </c>
      <c r="M656" s="132" t="s">
        <v>1390</v>
      </c>
      <c r="N656" s="125"/>
      <c r="O656" s="61"/>
      <c r="P656" s="61"/>
      <c r="Q656" s="61"/>
      <c r="R656" s="61"/>
      <c r="S656" s="61"/>
      <c r="T656" s="61"/>
      <c r="U656" s="61"/>
      <c r="V656" s="61"/>
      <c r="W656" s="61"/>
      <c r="X656" s="61"/>
      <c r="Y656" s="61"/>
      <c r="Z656" s="61"/>
      <c r="AA656" s="61"/>
      <c r="AB656" s="61"/>
    </row>
    <row r="657" spans="1:28" s="4" customFormat="1" ht="120" customHeight="1">
      <c r="A657" s="47" t="s">
        <v>304</v>
      </c>
      <c r="B657" s="89" t="s">
        <v>1430</v>
      </c>
      <c r="C657" s="118" t="s">
        <v>1431</v>
      </c>
      <c r="D657" s="50">
        <v>1</v>
      </c>
      <c r="E657" s="94">
        <v>288</v>
      </c>
      <c r="F657" s="94">
        <v>308</v>
      </c>
      <c r="G657" s="95" t="s">
        <v>1420</v>
      </c>
      <c r="H657" s="96">
        <f t="shared" ref="H657:H661" si="96">1.03*0.73*0.41</f>
        <v>0.30827900000000003</v>
      </c>
      <c r="I657" s="55" t="s">
        <v>1421</v>
      </c>
      <c r="J657" s="101" t="s">
        <v>1422</v>
      </c>
      <c r="K657" s="57" t="s">
        <v>310</v>
      </c>
      <c r="L657" s="58" t="s">
        <v>311</v>
      </c>
      <c r="M657" s="132" t="s">
        <v>1390</v>
      </c>
      <c r="N657" s="125"/>
      <c r="O657" s="61"/>
      <c r="P657" s="61"/>
      <c r="Q657" s="61"/>
      <c r="R657" s="61"/>
      <c r="S657" s="61"/>
      <c r="T657" s="61"/>
      <c r="U657" s="61"/>
      <c r="V657" s="61"/>
      <c r="W657" s="61"/>
      <c r="X657" s="61"/>
      <c r="Y657" s="61"/>
      <c r="Z657" s="61"/>
      <c r="AA657" s="61"/>
      <c r="AB657" s="61"/>
    </row>
    <row r="658" spans="1:28" s="4" customFormat="1" ht="120" customHeight="1">
      <c r="A658" s="47" t="s">
        <v>304</v>
      </c>
      <c r="B658" s="89" t="s">
        <v>1430</v>
      </c>
      <c r="C658" s="118" t="s">
        <v>1431</v>
      </c>
      <c r="D658" s="50">
        <v>1</v>
      </c>
      <c r="E658" s="94">
        <v>288</v>
      </c>
      <c r="F658" s="94">
        <v>308</v>
      </c>
      <c r="G658" s="95" t="s">
        <v>1420</v>
      </c>
      <c r="H658" s="96">
        <f t="shared" si="96"/>
        <v>0.30827900000000003</v>
      </c>
      <c r="I658" s="55" t="s">
        <v>1421</v>
      </c>
      <c r="J658" s="101" t="s">
        <v>1422</v>
      </c>
      <c r="K658" s="57" t="s">
        <v>310</v>
      </c>
      <c r="L658" s="58" t="s">
        <v>311</v>
      </c>
      <c r="M658" s="132" t="s">
        <v>1390</v>
      </c>
      <c r="N658" s="125"/>
      <c r="O658" s="61"/>
      <c r="P658" s="61"/>
      <c r="Q658" s="61"/>
      <c r="R658" s="61"/>
      <c r="S658" s="61"/>
      <c r="T658" s="61"/>
      <c r="U658" s="61"/>
      <c r="V658" s="61"/>
      <c r="W658" s="61"/>
      <c r="X658" s="61"/>
      <c r="Y658" s="61"/>
      <c r="Z658" s="61"/>
      <c r="AA658" s="61"/>
      <c r="AB658" s="61"/>
    </row>
    <row r="659" spans="1:28" s="4" customFormat="1" ht="120" customHeight="1">
      <c r="A659" s="47" t="s">
        <v>304</v>
      </c>
      <c r="B659" s="89" t="s">
        <v>1430</v>
      </c>
      <c r="C659" s="118" t="s">
        <v>1431</v>
      </c>
      <c r="D659" s="50">
        <v>1</v>
      </c>
      <c r="E659" s="94">
        <v>288</v>
      </c>
      <c r="F659" s="94">
        <v>308</v>
      </c>
      <c r="G659" s="95" t="s">
        <v>1420</v>
      </c>
      <c r="H659" s="96">
        <f t="shared" si="96"/>
        <v>0.30827900000000003</v>
      </c>
      <c r="I659" s="55" t="s">
        <v>1421</v>
      </c>
      <c r="J659" s="101" t="s">
        <v>1422</v>
      </c>
      <c r="K659" s="57" t="s">
        <v>310</v>
      </c>
      <c r="L659" s="58" t="s">
        <v>311</v>
      </c>
      <c r="M659" s="132" t="s">
        <v>1390</v>
      </c>
      <c r="N659" s="125"/>
      <c r="O659" s="61"/>
      <c r="P659" s="61"/>
      <c r="Q659" s="61"/>
      <c r="R659" s="61"/>
      <c r="S659" s="61"/>
      <c r="T659" s="61"/>
      <c r="U659" s="61"/>
      <c r="V659" s="61"/>
      <c r="W659" s="61"/>
      <c r="X659" s="61"/>
      <c r="Y659" s="61"/>
      <c r="Z659" s="61"/>
      <c r="AA659" s="61"/>
      <c r="AB659" s="61"/>
    </row>
    <row r="660" spans="1:28" s="4" customFormat="1" ht="120" customHeight="1">
      <c r="A660" s="47" t="s">
        <v>304</v>
      </c>
      <c r="B660" s="89" t="s">
        <v>1430</v>
      </c>
      <c r="C660" s="118" t="s">
        <v>1431</v>
      </c>
      <c r="D660" s="50">
        <v>1</v>
      </c>
      <c r="E660" s="94">
        <v>288</v>
      </c>
      <c r="F660" s="94">
        <v>308</v>
      </c>
      <c r="G660" s="95" t="s">
        <v>1420</v>
      </c>
      <c r="H660" s="96">
        <f t="shared" si="96"/>
        <v>0.30827900000000003</v>
      </c>
      <c r="I660" s="55" t="s">
        <v>1421</v>
      </c>
      <c r="J660" s="101" t="s">
        <v>1422</v>
      </c>
      <c r="K660" s="57" t="s">
        <v>310</v>
      </c>
      <c r="L660" s="58" t="s">
        <v>311</v>
      </c>
      <c r="M660" s="132" t="s">
        <v>1390</v>
      </c>
      <c r="N660" s="125"/>
      <c r="O660" s="61"/>
      <c r="P660" s="61"/>
      <c r="Q660" s="61"/>
      <c r="R660" s="61"/>
      <c r="S660" s="61"/>
      <c r="T660" s="61"/>
      <c r="U660" s="61"/>
      <c r="V660" s="61"/>
      <c r="W660" s="61"/>
      <c r="X660" s="61"/>
      <c r="Y660" s="61"/>
      <c r="Z660" s="61"/>
      <c r="AA660" s="61"/>
      <c r="AB660" s="61"/>
    </row>
    <row r="661" spans="1:28" s="4" customFormat="1" ht="120" customHeight="1">
      <c r="A661" s="47" t="s">
        <v>304</v>
      </c>
      <c r="B661" s="89" t="s">
        <v>1432</v>
      </c>
      <c r="C661" s="120" t="s">
        <v>905</v>
      </c>
      <c r="D661" s="50">
        <v>1</v>
      </c>
      <c r="E661" s="94">
        <v>318</v>
      </c>
      <c r="F661" s="94">
        <v>338</v>
      </c>
      <c r="G661" s="95" t="s">
        <v>1420</v>
      </c>
      <c r="H661" s="96">
        <f t="shared" si="96"/>
        <v>0.30827900000000003</v>
      </c>
      <c r="I661" s="55" t="s">
        <v>1421</v>
      </c>
      <c r="J661" s="101" t="s">
        <v>1422</v>
      </c>
      <c r="K661" s="57" t="s">
        <v>310</v>
      </c>
      <c r="L661" s="58" t="s">
        <v>311</v>
      </c>
      <c r="M661" s="132" t="s">
        <v>1390</v>
      </c>
      <c r="N661" s="125"/>
      <c r="O661" s="61"/>
      <c r="P661" s="61"/>
      <c r="Q661" s="61"/>
      <c r="R661" s="61"/>
      <c r="S661" s="61"/>
      <c r="T661" s="61"/>
      <c r="U661" s="61"/>
      <c r="V661" s="61"/>
      <c r="W661" s="61"/>
      <c r="X661" s="61"/>
      <c r="Y661" s="61"/>
      <c r="Z661" s="61"/>
      <c r="AA661" s="61"/>
      <c r="AB661" s="61"/>
    </row>
    <row r="662" spans="1:28" s="4" customFormat="1" ht="120" customHeight="1">
      <c r="A662" s="47" t="s">
        <v>1433</v>
      </c>
      <c r="B662" s="89" t="s">
        <v>1434</v>
      </c>
      <c r="C662" s="118" t="s">
        <v>1425</v>
      </c>
      <c r="D662" s="50">
        <v>1</v>
      </c>
      <c r="E662" s="94">
        <v>328</v>
      </c>
      <c r="F662" s="94">
        <v>338</v>
      </c>
      <c r="G662" s="95" t="s">
        <v>1435</v>
      </c>
      <c r="H662" s="96">
        <f t="shared" ref="H662:H666" si="97">1*0.57*0.285</f>
        <v>0.16245000000000001</v>
      </c>
      <c r="I662" s="55" t="s">
        <v>1436</v>
      </c>
      <c r="J662" s="101" t="s">
        <v>1437</v>
      </c>
      <c r="K662" s="57" t="s">
        <v>310</v>
      </c>
      <c r="L662" s="58" t="s">
        <v>311</v>
      </c>
      <c r="M662" s="132" t="s">
        <v>1438</v>
      </c>
      <c r="N662" s="125"/>
      <c r="O662" s="61"/>
      <c r="P662" s="61"/>
      <c r="Q662" s="61"/>
      <c r="R662" s="61"/>
      <c r="S662" s="61"/>
      <c r="T662" s="61"/>
      <c r="U662" s="61"/>
      <c r="V662" s="61"/>
      <c r="W662" s="61"/>
      <c r="X662" s="61"/>
      <c r="Y662" s="61"/>
      <c r="Z662" s="61"/>
      <c r="AA662" s="61"/>
      <c r="AB662" s="61"/>
    </row>
    <row r="663" spans="1:28" s="4" customFormat="1" ht="120" customHeight="1">
      <c r="A663" s="47" t="s">
        <v>1433</v>
      </c>
      <c r="B663" s="89" t="s">
        <v>1439</v>
      </c>
      <c r="C663" s="118" t="s">
        <v>1425</v>
      </c>
      <c r="D663" s="50">
        <v>1</v>
      </c>
      <c r="E663" s="94">
        <v>340</v>
      </c>
      <c r="F663" s="94">
        <v>350</v>
      </c>
      <c r="G663" s="95" t="s">
        <v>1435</v>
      </c>
      <c r="H663" s="96">
        <f t="shared" si="97"/>
        <v>0.16245000000000001</v>
      </c>
      <c r="I663" s="55" t="s">
        <v>1436</v>
      </c>
      <c r="J663" s="101" t="s">
        <v>1440</v>
      </c>
      <c r="K663" s="57" t="s">
        <v>310</v>
      </c>
      <c r="L663" s="58" t="s">
        <v>311</v>
      </c>
      <c r="M663" s="132" t="s">
        <v>1438</v>
      </c>
      <c r="N663" s="125"/>
      <c r="O663" s="61"/>
      <c r="P663" s="61"/>
      <c r="Q663" s="61"/>
      <c r="R663" s="61"/>
      <c r="S663" s="61"/>
      <c r="T663" s="61"/>
      <c r="U663" s="61"/>
      <c r="V663" s="61"/>
      <c r="W663" s="61"/>
      <c r="X663" s="61"/>
      <c r="Y663" s="61"/>
      <c r="Z663" s="61"/>
      <c r="AA663" s="61"/>
      <c r="AB663" s="61"/>
    </row>
    <row r="664" spans="1:28" s="4" customFormat="1" ht="120" customHeight="1">
      <c r="A664" s="47" t="s">
        <v>1433</v>
      </c>
      <c r="B664" s="89" t="s">
        <v>1441</v>
      </c>
      <c r="C664" s="118" t="s">
        <v>1425</v>
      </c>
      <c r="D664" s="50">
        <v>1</v>
      </c>
      <c r="E664" s="94">
        <v>370</v>
      </c>
      <c r="F664" s="94">
        <v>380</v>
      </c>
      <c r="G664" s="95" t="s">
        <v>1435</v>
      </c>
      <c r="H664" s="96">
        <f t="shared" si="97"/>
        <v>0.16245000000000001</v>
      </c>
      <c r="I664" s="55" t="s">
        <v>1436</v>
      </c>
      <c r="J664" s="101" t="s">
        <v>1442</v>
      </c>
      <c r="K664" s="57" t="s">
        <v>310</v>
      </c>
      <c r="L664" s="58" t="s">
        <v>311</v>
      </c>
      <c r="M664" s="132" t="s">
        <v>1438</v>
      </c>
      <c r="N664" s="125"/>
      <c r="O664" s="61"/>
      <c r="P664" s="61"/>
      <c r="Q664" s="61"/>
      <c r="R664" s="61"/>
      <c r="S664" s="61"/>
      <c r="T664" s="61"/>
      <c r="U664" s="61"/>
      <c r="V664" s="61"/>
      <c r="W664" s="61"/>
      <c r="X664" s="61"/>
      <c r="Y664" s="61"/>
      <c r="Z664" s="61"/>
      <c r="AA664" s="61"/>
      <c r="AB664" s="61"/>
    </row>
    <row r="665" spans="1:28" s="4" customFormat="1" ht="120" customHeight="1">
      <c r="A665" s="47" t="s">
        <v>1433</v>
      </c>
      <c r="B665" s="89" t="s">
        <v>1443</v>
      </c>
      <c r="C665" s="120" t="s">
        <v>1444</v>
      </c>
      <c r="D665" s="50">
        <v>1</v>
      </c>
      <c r="E665" s="94">
        <v>385</v>
      </c>
      <c r="F665" s="94">
        <v>395</v>
      </c>
      <c r="G665" s="95" t="s">
        <v>1435</v>
      </c>
      <c r="H665" s="96">
        <f t="shared" si="97"/>
        <v>0.16245000000000001</v>
      </c>
      <c r="I665" s="55" t="s">
        <v>1436</v>
      </c>
      <c r="J665" s="101" t="s">
        <v>1440</v>
      </c>
      <c r="K665" s="57" t="s">
        <v>310</v>
      </c>
      <c r="L665" s="58" t="s">
        <v>311</v>
      </c>
      <c r="M665" s="132" t="s">
        <v>1438</v>
      </c>
      <c r="N665" s="125"/>
      <c r="O665" s="61"/>
      <c r="P665" s="61"/>
      <c r="Q665" s="61"/>
      <c r="R665" s="61"/>
      <c r="S665" s="61"/>
      <c r="T665" s="61"/>
      <c r="U665" s="61"/>
      <c r="V665" s="61"/>
      <c r="W665" s="61"/>
      <c r="X665" s="61"/>
      <c r="Y665" s="61"/>
      <c r="Z665" s="61"/>
      <c r="AA665" s="61"/>
      <c r="AB665" s="61"/>
    </row>
    <row r="666" spans="1:28" s="4" customFormat="1" ht="120" customHeight="1">
      <c r="A666" s="47" t="s">
        <v>1433</v>
      </c>
      <c r="B666" s="89" t="s">
        <v>1445</v>
      </c>
      <c r="C666" s="120" t="s">
        <v>1444</v>
      </c>
      <c r="D666" s="50">
        <v>1</v>
      </c>
      <c r="E666" s="94">
        <v>415</v>
      </c>
      <c r="F666" s="94">
        <v>425</v>
      </c>
      <c r="G666" s="95" t="s">
        <v>1435</v>
      </c>
      <c r="H666" s="96">
        <f t="shared" si="97"/>
        <v>0.16245000000000001</v>
      </c>
      <c r="I666" s="55" t="s">
        <v>1436</v>
      </c>
      <c r="J666" s="101" t="s">
        <v>1442</v>
      </c>
      <c r="K666" s="57" t="s">
        <v>310</v>
      </c>
      <c r="L666" s="58" t="s">
        <v>311</v>
      </c>
      <c r="M666" s="132" t="s">
        <v>1438</v>
      </c>
      <c r="N666" s="125"/>
      <c r="O666" s="61"/>
      <c r="P666" s="61"/>
      <c r="Q666" s="61"/>
      <c r="R666" s="61"/>
      <c r="S666" s="61"/>
      <c r="T666" s="61"/>
      <c r="U666" s="61"/>
      <c r="V666" s="61"/>
      <c r="W666" s="61"/>
      <c r="X666" s="61"/>
      <c r="Y666" s="61"/>
      <c r="Z666" s="61"/>
      <c r="AA666" s="61"/>
      <c r="AB666" s="61"/>
    </row>
    <row r="667" spans="1:28" s="4" customFormat="1" ht="120" customHeight="1">
      <c r="A667" s="47" t="s">
        <v>1433</v>
      </c>
      <c r="B667" s="89" t="s">
        <v>1446</v>
      </c>
      <c r="C667" s="118" t="s">
        <v>1425</v>
      </c>
      <c r="D667" s="50">
        <v>1</v>
      </c>
      <c r="E667" s="94">
        <v>305</v>
      </c>
      <c r="F667" s="94">
        <v>320</v>
      </c>
      <c r="G667" s="95" t="s">
        <v>1447</v>
      </c>
      <c r="H667" s="96">
        <f t="shared" ref="H667:H671" si="98">1.01*0.57*0.4</f>
        <v>0.23028000000000001</v>
      </c>
      <c r="I667" s="55" t="s">
        <v>1448</v>
      </c>
      <c r="J667" s="101" t="s">
        <v>1449</v>
      </c>
      <c r="K667" s="57" t="s">
        <v>310</v>
      </c>
      <c r="L667" s="58" t="s">
        <v>311</v>
      </c>
      <c r="M667" s="139" t="s">
        <v>1450</v>
      </c>
      <c r="N667" s="125" t="s">
        <v>1451</v>
      </c>
      <c r="O667" s="61"/>
      <c r="P667" s="61"/>
      <c r="Q667" s="61"/>
      <c r="R667" s="61"/>
      <c r="S667" s="61"/>
      <c r="T667" s="61"/>
      <c r="U667" s="61"/>
      <c r="V667" s="61"/>
      <c r="W667" s="61"/>
      <c r="X667" s="61"/>
      <c r="Y667" s="61"/>
      <c r="Z667" s="61"/>
      <c r="AA667" s="61"/>
      <c r="AB667" s="61"/>
    </row>
    <row r="668" spans="1:28" s="4" customFormat="1" ht="120" customHeight="1">
      <c r="A668" s="47" t="s">
        <v>1433</v>
      </c>
      <c r="B668" s="89" t="s">
        <v>1452</v>
      </c>
      <c r="C668" s="118" t="s">
        <v>1425</v>
      </c>
      <c r="D668" s="50">
        <v>1</v>
      </c>
      <c r="E668" s="94">
        <v>330</v>
      </c>
      <c r="F668" s="94">
        <v>345</v>
      </c>
      <c r="G668" s="95" t="s">
        <v>1447</v>
      </c>
      <c r="H668" s="96">
        <f t="shared" si="98"/>
        <v>0.23028000000000001</v>
      </c>
      <c r="I668" s="55" t="s">
        <v>1448</v>
      </c>
      <c r="J668" s="101" t="s">
        <v>1453</v>
      </c>
      <c r="K668" s="57" t="s">
        <v>310</v>
      </c>
      <c r="L668" s="58" t="s">
        <v>311</v>
      </c>
      <c r="M668" s="139" t="s">
        <v>1450</v>
      </c>
      <c r="N668" s="125" t="s">
        <v>1451</v>
      </c>
      <c r="O668" s="61"/>
      <c r="P668" s="61"/>
      <c r="Q668" s="61"/>
      <c r="R668" s="61"/>
      <c r="S668" s="61"/>
      <c r="T668" s="61"/>
      <c r="U668" s="61"/>
      <c r="V668" s="61"/>
      <c r="W668" s="61"/>
      <c r="X668" s="61"/>
      <c r="Y668" s="61"/>
      <c r="Z668" s="61"/>
      <c r="AA668" s="61"/>
      <c r="AB668" s="61"/>
    </row>
    <row r="669" spans="1:28" s="4" customFormat="1" ht="120" customHeight="1">
      <c r="A669" s="47" t="s">
        <v>1433</v>
      </c>
      <c r="B669" s="89" t="s">
        <v>1452</v>
      </c>
      <c r="C669" s="118" t="s">
        <v>1425</v>
      </c>
      <c r="D669" s="50">
        <v>1</v>
      </c>
      <c r="E669" s="94">
        <v>330</v>
      </c>
      <c r="F669" s="94">
        <v>345</v>
      </c>
      <c r="G669" s="95" t="s">
        <v>1447</v>
      </c>
      <c r="H669" s="96">
        <f t="shared" si="98"/>
        <v>0.23028000000000001</v>
      </c>
      <c r="I669" s="55" t="s">
        <v>1448</v>
      </c>
      <c r="J669" s="101" t="s">
        <v>1453</v>
      </c>
      <c r="K669" s="57" t="s">
        <v>310</v>
      </c>
      <c r="L669" s="58" t="s">
        <v>311</v>
      </c>
      <c r="M669" s="139" t="s">
        <v>1450</v>
      </c>
      <c r="N669" s="125" t="s">
        <v>1451</v>
      </c>
      <c r="O669" s="61"/>
      <c r="P669" s="61"/>
      <c r="Q669" s="61"/>
      <c r="R669" s="61"/>
      <c r="S669" s="61"/>
      <c r="T669" s="61"/>
      <c r="U669" s="61"/>
      <c r="V669" s="61"/>
      <c r="W669" s="61"/>
      <c r="X669" s="61"/>
      <c r="Y669" s="61"/>
      <c r="Z669" s="61"/>
      <c r="AA669" s="61"/>
      <c r="AB669" s="61"/>
    </row>
    <row r="670" spans="1:28" s="4" customFormat="1" ht="120" customHeight="1">
      <c r="A670" s="47" t="s">
        <v>1433</v>
      </c>
      <c r="B670" s="89" t="s">
        <v>1454</v>
      </c>
      <c r="C670" s="120" t="s">
        <v>1444</v>
      </c>
      <c r="D670" s="50">
        <v>1</v>
      </c>
      <c r="E670" s="94">
        <v>360</v>
      </c>
      <c r="F670" s="94">
        <v>375</v>
      </c>
      <c r="G670" s="95" t="s">
        <v>1447</v>
      </c>
      <c r="H670" s="96">
        <f t="shared" si="98"/>
        <v>0.23028000000000001</v>
      </c>
      <c r="I670" s="55" t="s">
        <v>1448</v>
      </c>
      <c r="J670" s="101" t="s">
        <v>1449</v>
      </c>
      <c r="K670" s="57" t="s">
        <v>310</v>
      </c>
      <c r="L670" s="58" t="s">
        <v>311</v>
      </c>
      <c r="M670" s="139" t="s">
        <v>1450</v>
      </c>
      <c r="N670" s="125" t="s">
        <v>1451</v>
      </c>
      <c r="O670" s="61"/>
      <c r="P670" s="61"/>
      <c r="Q670" s="61"/>
      <c r="R670" s="61"/>
      <c r="S670" s="61"/>
      <c r="T670" s="61"/>
      <c r="U670" s="61"/>
      <c r="V670" s="61"/>
      <c r="W670" s="61"/>
      <c r="X670" s="61"/>
      <c r="Y670" s="61"/>
      <c r="Z670" s="61"/>
      <c r="AA670" s="61"/>
      <c r="AB670" s="61"/>
    </row>
    <row r="671" spans="1:28" s="4" customFormat="1" ht="120" customHeight="1">
      <c r="A671" s="47" t="s">
        <v>1433</v>
      </c>
      <c r="B671" s="89" t="s">
        <v>1455</v>
      </c>
      <c r="C671" s="120" t="s">
        <v>1444</v>
      </c>
      <c r="D671" s="50">
        <v>1</v>
      </c>
      <c r="E671" s="94">
        <v>385</v>
      </c>
      <c r="F671" s="94">
        <v>400</v>
      </c>
      <c r="G671" s="95" t="s">
        <v>1447</v>
      </c>
      <c r="H671" s="96">
        <f t="shared" si="98"/>
        <v>0.23028000000000001</v>
      </c>
      <c r="I671" s="55" t="s">
        <v>1448</v>
      </c>
      <c r="J671" s="101" t="s">
        <v>1453</v>
      </c>
      <c r="K671" s="57" t="s">
        <v>310</v>
      </c>
      <c r="L671" s="58" t="s">
        <v>311</v>
      </c>
      <c r="M671" s="139" t="s">
        <v>1450</v>
      </c>
      <c r="N671" s="125" t="s">
        <v>1451</v>
      </c>
      <c r="O671" s="61"/>
      <c r="P671" s="61"/>
      <c r="Q671" s="61"/>
      <c r="R671" s="61"/>
      <c r="S671" s="61"/>
      <c r="T671" s="61"/>
      <c r="U671" s="61"/>
      <c r="V671" s="61"/>
      <c r="W671" s="61"/>
      <c r="X671" s="61"/>
      <c r="Y671" s="61"/>
      <c r="Z671" s="61"/>
      <c r="AA671" s="61"/>
      <c r="AB671" s="61"/>
    </row>
    <row r="672" spans="1:28" s="4" customFormat="1" ht="120" customHeight="1">
      <c r="A672" s="47" t="s">
        <v>1433</v>
      </c>
      <c r="B672" s="89" t="s">
        <v>1456</v>
      </c>
      <c r="C672" s="118" t="s">
        <v>1457</v>
      </c>
      <c r="D672" s="50">
        <v>1</v>
      </c>
      <c r="E672" s="94">
        <v>210</v>
      </c>
      <c r="F672" s="94">
        <v>220</v>
      </c>
      <c r="G672" s="95" t="s">
        <v>1458</v>
      </c>
      <c r="H672" s="96">
        <f t="shared" ref="H672:H674" si="99">0.79*0.45*0.385</f>
        <v>0.1368675</v>
      </c>
      <c r="I672" s="55" t="s">
        <v>1459</v>
      </c>
      <c r="J672" s="101" t="s">
        <v>1460</v>
      </c>
      <c r="K672" s="57" t="s">
        <v>310</v>
      </c>
      <c r="L672" s="58" t="s">
        <v>311</v>
      </c>
      <c r="M672" s="139" t="s">
        <v>1461</v>
      </c>
      <c r="N672" s="125" t="s">
        <v>1451</v>
      </c>
      <c r="O672" s="61"/>
      <c r="P672" s="61"/>
      <c r="Q672" s="61"/>
      <c r="R672" s="61"/>
      <c r="S672" s="61"/>
      <c r="T672" s="61"/>
      <c r="U672" s="61"/>
      <c r="V672" s="61"/>
      <c r="W672" s="61"/>
      <c r="X672" s="61"/>
      <c r="Y672" s="61"/>
      <c r="Z672" s="61"/>
      <c r="AA672" s="61"/>
      <c r="AB672" s="61"/>
    </row>
    <row r="673" spans="1:28" s="4" customFormat="1" ht="120" customHeight="1">
      <c r="A673" s="47" t="s">
        <v>1433</v>
      </c>
      <c r="B673" s="89" t="s">
        <v>1456</v>
      </c>
      <c r="C673" s="118" t="s">
        <v>1457</v>
      </c>
      <c r="D673" s="50">
        <v>1</v>
      </c>
      <c r="E673" s="94">
        <v>210</v>
      </c>
      <c r="F673" s="94">
        <v>220</v>
      </c>
      <c r="G673" s="95" t="s">
        <v>1458</v>
      </c>
      <c r="H673" s="96">
        <f t="shared" si="99"/>
        <v>0.1368675</v>
      </c>
      <c r="I673" s="55" t="s">
        <v>1459</v>
      </c>
      <c r="J673" s="101" t="s">
        <v>1460</v>
      </c>
      <c r="K673" s="57" t="s">
        <v>310</v>
      </c>
      <c r="L673" s="58" t="s">
        <v>311</v>
      </c>
      <c r="M673" s="139" t="s">
        <v>1461</v>
      </c>
      <c r="N673" s="125" t="s">
        <v>1451</v>
      </c>
      <c r="O673" s="61"/>
      <c r="P673" s="61"/>
      <c r="Q673" s="61"/>
      <c r="R673" s="61"/>
      <c r="S673" s="61"/>
      <c r="T673" s="61"/>
      <c r="U673" s="61"/>
      <c r="V673" s="61"/>
      <c r="W673" s="61"/>
      <c r="X673" s="61"/>
      <c r="Y673" s="61"/>
      <c r="Z673" s="61"/>
      <c r="AA673" s="61"/>
      <c r="AB673" s="61"/>
    </row>
    <row r="674" spans="1:28" s="4" customFormat="1" ht="120" customHeight="1">
      <c r="A674" s="47" t="s">
        <v>1433</v>
      </c>
      <c r="B674" s="89" t="s">
        <v>1456</v>
      </c>
      <c r="C674" s="118" t="s">
        <v>1457</v>
      </c>
      <c r="D674" s="50">
        <v>1</v>
      </c>
      <c r="E674" s="94">
        <v>210</v>
      </c>
      <c r="F674" s="94">
        <v>220</v>
      </c>
      <c r="G674" s="95" t="s">
        <v>1458</v>
      </c>
      <c r="H674" s="96">
        <f t="shared" si="99"/>
        <v>0.1368675</v>
      </c>
      <c r="I674" s="55" t="s">
        <v>1459</v>
      </c>
      <c r="J674" s="101" t="s">
        <v>1460</v>
      </c>
      <c r="K674" s="57" t="s">
        <v>310</v>
      </c>
      <c r="L674" s="58" t="s">
        <v>311</v>
      </c>
      <c r="M674" s="139" t="s">
        <v>1461</v>
      </c>
      <c r="N674" s="125" t="s">
        <v>1451</v>
      </c>
      <c r="O674" s="61"/>
      <c r="P674" s="61"/>
      <c r="Q674" s="61"/>
      <c r="R674" s="61"/>
      <c r="S674" s="61"/>
      <c r="T674" s="61"/>
      <c r="U674" s="61"/>
      <c r="V674" s="61"/>
      <c r="W674" s="61"/>
      <c r="X674" s="61"/>
      <c r="Y674" s="61"/>
      <c r="Z674" s="61"/>
      <c r="AA674" s="61"/>
      <c r="AB674" s="61"/>
    </row>
    <row r="675" spans="1:28" s="4" customFormat="1" ht="120" customHeight="1">
      <c r="A675" s="47" t="s">
        <v>1462</v>
      </c>
      <c r="B675" s="89" t="s">
        <v>1463</v>
      </c>
      <c r="C675" s="118" t="s">
        <v>1419</v>
      </c>
      <c r="D675" s="50">
        <v>1</v>
      </c>
      <c r="E675" s="94">
        <v>285</v>
      </c>
      <c r="F675" s="94">
        <v>298</v>
      </c>
      <c r="G675" s="95" t="s">
        <v>1464</v>
      </c>
      <c r="H675" s="96">
        <f t="shared" ref="H675:H677" si="100">0.99*0.57*0.38</f>
        <v>0.21443400000000001</v>
      </c>
      <c r="I675" s="55" t="s">
        <v>1465</v>
      </c>
      <c r="J675" s="101" t="s">
        <v>1466</v>
      </c>
      <c r="K675" s="57" t="s">
        <v>310</v>
      </c>
      <c r="L675" s="58" t="s">
        <v>311</v>
      </c>
      <c r="M675" s="139" t="s">
        <v>1467</v>
      </c>
      <c r="N675" s="125"/>
      <c r="O675" s="61"/>
      <c r="P675" s="61"/>
      <c r="Q675" s="61"/>
      <c r="R675" s="61"/>
      <c r="S675" s="61"/>
      <c r="T675" s="61"/>
      <c r="U675" s="61"/>
      <c r="V675" s="61"/>
      <c r="W675" s="61"/>
      <c r="X675" s="61"/>
      <c r="Y675" s="61"/>
      <c r="Z675" s="61"/>
      <c r="AA675" s="61"/>
      <c r="AB675" s="61"/>
    </row>
    <row r="676" spans="1:28" s="4" customFormat="1" ht="120" customHeight="1">
      <c r="A676" s="47" t="s">
        <v>1462</v>
      </c>
      <c r="B676" s="89" t="s">
        <v>1468</v>
      </c>
      <c r="C676" s="118" t="s">
        <v>1419</v>
      </c>
      <c r="D676" s="50">
        <v>1</v>
      </c>
      <c r="E676" s="94">
        <v>325</v>
      </c>
      <c r="F676" s="94">
        <v>338</v>
      </c>
      <c r="G676" s="95" t="s">
        <v>1464</v>
      </c>
      <c r="H676" s="96">
        <f t="shared" si="100"/>
        <v>0.21443400000000001</v>
      </c>
      <c r="I676" s="55" t="s">
        <v>1465</v>
      </c>
      <c r="J676" s="101" t="s">
        <v>1469</v>
      </c>
      <c r="K676" s="57" t="s">
        <v>310</v>
      </c>
      <c r="L676" s="58" t="s">
        <v>311</v>
      </c>
      <c r="M676" s="139" t="s">
        <v>1467</v>
      </c>
      <c r="N676" s="125"/>
      <c r="O676" s="61"/>
      <c r="P676" s="61"/>
      <c r="Q676" s="61"/>
      <c r="R676" s="61"/>
      <c r="S676" s="61"/>
      <c r="T676" s="61"/>
      <c r="U676" s="61"/>
      <c r="V676" s="61"/>
      <c r="W676" s="61"/>
      <c r="X676" s="61"/>
      <c r="Y676" s="61"/>
      <c r="Z676" s="61"/>
      <c r="AA676" s="61"/>
      <c r="AB676" s="61"/>
    </row>
    <row r="677" spans="1:28" s="4" customFormat="1" ht="120" customHeight="1">
      <c r="A677" s="47" t="s">
        <v>1462</v>
      </c>
      <c r="B677" s="89" t="s">
        <v>1468</v>
      </c>
      <c r="C677" s="118" t="s">
        <v>1419</v>
      </c>
      <c r="D677" s="50">
        <v>1</v>
      </c>
      <c r="E677" s="94">
        <v>325</v>
      </c>
      <c r="F677" s="94">
        <v>338</v>
      </c>
      <c r="G677" s="95" t="s">
        <v>1464</v>
      </c>
      <c r="H677" s="96">
        <f t="shared" si="100"/>
        <v>0.21443400000000001</v>
      </c>
      <c r="I677" s="55" t="s">
        <v>1465</v>
      </c>
      <c r="J677" s="101" t="s">
        <v>1469</v>
      </c>
      <c r="K677" s="57" t="s">
        <v>310</v>
      </c>
      <c r="L677" s="58" t="s">
        <v>311</v>
      </c>
      <c r="M677" s="139" t="s">
        <v>1467</v>
      </c>
      <c r="N677" s="125"/>
      <c r="O677" s="61"/>
      <c r="P677" s="61"/>
      <c r="Q677" s="61"/>
      <c r="R677" s="61"/>
      <c r="S677" s="61"/>
      <c r="T677" s="61"/>
      <c r="U677" s="61"/>
      <c r="V677" s="61"/>
      <c r="W677" s="61"/>
      <c r="X677" s="61"/>
      <c r="Y677" s="61"/>
      <c r="Z677" s="61"/>
      <c r="AA677" s="61"/>
      <c r="AB677" s="61"/>
    </row>
    <row r="678" spans="1:28" s="4" customFormat="1" ht="120" customHeight="1">
      <c r="A678" s="47" t="s">
        <v>1462</v>
      </c>
      <c r="B678" s="89" t="s">
        <v>1470</v>
      </c>
      <c r="C678" s="118" t="s">
        <v>1419</v>
      </c>
      <c r="D678" s="50">
        <v>1</v>
      </c>
      <c r="E678" s="94">
        <v>240</v>
      </c>
      <c r="F678" s="94">
        <v>253</v>
      </c>
      <c r="G678" s="95" t="s">
        <v>1471</v>
      </c>
      <c r="H678" s="96">
        <f t="shared" ref="H678:H680" si="101">0.95*0.54*0.4</f>
        <v>0.20519999999999999</v>
      </c>
      <c r="I678" s="55" t="s">
        <v>1472</v>
      </c>
      <c r="J678" s="101" t="s">
        <v>1473</v>
      </c>
      <c r="K678" s="57" t="s">
        <v>310</v>
      </c>
      <c r="L678" s="58" t="s">
        <v>311</v>
      </c>
      <c r="M678" s="139" t="s">
        <v>1467</v>
      </c>
      <c r="N678" s="125"/>
      <c r="O678" s="61"/>
      <c r="P678" s="61"/>
      <c r="Q678" s="61"/>
      <c r="R678" s="61"/>
      <c r="S678" s="61"/>
      <c r="T678" s="61"/>
      <c r="U678" s="61"/>
      <c r="V678" s="61"/>
      <c r="W678" s="61"/>
      <c r="X678" s="61"/>
      <c r="Y678" s="61"/>
      <c r="Z678" s="61"/>
      <c r="AA678" s="61"/>
      <c r="AB678" s="61"/>
    </row>
    <row r="679" spans="1:28" s="4" customFormat="1" ht="120" customHeight="1">
      <c r="A679" s="47" t="s">
        <v>1462</v>
      </c>
      <c r="B679" s="89" t="s">
        <v>1470</v>
      </c>
      <c r="C679" s="118" t="s">
        <v>1419</v>
      </c>
      <c r="D679" s="50">
        <v>1</v>
      </c>
      <c r="E679" s="94">
        <v>240</v>
      </c>
      <c r="F679" s="94">
        <v>253</v>
      </c>
      <c r="G679" s="95" t="s">
        <v>1471</v>
      </c>
      <c r="H679" s="96">
        <f t="shared" si="101"/>
        <v>0.20519999999999999</v>
      </c>
      <c r="I679" s="55" t="s">
        <v>1472</v>
      </c>
      <c r="J679" s="101" t="s">
        <v>1473</v>
      </c>
      <c r="K679" s="57" t="s">
        <v>310</v>
      </c>
      <c r="L679" s="58" t="s">
        <v>311</v>
      </c>
      <c r="M679" s="139" t="s">
        <v>1467</v>
      </c>
      <c r="N679" s="125"/>
      <c r="O679" s="61"/>
      <c r="P679" s="61"/>
      <c r="Q679" s="61"/>
      <c r="R679" s="61"/>
      <c r="S679" s="61"/>
      <c r="T679" s="61"/>
      <c r="U679" s="61"/>
      <c r="V679" s="61"/>
      <c r="W679" s="61"/>
      <c r="X679" s="61"/>
      <c r="Y679" s="61"/>
      <c r="Z679" s="61"/>
      <c r="AA679" s="61"/>
      <c r="AB679" s="61"/>
    </row>
    <row r="680" spans="1:28" s="4" customFormat="1" ht="120" customHeight="1">
      <c r="A680" s="47" t="s">
        <v>1462</v>
      </c>
      <c r="B680" s="89" t="s">
        <v>1470</v>
      </c>
      <c r="C680" s="118" t="s">
        <v>1419</v>
      </c>
      <c r="D680" s="50">
        <v>1</v>
      </c>
      <c r="E680" s="94">
        <v>240</v>
      </c>
      <c r="F680" s="94">
        <v>253</v>
      </c>
      <c r="G680" s="95" t="s">
        <v>1471</v>
      </c>
      <c r="H680" s="96">
        <f t="shared" si="101"/>
        <v>0.20519999999999999</v>
      </c>
      <c r="I680" s="55" t="s">
        <v>1472</v>
      </c>
      <c r="J680" s="101" t="s">
        <v>1473</v>
      </c>
      <c r="K680" s="57" t="s">
        <v>310</v>
      </c>
      <c r="L680" s="58" t="s">
        <v>311</v>
      </c>
      <c r="M680" s="139" t="s">
        <v>1467</v>
      </c>
      <c r="N680" s="125"/>
      <c r="O680" s="61"/>
      <c r="P680" s="61"/>
      <c r="Q680" s="61"/>
      <c r="R680" s="61"/>
      <c r="S680" s="61"/>
      <c r="T680" s="61"/>
      <c r="U680" s="61"/>
      <c r="V680" s="61"/>
      <c r="W680" s="61"/>
      <c r="X680" s="61"/>
      <c r="Y680" s="61"/>
      <c r="Z680" s="61"/>
      <c r="AA680" s="61"/>
      <c r="AB680" s="61"/>
    </row>
    <row r="681" spans="1:28" s="4" customFormat="1" ht="120" customHeight="1">
      <c r="A681" s="47" t="s">
        <v>1462</v>
      </c>
      <c r="B681" s="89" t="s">
        <v>1474</v>
      </c>
      <c r="C681" s="118" t="s">
        <v>1419</v>
      </c>
      <c r="D681" s="50">
        <v>1</v>
      </c>
      <c r="E681" s="94">
        <v>270</v>
      </c>
      <c r="F681" s="94">
        <v>282</v>
      </c>
      <c r="G681" s="95" t="s">
        <v>1471</v>
      </c>
      <c r="H681" s="96">
        <f t="shared" ref="H681:H683" si="102">1*0.57*0.35</f>
        <v>0.19950000000000001</v>
      </c>
      <c r="I681" s="55" t="s">
        <v>1475</v>
      </c>
      <c r="J681" s="101" t="s">
        <v>1476</v>
      </c>
      <c r="K681" s="57" t="s">
        <v>310</v>
      </c>
      <c r="L681" s="58" t="s">
        <v>311</v>
      </c>
      <c r="M681" s="139" t="s">
        <v>1467</v>
      </c>
      <c r="N681" s="125"/>
      <c r="O681" s="61"/>
      <c r="P681" s="61"/>
      <c r="Q681" s="61"/>
      <c r="R681" s="61"/>
      <c r="S681" s="61"/>
      <c r="T681" s="61"/>
      <c r="U681" s="61"/>
      <c r="V681" s="61"/>
      <c r="W681" s="61"/>
      <c r="X681" s="61"/>
      <c r="Y681" s="61"/>
      <c r="Z681" s="61"/>
      <c r="AA681" s="61"/>
      <c r="AB681" s="61"/>
    </row>
    <row r="682" spans="1:28" s="4" customFormat="1" ht="120" customHeight="1">
      <c r="A682" s="47" t="s">
        <v>1462</v>
      </c>
      <c r="B682" s="89" t="s">
        <v>1477</v>
      </c>
      <c r="C682" s="118" t="s">
        <v>1419</v>
      </c>
      <c r="D682" s="50">
        <v>1</v>
      </c>
      <c r="E682" s="94">
        <v>310</v>
      </c>
      <c r="F682" s="94">
        <v>322</v>
      </c>
      <c r="G682" s="95" t="s">
        <v>1471</v>
      </c>
      <c r="H682" s="96">
        <f t="shared" si="102"/>
        <v>0.19950000000000001</v>
      </c>
      <c r="I682" s="55" t="s">
        <v>1475</v>
      </c>
      <c r="J682" s="101" t="s">
        <v>1478</v>
      </c>
      <c r="K682" s="57" t="s">
        <v>310</v>
      </c>
      <c r="L682" s="58" t="s">
        <v>311</v>
      </c>
      <c r="M682" s="139" t="s">
        <v>1479</v>
      </c>
      <c r="N682" s="125"/>
      <c r="O682" s="61"/>
      <c r="P682" s="61"/>
      <c r="Q682" s="61"/>
      <c r="R682" s="61"/>
      <c r="S682" s="61"/>
      <c r="T682" s="61"/>
      <c r="U682" s="61"/>
      <c r="V682" s="61"/>
      <c r="W682" s="61"/>
      <c r="X682" s="61"/>
      <c r="Y682" s="61"/>
      <c r="Z682" s="61"/>
      <c r="AA682" s="61"/>
      <c r="AB682" s="61"/>
    </row>
    <row r="683" spans="1:28" s="4" customFormat="1" ht="120" customHeight="1">
      <c r="A683" s="47" t="s">
        <v>1462</v>
      </c>
      <c r="B683" s="89" t="s">
        <v>1477</v>
      </c>
      <c r="C683" s="118" t="s">
        <v>1419</v>
      </c>
      <c r="D683" s="50">
        <v>1</v>
      </c>
      <c r="E683" s="94">
        <v>310</v>
      </c>
      <c r="F683" s="94">
        <v>322</v>
      </c>
      <c r="G683" s="95" t="s">
        <v>1471</v>
      </c>
      <c r="H683" s="96">
        <f t="shared" si="102"/>
        <v>0.19950000000000001</v>
      </c>
      <c r="I683" s="55" t="s">
        <v>1475</v>
      </c>
      <c r="J683" s="101" t="s">
        <v>1478</v>
      </c>
      <c r="K683" s="57" t="s">
        <v>310</v>
      </c>
      <c r="L683" s="58" t="s">
        <v>311</v>
      </c>
      <c r="M683" s="139" t="s">
        <v>1479</v>
      </c>
      <c r="N683" s="125"/>
      <c r="O683" s="61"/>
      <c r="P683" s="61"/>
      <c r="Q683" s="61"/>
      <c r="R683" s="61"/>
      <c r="S683" s="61"/>
      <c r="T683" s="61"/>
      <c r="U683" s="61"/>
      <c r="V683" s="61"/>
      <c r="W683" s="61"/>
      <c r="X683" s="61"/>
      <c r="Y683" s="61"/>
      <c r="Z683" s="61"/>
      <c r="AA683" s="61"/>
      <c r="AB683" s="61"/>
    </row>
    <row r="684" spans="1:28" s="4" customFormat="1" ht="120" customHeight="1">
      <c r="A684" s="47" t="s">
        <v>1462</v>
      </c>
      <c r="B684" s="89" t="s">
        <v>1480</v>
      </c>
      <c r="C684" s="118" t="s">
        <v>211</v>
      </c>
      <c r="D684" s="50">
        <v>1</v>
      </c>
      <c r="E684" s="94">
        <v>285</v>
      </c>
      <c r="F684" s="94">
        <v>300</v>
      </c>
      <c r="G684" s="95" t="s">
        <v>1481</v>
      </c>
      <c r="H684" s="96">
        <f t="shared" ref="H684:H690" si="103">1.09*0.59*0.43</f>
        <v>0.27653299999999997</v>
      </c>
      <c r="I684" s="55" t="s">
        <v>332</v>
      </c>
      <c r="J684" s="101" t="s">
        <v>1482</v>
      </c>
      <c r="K684" s="57" t="s">
        <v>310</v>
      </c>
      <c r="L684" s="58" t="s">
        <v>311</v>
      </c>
      <c r="M684" s="139" t="s">
        <v>1467</v>
      </c>
      <c r="N684" s="125"/>
      <c r="O684" s="61"/>
      <c r="P684" s="61"/>
      <c r="Q684" s="61"/>
      <c r="R684" s="61"/>
      <c r="S684" s="61"/>
      <c r="T684" s="61"/>
      <c r="U684" s="61"/>
      <c r="V684" s="61"/>
      <c r="W684" s="61"/>
      <c r="X684" s="61"/>
      <c r="Y684" s="61"/>
      <c r="Z684" s="61"/>
      <c r="AA684" s="61"/>
      <c r="AB684" s="61"/>
    </row>
    <row r="685" spans="1:28" s="4" customFormat="1" ht="120" customHeight="1">
      <c r="A685" s="47" t="s">
        <v>1462</v>
      </c>
      <c r="B685" s="89" t="s">
        <v>1480</v>
      </c>
      <c r="C685" s="118" t="s">
        <v>211</v>
      </c>
      <c r="D685" s="50">
        <v>1</v>
      </c>
      <c r="E685" s="94">
        <v>285</v>
      </c>
      <c r="F685" s="94">
        <v>300</v>
      </c>
      <c r="G685" s="95" t="s">
        <v>1481</v>
      </c>
      <c r="H685" s="96">
        <f t="shared" si="103"/>
        <v>0.27653299999999997</v>
      </c>
      <c r="I685" s="55" t="s">
        <v>332</v>
      </c>
      <c r="J685" s="101" t="s">
        <v>1482</v>
      </c>
      <c r="K685" s="57" t="s">
        <v>310</v>
      </c>
      <c r="L685" s="58" t="s">
        <v>311</v>
      </c>
      <c r="M685" s="139" t="s">
        <v>1467</v>
      </c>
      <c r="N685" s="125"/>
      <c r="O685" s="61"/>
      <c r="P685" s="61"/>
      <c r="Q685" s="61"/>
      <c r="R685" s="61"/>
      <c r="S685" s="61"/>
      <c r="T685" s="61"/>
      <c r="U685" s="61"/>
      <c r="V685" s="61"/>
      <c r="W685" s="61"/>
      <c r="X685" s="61"/>
      <c r="Y685" s="61"/>
      <c r="Z685" s="61"/>
      <c r="AA685" s="61"/>
      <c r="AB685" s="61"/>
    </row>
    <row r="686" spans="1:28" s="4" customFormat="1" ht="120" customHeight="1">
      <c r="A686" s="47" t="s">
        <v>1462</v>
      </c>
      <c r="B686" s="89" t="s">
        <v>1483</v>
      </c>
      <c r="C686" s="118" t="s">
        <v>211</v>
      </c>
      <c r="D686" s="50">
        <v>1</v>
      </c>
      <c r="E686" s="94">
        <v>325</v>
      </c>
      <c r="F686" s="94">
        <v>340</v>
      </c>
      <c r="G686" s="95" t="s">
        <v>1481</v>
      </c>
      <c r="H686" s="96">
        <f t="shared" si="103"/>
        <v>0.27653299999999997</v>
      </c>
      <c r="I686" s="55" t="s">
        <v>332</v>
      </c>
      <c r="J686" s="101" t="s">
        <v>1484</v>
      </c>
      <c r="K686" s="57" t="s">
        <v>310</v>
      </c>
      <c r="L686" s="58" t="s">
        <v>311</v>
      </c>
      <c r="M686" s="139" t="s">
        <v>1467</v>
      </c>
      <c r="N686" s="125"/>
      <c r="O686" s="61"/>
      <c r="P686" s="61"/>
      <c r="Q686" s="61"/>
      <c r="R686" s="61"/>
      <c r="S686" s="61"/>
      <c r="T686" s="61"/>
      <c r="U686" s="61"/>
      <c r="V686" s="61"/>
      <c r="W686" s="61"/>
      <c r="X686" s="61"/>
      <c r="Y686" s="61"/>
      <c r="Z686" s="61"/>
      <c r="AA686" s="61"/>
      <c r="AB686" s="61"/>
    </row>
    <row r="687" spans="1:28" s="4" customFormat="1" ht="120" customHeight="1">
      <c r="A687" s="47" t="s">
        <v>1462</v>
      </c>
      <c r="B687" s="89" t="s">
        <v>1483</v>
      </c>
      <c r="C687" s="118" t="s">
        <v>211</v>
      </c>
      <c r="D687" s="50">
        <v>1</v>
      </c>
      <c r="E687" s="94">
        <v>325</v>
      </c>
      <c r="F687" s="94">
        <v>340</v>
      </c>
      <c r="G687" s="95" t="s">
        <v>1481</v>
      </c>
      <c r="H687" s="96">
        <f t="shared" si="103"/>
        <v>0.27653299999999997</v>
      </c>
      <c r="I687" s="55" t="s">
        <v>332</v>
      </c>
      <c r="J687" s="101" t="s">
        <v>1484</v>
      </c>
      <c r="K687" s="57" t="s">
        <v>310</v>
      </c>
      <c r="L687" s="58" t="s">
        <v>311</v>
      </c>
      <c r="M687" s="139" t="s">
        <v>1467</v>
      </c>
      <c r="N687" s="125"/>
      <c r="O687" s="61"/>
      <c r="P687" s="61"/>
      <c r="Q687" s="61"/>
      <c r="R687" s="61"/>
      <c r="S687" s="61"/>
      <c r="T687" s="61"/>
      <c r="U687" s="61"/>
      <c r="V687" s="61"/>
      <c r="W687" s="61"/>
      <c r="X687" s="61"/>
      <c r="Y687" s="61"/>
      <c r="Z687" s="61"/>
      <c r="AA687" s="61"/>
      <c r="AB687" s="61"/>
    </row>
    <row r="688" spans="1:28" s="4" customFormat="1" ht="120" customHeight="1">
      <c r="A688" s="47" t="s">
        <v>1462</v>
      </c>
      <c r="B688" s="89" t="s">
        <v>1485</v>
      </c>
      <c r="C688" s="118" t="s">
        <v>1486</v>
      </c>
      <c r="D688" s="50">
        <v>1</v>
      </c>
      <c r="E688" s="94">
        <v>285</v>
      </c>
      <c r="F688" s="94">
        <v>300</v>
      </c>
      <c r="G688" s="95" t="s">
        <v>1481</v>
      </c>
      <c r="H688" s="96">
        <f t="shared" si="103"/>
        <v>0.27653299999999997</v>
      </c>
      <c r="I688" s="55" t="s">
        <v>332</v>
      </c>
      <c r="J688" s="101" t="s">
        <v>1482</v>
      </c>
      <c r="K688" s="57" t="s">
        <v>310</v>
      </c>
      <c r="L688" s="58" t="s">
        <v>311</v>
      </c>
      <c r="M688" s="139" t="s">
        <v>1467</v>
      </c>
      <c r="N688" s="125"/>
      <c r="O688" s="61"/>
      <c r="P688" s="61"/>
      <c r="Q688" s="61"/>
      <c r="R688" s="61"/>
      <c r="S688" s="61"/>
      <c r="T688" s="61"/>
      <c r="U688" s="61"/>
      <c r="V688" s="61"/>
      <c r="W688" s="61"/>
      <c r="X688" s="61"/>
      <c r="Y688" s="61"/>
      <c r="Z688" s="61"/>
      <c r="AA688" s="61"/>
      <c r="AB688" s="61"/>
    </row>
    <row r="689" spans="1:28" s="4" customFormat="1" ht="120" customHeight="1">
      <c r="A689" s="47" t="s">
        <v>1462</v>
      </c>
      <c r="B689" s="89" t="s">
        <v>1487</v>
      </c>
      <c r="C689" s="118" t="s">
        <v>1486</v>
      </c>
      <c r="D689" s="50">
        <v>1</v>
      </c>
      <c r="E689" s="94">
        <v>325</v>
      </c>
      <c r="F689" s="94">
        <v>340</v>
      </c>
      <c r="G689" s="95" t="s">
        <v>1481</v>
      </c>
      <c r="H689" s="96">
        <f t="shared" si="103"/>
        <v>0.27653299999999997</v>
      </c>
      <c r="I689" s="55" t="s">
        <v>332</v>
      </c>
      <c r="J689" s="101" t="s">
        <v>1484</v>
      </c>
      <c r="K689" s="57" t="s">
        <v>310</v>
      </c>
      <c r="L689" s="58" t="s">
        <v>311</v>
      </c>
      <c r="M689" s="139" t="s">
        <v>1467</v>
      </c>
      <c r="N689" s="125"/>
      <c r="O689" s="61"/>
      <c r="P689" s="61"/>
      <c r="Q689" s="61"/>
      <c r="R689" s="61"/>
      <c r="S689" s="61"/>
      <c r="T689" s="61"/>
      <c r="U689" s="61"/>
      <c r="V689" s="61"/>
      <c r="W689" s="61"/>
      <c r="X689" s="61"/>
      <c r="Y689" s="61"/>
      <c r="Z689" s="61"/>
      <c r="AA689" s="61"/>
      <c r="AB689" s="61"/>
    </row>
    <row r="690" spans="1:28" s="4" customFormat="1" ht="120" customHeight="1">
      <c r="A690" s="47" t="s">
        <v>1462</v>
      </c>
      <c r="B690" s="89" t="s">
        <v>1487</v>
      </c>
      <c r="C690" s="118" t="s">
        <v>1486</v>
      </c>
      <c r="D690" s="50">
        <v>1</v>
      </c>
      <c r="E690" s="94">
        <v>325</v>
      </c>
      <c r="F690" s="94">
        <v>340</v>
      </c>
      <c r="G690" s="95" t="s">
        <v>1481</v>
      </c>
      <c r="H690" s="96">
        <f t="shared" si="103"/>
        <v>0.27653299999999997</v>
      </c>
      <c r="I690" s="55" t="s">
        <v>332</v>
      </c>
      <c r="J690" s="101" t="s">
        <v>1484</v>
      </c>
      <c r="K690" s="57" t="s">
        <v>310</v>
      </c>
      <c r="L690" s="58" t="s">
        <v>311</v>
      </c>
      <c r="M690" s="139" t="s">
        <v>1467</v>
      </c>
      <c r="N690" s="125"/>
      <c r="O690" s="61"/>
      <c r="P690" s="61"/>
      <c r="Q690" s="61"/>
      <c r="R690" s="61"/>
      <c r="S690" s="61"/>
      <c r="T690" s="61"/>
      <c r="U690" s="61"/>
      <c r="V690" s="61"/>
      <c r="W690" s="61"/>
      <c r="X690" s="61"/>
      <c r="Y690" s="61"/>
      <c r="Z690" s="61"/>
      <c r="AA690" s="61"/>
      <c r="AB690" s="61"/>
    </row>
    <row r="691" spans="1:28" s="4" customFormat="1" ht="120" customHeight="1">
      <c r="A691" s="47" t="s">
        <v>1462</v>
      </c>
      <c r="B691" s="89" t="s">
        <v>1488</v>
      </c>
      <c r="C691" s="118" t="s">
        <v>1489</v>
      </c>
      <c r="D691" s="50">
        <v>1</v>
      </c>
      <c r="E691" s="94">
        <v>130</v>
      </c>
      <c r="F691" s="94">
        <v>138</v>
      </c>
      <c r="G691" s="95" t="s">
        <v>1490</v>
      </c>
      <c r="H691" s="96">
        <f t="shared" ref="H691:H693" si="104">0.77*0.43*0.345</f>
        <v>0.1142295</v>
      </c>
      <c r="I691" s="55" t="s">
        <v>1491</v>
      </c>
      <c r="J691" s="101" t="s">
        <v>1492</v>
      </c>
      <c r="K691" s="57" t="s">
        <v>310</v>
      </c>
      <c r="L691" s="58" t="s">
        <v>311</v>
      </c>
      <c r="M691" s="132"/>
      <c r="N691" s="125"/>
      <c r="O691" s="61"/>
      <c r="P691" s="61"/>
      <c r="Q691" s="61"/>
      <c r="R691" s="61"/>
      <c r="S691" s="61"/>
      <c r="T691" s="61"/>
      <c r="U691" s="61"/>
      <c r="V691" s="61"/>
      <c r="W691" s="61"/>
      <c r="X691" s="61"/>
      <c r="Y691" s="61"/>
      <c r="Z691" s="61"/>
      <c r="AA691" s="61"/>
      <c r="AB691" s="61"/>
    </row>
    <row r="692" spans="1:28" s="4" customFormat="1" ht="120" customHeight="1">
      <c r="A692" s="47" t="s">
        <v>1462</v>
      </c>
      <c r="B692" s="89" t="s">
        <v>1493</v>
      </c>
      <c r="C692" s="118" t="s">
        <v>1489</v>
      </c>
      <c r="D692" s="50">
        <v>1</v>
      </c>
      <c r="E692" s="94">
        <v>152</v>
      </c>
      <c r="F692" s="94">
        <v>160</v>
      </c>
      <c r="G692" s="95" t="s">
        <v>1490</v>
      </c>
      <c r="H692" s="96">
        <f t="shared" si="104"/>
        <v>0.1142295</v>
      </c>
      <c r="I692" s="55" t="s">
        <v>1491</v>
      </c>
      <c r="J692" s="101" t="s">
        <v>1494</v>
      </c>
      <c r="K692" s="57" t="s">
        <v>310</v>
      </c>
      <c r="L692" s="58" t="s">
        <v>311</v>
      </c>
      <c r="M692" s="132"/>
      <c r="N692" s="125"/>
      <c r="O692" s="61"/>
      <c r="P692" s="61"/>
      <c r="Q692" s="61"/>
      <c r="R692" s="61"/>
      <c r="S692" s="61"/>
      <c r="T692" s="61"/>
      <c r="U692" s="61"/>
      <c r="V692" s="61"/>
      <c r="W692" s="61"/>
      <c r="X692" s="61"/>
      <c r="Y692" s="61"/>
      <c r="Z692" s="61"/>
      <c r="AA692" s="61"/>
      <c r="AB692" s="61"/>
    </row>
    <row r="693" spans="1:28" s="4" customFormat="1" ht="120" customHeight="1">
      <c r="A693" s="47" t="s">
        <v>1462</v>
      </c>
      <c r="B693" s="89" t="s">
        <v>1493</v>
      </c>
      <c r="C693" s="118" t="s">
        <v>1489</v>
      </c>
      <c r="D693" s="50">
        <v>1</v>
      </c>
      <c r="E693" s="94">
        <v>152</v>
      </c>
      <c r="F693" s="94">
        <v>160</v>
      </c>
      <c r="G693" s="95" t="s">
        <v>1490</v>
      </c>
      <c r="H693" s="96">
        <f t="shared" si="104"/>
        <v>0.1142295</v>
      </c>
      <c r="I693" s="55" t="s">
        <v>1491</v>
      </c>
      <c r="J693" s="101" t="s">
        <v>1494</v>
      </c>
      <c r="K693" s="57" t="s">
        <v>310</v>
      </c>
      <c r="L693" s="58" t="s">
        <v>311</v>
      </c>
      <c r="M693" s="132"/>
      <c r="N693" s="125"/>
      <c r="O693" s="61"/>
      <c r="P693" s="61"/>
      <c r="Q693" s="61"/>
      <c r="R693" s="61"/>
      <c r="S693" s="61"/>
      <c r="T693" s="61"/>
      <c r="U693" s="61"/>
      <c r="V693" s="61"/>
      <c r="W693" s="61"/>
      <c r="X693" s="61"/>
      <c r="Y693" s="61"/>
      <c r="Z693" s="61"/>
      <c r="AA693" s="61"/>
      <c r="AB693" s="61"/>
    </row>
    <row r="694" spans="1:28" s="4" customFormat="1" ht="120" customHeight="1">
      <c r="A694" s="47" t="s">
        <v>1462</v>
      </c>
      <c r="B694" s="89" t="s">
        <v>1495</v>
      </c>
      <c r="C694" s="118" t="s">
        <v>211</v>
      </c>
      <c r="D694" s="50">
        <v>1</v>
      </c>
      <c r="E694" s="94">
        <v>105</v>
      </c>
      <c r="F694" s="94">
        <v>110</v>
      </c>
      <c r="G694" s="95" t="s">
        <v>1496</v>
      </c>
      <c r="H694" s="96">
        <f t="shared" ref="H694:H697" si="105">0.6*0.39*0.34</f>
        <v>7.9560000000000006E-2</v>
      </c>
      <c r="I694" s="55" t="s">
        <v>1497</v>
      </c>
      <c r="J694" s="101" t="s">
        <v>1498</v>
      </c>
      <c r="K694" s="57" t="s">
        <v>310</v>
      </c>
      <c r="L694" s="58" t="s">
        <v>311</v>
      </c>
      <c r="M694" s="132"/>
      <c r="N694" s="125"/>
      <c r="O694" s="61"/>
      <c r="P694" s="61"/>
      <c r="Q694" s="61"/>
      <c r="R694" s="61"/>
      <c r="S694" s="61"/>
      <c r="T694" s="61"/>
      <c r="U694" s="61"/>
      <c r="V694" s="61"/>
      <c r="W694" s="61"/>
      <c r="X694" s="61"/>
      <c r="Y694" s="61"/>
      <c r="Z694" s="61"/>
      <c r="AA694" s="61"/>
      <c r="AB694" s="61"/>
    </row>
    <row r="695" spans="1:28" s="4" customFormat="1" ht="120" customHeight="1">
      <c r="A695" s="47" t="s">
        <v>1462</v>
      </c>
      <c r="B695" s="89" t="s">
        <v>1495</v>
      </c>
      <c r="C695" s="118" t="s">
        <v>211</v>
      </c>
      <c r="D695" s="50">
        <v>1</v>
      </c>
      <c r="E695" s="94">
        <v>105</v>
      </c>
      <c r="F695" s="94">
        <v>110</v>
      </c>
      <c r="G695" s="95" t="s">
        <v>1496</v>
      </c>
      <c r="H695" s="96">
        <f t="shared" si="105"/>
        <v>7.9560000000000006E-2</v>
      </c>
      <c r="I695" s="55" t="s">
        <v>1497</v>
      </c>
      <c r="J695" s="101" t="s">
        <v>1498</v>
      </c>
      <c r="K695" s="57" t="s">
        <v>310</v>
      </c>
      <c r="L695" s="58" t="s">
        <v>311</v>
      </c>
      <c r="M695" s="132"/>
      <c r="N695" s="125"/>
      <c r="O695" s="61"/>
      <c r="P695" s="61"/>
      <c r="Q695" s="61"/>
      <c r="R695" s="61"/>
      <c r="S695" s="61"/>
      <c r="T695" s="61"/>
      <c r="U695" s="61"/>
      <c r="V695" s="61"/>
      <c r="W695" s="61"/>
      <c r="X695" s="61"/>
      <c r="Y695" s="61"/>
      <c r="Z695" s="61"/>
      <c r="AA695" s="61"/>
      <c r="AB695" s="61"/>
    </row>
    <row r="696" spans="1:28" s="4" customFormat="1" ht="120" customHeight="1">
      <c r="A696" s="47" t="s">
        <v>1462</v>
      </c>
      <c r="B696" s="89" t="s">
        <v>1499</v>
      </c>
      <c r="C696" s="118" t="s">
        <v>211</v>
      </c>
      <c r="D696" s="50">
        <v>1</v>
      </c>
      <c r="E696" s="94">
        <v>128</v>
      </c>
      <c r="F696" s="94">
        <v>133</v>
      </c>
      <c r="G696" s="95" t="s">
        <v>1496</v>
      </c>
      <c r="H696" s="96">
        <f t="shared" si="105"/>
        <v>7.9560000000000006E-2</v>
      </c>
      <c r="I696" s="55" t="s">
        <v>1497</v>
      </c>
      <c r="J696" s="101" t="s">
        <v>1500</v>
      </c>
      <c r="K696" s="57" t="s">
        <v>310</v>
      </c>
      <c r="L696" s="58" t="s">
        <v>311</v>
      </c>
      <c r="M696" s="132"/>
      <c r="N696" s="125"/>
      <c r="O696" s="61"/>
      <c r="P696" s="61"/>
      <c r="Q696" s="61"/>
      <c r="R696" s="61"/>
      <c r="S696" s="61"/>
      <c r="T696" s="61"/>
      <c r="U696" s="61"/>
      <c r="V696" s="61"/>
      <c r="W696" s="61"/>
      <c r="X696" s="61"/>
      <c r="Y696" s="61"/>
      <c r="Z696" s="61"/>
      <c r="AA696" s="61"/>
      <c r="AB696" s="61"/>
    </row>
    <row r="697" spans="1:28" s="4" customFormat="1" ht="120" customHeight="1">
      <c r="A697" s="47" t="s">
        <v>1462</v>
      </c>
      <c r="B697" s="89" t="s">
        <v>1499</v>
      </c>
      <c r="C697" s="118" t="s">
        <v>211</v>
      </c>
      <c r="D697" s="50">
        <v>1</v>
      </c>
      <c r="E697" s="94">
        <v>128</v>
      </c>
      <c r="F697" s="94">
        <v>133</v>
      </c>
      <c r="G697" s="95" t="s">
        <v>1496</v>
      </c>
      <c r="H697" s="96">
        <f t="shared" si="105"/>
        <v>7.9560000000000006E-2</v>
      </c>
      <c r="I697" s="55" t="s">
        <v>1497</v>
      </c>
      <c r="J697" s="101" t="s">
        <v>1500</v>
      </c>
      <c r="K697" s="57" t="s">
        <v>310</v>
      </c>
      <c r="L697" s="58" t="s">
        <v>311</v>
      </c>
      <c r="M697" s="132"/>
      <c r="N697" s="125"/>
      <c r="O697" s="61"/>
      <c r="P697" s="61"/>
      <c r="Q697" s="61"/>
      <c r="R697" s="61"/>
      <c r="S697" s="61"/>
      <c r="T697" s="61"/>
      <c r="U697" s="61"/>
      <c r="V697" s="61"/>
      <c r="W697" s="61"/>
      <c r="X697" s="61"/>
      <c r="Y697" s="61"/>
      <c r="Z697" s="61"/>
      <c r="AA697" s="61"/>
      <c r="AB697" s="61"/>
    </row>
    <row r="698" spans="1:28" s="4" customFormat="1" ht="120" customHeight="1">
      <c r="A698" s="47" t="s">
        <v>1501</v>
      </c>
      <c r="B698" s="89" t="s">
        <v>1502</v>
      </c>
      <c r="C698" s="118" t="s">
        <v>1503</v>
      </c>
      <c r="D698" s="50">
        <v>1</v>
      </c>
      <c r="E698" s="94">
        <v>270</v>
      </c>
      <c r="F698" s="94">
        <v>285</v>
      </c>
      <c r="G698" s="95" t="s">
        <v>1504</v>
      </c>
      <c r="H698" s="96">
        <f t="shared" ref="H698:H701" si="106">1.03*0.57*0.42</f>
        <v>0.246582</v>
      </c>
      <c r="I698" s="55" t="s">
        <v>1505</v>
      </c>
      <c r="J698" s="101" t="s">
        <v>1506</v>
      </c>
      <c r="K698" s="57" t="s">
        <v>310</v>
      </c>
      <c r="L698" s="58" t="s">
        <v>311</v>
      </c>
      <c r="M698" s="139" t="s">
        <v>1507</v>
      </c>
      <c r="N698" s="125"/>
      <c r="O698" s="61"/>
      <c r="P698" s="61"/>
      <c r="Q698" s="61"/>
      <c r="R698" s="61"/>
      <c r="S698" s="61"/>
      <c r="T698" s="61"/>
      <c r="U698" s="61"/>
      <c r="V698" s="61"/>
      <c r="W698" s="61"/>
      <c r="X698" s="61"/>
      <c r="Y698" s="61"/>
      <c r="Z698" s="61"/>
      <c r="AA698" s="61"/>
      <c r="AB698" s="61"/>
    </row>
    <row r="699" spans="1:28" s="4" customFormat="1" ht="120" customHeight="1">
      <c r="A699" s="47" t="s">
        <v>1501</v>
      </c>
      <c r="B699" s="89" t="s">
        <v>1502</v>
      </c>
      <c r="C699" s="118" t="s">
        <v>1503</v>
      </c>
      <c r="D699" s="50">
        <v>1</v>
      </c>
      <c r="E699" s="94">
        <v>270</v>
      </c>
      <c r="F699" s="94">
        <v>285</v>
      </c>
      <c r="G699" s="95" t="s">
        <v>1504</v>
      </c>
      <c r="H699" s="96">
        <f t="shared" si="106"/>
        <v>0.246582</v>
      </c>
      <c r="I699" s="55" t="s">
        <v>1505</v>
      </c>
      <c r="J699" s="101" t="s">
        <v>1506</v>
      </c>
      <c r="K699" s="57" t="s">
        <v>310</v>
      </c>
      <c r="L699" s="58" t="s">
        <v>311</v>
      </c>
      <c r="M699" s="139" t="s">
        <v>1507</v>
      </c>
      <c r="N699" s="125"/>
      <c r="O699" s="61"/>
      <c r="P699" s="61"/>
      <c r="Q699" s="61"/>
      <c r="R699" s="61"/>
      <c r="S699" s="61"/>
      <c r="T699" s="61"/>
      <c r="U699" s="61"/>
      <c r="V699" s="61"/>
      <c r="W699" s="61"/>
      <c r="X699" s="61"/>
      <c r="Y699" s="61"/>
      <c r="Z699" s="61"/>
      <c r="AA699" s="61"/>
      <c r="AB699" s="61"/>
    </row>
    <row r="700" spans="1:28" s="4" customFormat="1" ht="120" customHeight="1">
      <c r="A700" s="47" t="s">
        <v>1501</v>
      </c>
      <c r="B700" s="89" t="s">
        <v>1502</v>
      </c>
      <c r="C700" s="118" t="s">
        <v>1503</v>
      </c>
      <c r="D700" s="50">
        <v>1</v>
      </c>
      <c r="E700" s="94">
        <v>270</v>
      </c>
      <c r="F700" s="94">
        <v>285</v>
      </c>
      <c r="G700" s="95" t="s">
        <v>1504</v>
      </c>
      <c r="H700" s="96">
        <f t="shared" si="106"/>
        <v>0.246582</v>
      </c>
      <c r="I700" s="55" t="s">
        <v>1505</v>
      </c>
      <c r="J700" s="101" t="s">
        <v>1506</v>
      </c>
      <c r="K700" s="57" t="s">
        <v>310</v>
      </c>
      <c r="L700" s="58" t="s">
        <v>311</v>
      </c>
      <c r="M700" s="139" t="s">
        <v>1507</v>
      </c>
      <c r="N700" s="125"/>
      <c r="O700" s="61"/>
      <c r="P700" s="61"/>
      <c r="Q700" s="61"/>
      <c r="R700" s="61"/>
      <c r="S700" s="61"/>
      <c r="T700" s="61"/>
      <c r="U700" s="61"/>
      <c r="V700" s="61"/>
      <c r="W700" s="61"/>
      <c r="X700" s="61"/>
      <c r="Y700" s="61"/>
      <c r="Z700" s="61"/>
      <c r="AA700" s="61"/>
      <c r="AB700" s="61"/>
    </row>
    <row r="701" spans="1:28" s="4" customFormat="1" ht="120" customHeight="1">
      <c r="A701" s="47" t="s">
        <v>1501</v>
      </c>
      <c r="B701" s="89" t="s">
        <v>1508</v>
      </c>
      <c r="C701" s="120" t="s">
        <v>1509</v>
      </c>
      <c r="D701" s="50">
        <v>1</v>
      </c>
      <c r="E701" s="94">
        <v>310</v>
      </c>
      <c r="F701" s="94">
        <v>325</v>
      </c>
      <c r="G701" s="95" t="s">
        <v>1504</v>
      </c>
      <c r="H701" s="96">
        <f t="shared" si="106"/>
        <v>0.246582</v>
      </c>
      <c r="I701" s="55" t="s">
        <v>1505</v>
      </c>
      <c r="J701" s="101" t="s">
        <v>1506</v>
      </c>
      <c r="K701" s="57" t="s">
        <v>310</v>
      </c>
      <c r="L701" s="58" t="s">
        <v>311</v>
      </c>
      <c r="M701" s="139" t="s">
        <v>1507</v>
      </c>
      <c r="N701" s="125"/>
      <c r="O701" s="61"/>
      <c r="P701" s="61"/>
      <c r="Q701" s="61"/>
      <c r="R701" s="61"/>
      <c r="S701" s="61"/>
      <c r="T701" s="61"/>
      <c r="U701" s="61"/>
      <c r="V701" s="61"/>
      <c r="W701" s="61"/>
      <c r="X701" s="61"/>
      <c r="Y701" s="61"/>
      <c r="Z701" s="61"/>
      <c r="AA701" s="61"/>
      <c r="AB701" s="61"/>
    </row>
    <row r="702" spans="1:28" s="4" customFormat="1" ht="120" customHeight="1">
      <c r="A702" s="47" t="s">
        <v>1501</v>
      </c>
      <c r="B702" s="89" t="s">
        <v>1510</v>
      </c>
      <c r="C702" s="118" t="s">
        <v>1511</v>
      </c>
      <c r="D702" s="50">
        <v>1</v>
      </c>
      <c r="E702" s="94">
        <v>265</v>
      </c>
      <c r="F702" s="94">
        <v>278</v>
      </c>
      <c r="G702" s="95" t="s">
        <v>1512</v>
      </c>
      <c r="H702" s="96">
        <f t="shared" ref="H702:H705" si="107">1*0.58*0.39</f>
        <v>0.22620000000000001</v>
      </c>
      <c r="I702" s="55" t="s">
        <v>1513</v>
      </c>
      <c r="J702" s="101" t="s">
        <v>1506</v>
      </c>
      <c r="K702" s="57" t="s">
        <v>310</v>
      </c>
      <c r="L702" s="58" t="s">
        <v>311</v>
      </c>
      <c r="M702" s="139" t="s">
        <v>1507</v>
      </c>
      <c r="N702" s="125"/>
      <c r="O702" s="61"/>
      <c r="P702" s="61"/>
      <c r="Q702" s="61"/>
      <c r="R702" s="61"/>
      <c r="S702" s="61"/>
      <c r="T702" s="61"/>
      <c r="U702" s="61"/>
      <c r="V702" s="61"/>
      <c r="W702" s="61"/>
      <c r="X702" s="61"/>
      <c r="Y702" s="61"/>
      <c r="Z702" s="61"/>
      <c r="AA702" s="61"/>
      <c r="AB702" s="61"/>
    </row>
    <row r="703" spans="1:28" s="4" customFormat="1" ht="120" customHeight="1">
      <c r="A703" s="47" t="s">
        <v>1501</v>
      </c>
      <c r="B703" s="89" t="s">
        <v>1510</v>
      </c>
      <c r="C703" s="118" t="s">
        <v>1511</v>
      </c>
      <c r="D703" s="50">
        <v>1</v>
      </c>
      <c r="E703" s="94">
        <v>265</v>
      </c>
      <c r="F703" s="94">
        <v>278</v>
      </c>
      <c r="G703" s="95" t="s">
        <v>1512</v>
      </c>
      <c r="H703" s="96">
        <f t="shared" si="107"/>
        <v>0.22620000000000001</v>
      </c>
      <c r="I703" s="55" t="s">
        <v>1513</v>
      </c>
      <c r="J703" s="101" t="s">
        <v>1506</v>
      </c>
      <c r="K703" s="57" t="s">
        <v>310</v>
      </c>
      <c r="L703" s="58" t="s">
        <v>311</v>
      </c>
      <c r="M703" s="139" t="s">
        <v>1507</v>
      </c>
      <c r="N703" s="125"/>
      <c r="O703" s="61"/>
      <c r="P703" s="61"/>
      <c r="Q703" s="61"/>
      <c r="R703" s="61"/>
      <c r="S703" s="61"/>
      <c r="T703" s="61"/>
      <c r="U703" s="61"/>
      <c r="V703" s="61"/>
      <c r="W703" s="61"/>
      <c r="X703" s="61"/>
      <c r="Y703" s="61"/>
      <c r="Z703" s="61"/>
      <c r="AA703" s="61"/>
      <c r="AB703" s="61"/>
    </row>
    <row r="704" spans="1:28" s="4" customFormat="1" ht="120" customHeight="1">
      <c r="A704" s="47" t="s">
        <v>1501</v>
      </c>
      <c r="B704" s="89" t="s">
        <v>1510</v>
      </c>
      <c r="C704" s="118" t="s">
        <v>1511</v>
      </c>
      <c r="D704" s="50">
        <v>1</v>
      </c>
      <c r="E704" s="94">
        <v>265</v>
      </c>
      <c r="F704" s="94">
        <v>278</v>
      </c>
      <c r="G704" s="95" t="s">
        <v>1512</v>
      </c>
      <c r="H704" s="96">
        <f t="shared" si="107"/>
        <v>0.22620000000000001</v>
      </c>
      <c r="I704" s="55" t="s">
        <v>1513</v>
      </c>
      <c r="J704" s="101" t="s">
        <v>1506</v>
      </c>
      <c r="K704" s="57" t="s">
        <v>310</v>
      </c>
      <c r="L704" s="58" t="s">
        <v>311</v>
      </c>
      <c r="M704" s="139" t="s">
        <v>1507</v>
      </c>
      <c r="N704" s="125"/>
      <c r="O704" s="61"/>
      <c r="P704" s="61"/>
      <c r="Q704" s="61"/>
      <c r="R704" s="61"/>
      <c r="S704" s="61"/>
      <c r="T704" s="61"/>
      <c r="U704" s="61"/>
      <c r="V704" s="61"/>
      <c r="W704" s="61"/>
      <c r="X704" s="61"/>
      <c r="Y704" s="61"/>
      <c r="Z704" s="61"/>
      <c r="AA704" s="61"/>
      <c r="AB704" s="61"/>
    </row>
    <row r="705" spans="1:28" s="4" customFormat="1" ht="120" customHeight="1">
      <c r="A705" s="47" t="s">
        <v>1501</v>
      </c>
      <c r="B705" s="89" t="s">
        <v>1514</v>
      </c>
      <c r="C705" s="120" t="s">
        <v>1509</v>
      </c>
      <c r="D705" s="50">
        <v>1</v>
      </c>
      <c r="E705" s="94">
        <v>295</v>
      </c>
      <c r="F705" s="94">
        <v>308</v>
      </c>
      <c r="G705" s="95" t="s">
        <v>1512</v>
      </c>
      <c r="H705" s="96">
        <f t="shared" si="107"/>
        <v>0.22620000000000001</v>
      </c>
      <c r="I705" s="55" t="s">
        <v>1513</v>
      </c>
      <c r="J705" s="101" t="s">
        <v>1506</v>
      </c>
      <c r="K705" s="57" t="s">
        <v>310</v>
      </c>
      <c r="L705" s="58" t="s">
        <v>311</v>
      </c>
      <c r="M705" s="139" t="s">
        <v>1507</v>
      </c>
      <c r="N705" s="125"/>
      <c r="O705" s="61"/>
      <c r="P705" s="61"/>
      <c r="Q705" s="61"/>
      <c r="R705" s="61"/>
      <c r="S705" s="61"/>
      <c r="T705" s="61"/>
      <c r="U705" s="61"/>
      <c r="V705" s="61"/>
      <c r="W705" s="61"/>
      <c r="X705" s="61"/>
      <c r="Y705" s="61"/>
      <c r="Z705" s="61"/>
      <c r="AA705" s="61"/>
      <c r="AB705" s="61"/>
    </row>
    <row r="706" spans="1:28" s="4" customFormat="1" ht="120" customHeight="1">
      <c r="A706" s="47" t="s">
        <v>1515</v>
      </c>
      <c r="B706" s="89" t="s">
        <v>1516</v>
      </c>
      <c r="C706" s="118" t="s">
        <v>1517</v>
      </c>
      <c r="D706" s="50">
        <v>1</v>
      </c>
      <c r="E706" s="94">
        <v>325</v>
      </c>
      <c r="F706" s="94">
        <v>340</v>
      </c>
      <c r="G706" s="95" t="s">
        <v>1518</v>
      </c>
      <c r="H706" s="96">
        <f t="shared" ref="H706:H710" si="108">0.99*0.61*0.43</f>
        <v>0.25967699999999999</v>
      </c>
      <c r="I706" s="55" t="s">
        <v>1519</v>
      </c>
      <c r="J706" s="101" t="s">
        <v>1520</v>
      </c>
      <c r="K706" s="57" t="s">
        <v>310</v>
      </c>
      <c r="L706" s="58" t="s">
        <v>311</v>
      </c>
      <c r="M706" s="139" t="s">
        <v>1521</v>
      </c>
      <c r="N706" s="125"/>
      <c r="O706" s="61"/>
      <c r="P706" s="61"/>
      <c r="Q706" s="61"/>
      <c r="R706" s="61"/>
      <c r="S706" s="61"/>
      <c r="T706" s="61"/>
      <c r="U706" s="61"/>
      <c r="V706" s="61"/>
      <c r="W706" s="61"/>
      <c r="X706" s="61"/>
      <c r="Y706" s="61"/>
      <c r="Z706" s="61"/>
      <c r="AA706" s="61"/>
      <c r="AB706" s="61"/>
    </row>
    <row r="707" spans="1:28" s="4" customFormat="1" ht="120" customHeight="1">
      <c r="A707" s="47" t="s">
        <v>1515</v>
      </c>
      <c r="B707" s="89" t="s">
        <v>1522</v>
      </c>
      <c r="C707" s="118" t="s">
        <v>1517</v>
      </c>
      <c r="D707" s="50">
        <v>1</v>
      </c>
      <c r="E707" s="94">
        <v>360</v>
      </c>
      <c r="F707" s="94">
        <v>375</v>
      </c>
      <c r="G707" s="95" t="s">
        <v>1518</v>
      </c>
      <c r="H707" s="96">
        <f t="shared" si="108"/>
        <v>0.25967699999999999</v>
      </c>
      <c r="I707" s="55" t="s">
        <v>1519</v>
      </c>
      <c r="J707" s="101" t="s">
        <v>1523</v>
      </c>
      <c r="K707" s="57" t="s">
        <v>310</v>
      </c>
      <c r="L707" s="58" t="s">
        <v>311</v>
      </c>
      <c r="M707" s="139" t="s">
        <v>1521</v>
      </c>
      <c r="N707" s="125"/>
      <c r="O707" s="61"/>
      <c r="P707" s="61"/>
      <c r="Q707" s="61"/>
      <c r="R707" s="61"/>
      <c r="S707" s="61"/>
      <c r="T707" s="61"/>
      <c r="U707" s="61"/>
      <c r="V707" s="61"/>
      <c r="W707" s="61"/>
      <c r="X707" s="61"/>
      <c r="Y707" s="61"/>
      <c r="Z707" s="61"/>
      <c r="AA707" s="61"/>
      <c r="AB707" s="61"/>
    </row>
    <row r="708" spans="1:28" s="4" customFormat="1" ht="120" customHeight="1">
      <c r="A708" s="47" t="s">
        <v>1515</v>
      </c>
      <c r="B708" s="89" t="s">
        <v>1524</v>
      </c>
      <c r="C708" s="118" t="s">
        <v>1517</v>
      </c>
      <c r="D708" s="50">
        <v>1</v>
      </c>
      <c r="E708" s="94">
        <v>360</v>
      </c>
      <c r="F708" s="94">
        <v>375</v>
      </c>
      <c r="G708" s="95" t="s">
        <v>1518</v>
      </c>
      <c r="H708" s="96">
        <f t="shared" si="108"/>
        <v>0.25967699999999999</v>
      </c>
      <c r="I708" s="55" t="s">
        <v>1519</v>
      </c>
      <c r="J708" s="101" t="s">
        <v>1523</v>
      </c>
      <c r="K708" s="57" t="s">
        <v>310</v>
      </c>
      <c r="L708" s="58" t="s">
        <v>311</v>
      </c>
      <c r="M708" s="139" t="s">
        <v>1521</v>
      </c>
      <c r="N708" s="125"/>
      <c r="O708" s="61"/>
      <c r="P708" s="61"/>
      <c r="Q708" s="61"/>
      <c r="R708" s="61"/>
      <c r="S708" s="61"/>
      <c r="T708" s="61"/>
      <c r="U708" s="61"/>
      <c r="V708" s="61"/>
      <c r="W708" s="61"/>
      <c r="X708" s="61"/>
      <c r="Y708" s="61"/>
      <c r="Z708" s="61"/>
      <c r="AA708" s="61"/>
      <c r="AB708" s="61"/>
    </row>
    <row r="709" spans="1:28" s="4" customFormat="1" ht="120" customHeight="1">
      <c r="A709" s="47" t="s">
        <v>1515</v>
      </c>
      <c r="B709" s="89" t="s">
        <v>1525</v>
      </c>
      <c r="C709" s="120" t="s">
        <v>1526</v>
      </c>
      <c r="D709" s="50">
        <v>1</v>
      </c>
      <c r="E709" s="94">
        <v>370</v>
      </c>
      <c r="F709" s="94">
        <v>385</v>
      </c>
      <c r="G709" s="95" t="s">
        <v>1518</v>
      </c>
      <c r="H709" s="96">
        <f t="shared" si="108"/>
        <v>0.25967699999999999</v>
      </c>
      <c r="I709" s="55" t="s">
        <v>1519</v>
      </c>
      <c r="J709" s="101" t="s">
        <v>1520</v>
      </c>
      <c r="K709" s="57" t="s">
        <v>310</v>
      </c>
      <c r="L709" s="58" t="s">
        <v>311</v>
      </c>
      <c r="M709" s="139" t="s">
        <v>1521</v>
      </c>
      <c r="N709" s="125"/>
      <c r="O709" s="61"/>
      <c r="P709" s="61"/>
      <c r="Q709" s="61"/>
      <c r="R709" s="61"/>
      <c r="S709" s="61"/>
      <c r="T709" s="61"/>
      <c r="U709" s="61"/>
      <c r="V709" s="61"/>
      <c r="W709" s="61"/>
      <c r="X709" s="61"/>
      <c r="Y709" s="61"/>
      <c r="Z709" s="61"/>
      <c r="AA709" s="61"/>
      <c r="AB709" s="61"/>
    </row>
    <row r="710" spans="1:28" s="4" customFormat="1" ht="120" customHeight="1">
      <c r="A710" s="47" t="s">
        <v>1515</v>
      </c>
      <c r="B710" s="89" t="s">
        <v>1527</v>
      </c>
      <c r="C710" s="120" t="s">
        <v>1526</v>
      </c>
      <c r="D710" s="50">
        <v>1</v>
      </c>
      <c r="E710" s="94">
        <v>405</v>
      </c>
      <c r="F710" s="94">
        <v>420</v>
      </c>
      <c r="G710" s="95" t="s">
        <v>1518</v>
      </c>
      <c r="H710" s="96">
        <f t="shared" si="108"/>
        <v>0.25967699999999999</v>
      </c>
      <c r="I710" s="55" t="s">
        <v>1519</v>
      </c>
      <c r="J710" s="101" t="s">
        <v>1523</v>
      </c>
      <c r="K710" s="57" t="s">
        <v>310</v>
      </c>
      <c r="L710" s="58" t="s">
        <v>311</v>
      </c>
      <c r="M710" s="139" t="s">
        <v>1521</v>
      </c>
      <c r="N710" s="125"/>
      <c r="O710" s="61"/>
      <c r="P710" s="61"/>
      <c r="Q710" s="61"/>
      <c r="R710" s="61"/>
      <c r="S710" s="61"/>
      <c r="T710" s="61"/>
      <c r="U710" s="61"/>
      <c r="V710" s="61"/>
      <c r="W710" s="61"/>
      <c r="X710" s="61"/>
      <c r="Y710" s="61"/>
      <c r="Z710" s="61"/>
      <c r="AA710" s="61"/>
      <c r="AB710" s="61"/>
    </row>
    <row r="711" spans="1:28" s="4" customFormat="1" ht="120" customHeight="1">
      <c r="A711" s="47" t="s">
        <v>1515</v>
      </c>
      <c r="B711" s="89" t="s">
        <v>1528</v>
      </c>
      <c r="C711" s="118" t="s">
        <v>1529</v>
      </c>
      <c r="D711" s="50">
        <v>1</v>
      </c>
      <c r="E711" s="94">
        <v>275</v>
      </c>
      <c r="F711" s="94">
        <v>285</v>
      </c>
      <c r="G711" s="95" t="s">
        <v>1530</v>
      </c>
      <c r="H711" s="96">
        <f t="shared" ref="H711:H716" si="109">1.09*0.54*0.31</f>
        <v>0.18246599999999999</v>
      </c>
      <c r="I711" s="55" t="s">
        <v>1531</v>
      </c>
      <c r="J711" s="101" t="s">
        <v>1532</v>
      </c>
      <c r="K711" s="57" t="s">
        <v>310</v>
      </c>
      <c r="L711" s="58" t="s">
        <v>311</v>
      </c>
      <c r="M711" s="139" t="s">
        <v>1533</v>
      </c>
      <c r="N711" s="125"/>
      <c r="O711" s="61"/>
      <c r="P711" s="61"/>
      <c r="Q711" s="61"/>
      <c r="R711" s="61"/>
      <c r="S711" s="61"/>
      <c r="T711" s="61"/>
      <c r="U711" s="61"/>
      <c r="V711" s="61"/>
      <c r="W711" s="61"/>
      <c r="X711" s="61"/>
      <c r="Y711" s="61"/>
      <c r="Z711" s="61"/>
      <c r="AA711" s="61"/>
      <c r="AB711" s="61"/>
    </row>
    <row r="712" spans="1:28" s="4" customFormat="1" ht="120" customHeight="1">
      <c r="A712" s="47" t="s">
        <v>1515</v>
      </c>
      <c r="B712" s="89" t="s">
        <v>1534</v>
      </c>
      <c r="C712" s="118" t="s">
        <v>1529</v>
      </c>
      <c r="D712" s="50">
        <v>1</v>
      </c>
      <c r="E712" s="94">
        <v>298</v>
      </c>
      <c r="F712" s="94">
        <v>308</v>
      </c>
      <c r="G712" s="95" t="s">
        <v>1530</v>
      </c>
      <c r="H712" s="96">
        <f t="shared" si="109"/>
        <v>0.18246599999999999</v>
      </c>
      <c r="I712" s="55" t="s">
        <v>1531</v>
      </c>
      <c r="J712" s="101" t="s">
        <v>1535</v>
      </c>
      <c r="K712" s="57" t="s">
        <v>310</v>
      </c>
      <c r="L712" s="58" t="s">
        <v>311</v>
      </c>
      <c r="M712" s="139" t="s">
        <v>1533</v>
      </c>
      <c r="N712" s="125"/>
      <c r="O712" s="61"/>
      <c r="P712" s="61"/>
      <c r="Q712" s="61"/>
      <c r="R712" s="61"/>
      <c r="S712" s="61"/>
      <c r="T712" s="61"/>
      <c r="U712" s="61"/>
      <c r="V712" s="61"/>
      <c r="W712" s="61"/>
      <c r="X712" s="61"/>
      <c r="Y712" s="61"/>
      <c r="Z712" s="61"/>
      <c r="AA712" s="61"/>
      <c r="AB712" s="61"/>
    </row>
    <row r="713" spans="1:28" s="4" customFormat="1" ht="120" customHeight="1">
      <c r="A713" s="47" t="s">
        <v>1515</v>
      </c>
      <c r="B713" s="89" t="s">
        <v>1536</v>
      </c>
      <c r="C713" s="118" t="s">
        <v>1529</v>
      </c>
      <c r="D713" s="50">
        <v>1</v>
      </c>
      <c r="E713" s="94">
        <v>330</v>
      </c>
      <c r="F713" s="94">
        <v>340</v>
      </c>
      <c r="G713" s="95" t="s">
        <v>1530</v>
      </c>
      <c r="H713" s="96">
        <f t="shared" si="109"/>
        <v>0.18246599999999999</v>
      </c>
      <c r="I713" s="55" t="s">
        <v>1531</v>
      </c>
      <c r="J713" s="101" t="s">
        <v>1537</v>
      </c>
      <c r="K713" s="57" t="s">
        <v>310</v>
      </c>
      <c r="L713" s="58" t="s">
        <v>311</v>
      </c>
      <c r="M713" s="139" t="s">
        <v>1533</v>
      </c>
      <c r="N713" s="125"/>
      <c r="O713" s="61"/>
      <c r="P713" s="61"/>
      <c r="Q713" s="61"/>
      <c r="R713" s="61"/>
      <c r="S713" s="61"/>
      <c r="T713" s="61"/>
      <c r="U713" s="61"/>
      <c r="V713" s="61"/>
      <c r="W713" s="61"/>
      <c r="X713" s="61"/>
      <c r="Y713" s="61"/>
      <c r="Z713" s="61"/>
      <c r="AA713" s="61"/>
      <c r="AB713" s="61"/>
    </row>
    <row r="714" spans="1:28" s="4" customFormat="1" ht="120" customHeight="1">
      <c r="A714" s="47" t="s">
        <v>1515</v>
      </c>
      <c r="B714" s="89" t="s">
        <v>1538</v>
      </c>
      <c r="C714" s="120" t="s">
        <v>202</v>
      </c>
      <c r="D714" s="50">
        <v>1</v>
      </c>
      <c r="E714" s="94">
        <v>320</v>
      </c>
      <c r="F714" s="94">
        <v>330</v>
      </c>
      <c r="G714" s="95" t="s">
        <v>1530</v>
      </c>
      <c r="H714" s="96">
        <f t="shared" si="109"/>
        <v>0.18246599999999999</v>
      </c>
      <c r="I714" s="55" t="s">
        <v>1531</v>
      </c>
      <c r="J714" s="101" t="s">
        <v>1532</v>
      </c>
      <c r="K714" s="57" t="s">
        <v>310</v>
      </c>
      <c r="L714" s="58" t="s">
        <v>311</v>
      </c>
      <c r="M714" s="139" t="s">
        <v>1533</v>
      </c>
      <c r="N714" s="125"/>
      <c r="O714" s="61"/>
      <c r="P714" s="61"/>
      <c r="Q714" s="61"/>
      <c r="R714" s="61"/>
      <c r="S714" s="61"/>
      <c r="T714" s="61"/>
      <c r="U714" s="61"/>
      <c r="V714" s="61"/>
      <c r="W714" s="61"/>
      <c r="X714" s="61"/>
      <c r="Y714" s="61"/>
      <c r="Z714" s="61"/>
      <c r="AA714" s="61"/>
      <c r="AB714" s="61"/>
    </row>
    <row r="715" spans="1:28" s="4" customFormat="1" ht="120" customHeight="1">
      <c r="A715" s="47" t="s">
        <v>1515</v>
      </c>
      <c r="B715" s="89" t="s">
        <v>1539</v>
      </c>
      <c r="C715" s="120" t="s">
        <v>202</v>
      </c>
      <c r="D715" s="50">
        <v>1</v>
      </c>
      <c r="E715" s="94">
        <v>343</v>
      </c>
      <c r="F715" s="94">
        <v>353</v>
      </c>
      <c r="G715" s="95" t="s">
        <v>1530</v>
      </c>
      <c r="H715" s="96">
        <f t="shared" si="109"/>
        <v>0.18246599999999999</v>
      </c>
      <c r="I715" s="55" t="s">
        <v>1531</v>
      </c>
      <c r="J715" s="101" t="s">
        <v>1535</v>
      </c>
      <c r="K715" s="57" t="s">
        <v>310</v>
      </c>
      <c r="L715" s="58" t="s">
        <v>311</v>
      </c>
      <c r="M715" s="139" t="s">
        <v>1533</v>
      </c>
      <c r="N715" s="125"/>
      <c r="O715" s="61"/>
      <c r="P715" s="61"/>
      <c r="Q715" s="61"/>
      <c r="R715" s="61"/>
      <c r="S715" s="61"/>
      <c r="T715" s="61"/>
      <c r="U715" s="61"/>
      <c r="V715" s="61"/>
      <c r="W715" s="61"/>
      <c r="X715" s="61"/>
      <c r="Y715" s="61"/>
      <c r="Z715" s="61"/>
      <c r="AA715" s="61"/>
      <c r="AB715" s="61"/>
    </row>
    <row r="716" spans="1:28" s="4" customFormat="1" ht="120" customHeight="1">
      <c r="A716" s="47" t="s">
        <v>1515</v>
      </c>
      <c r="B716" s="89" t="s">
        <v>1540</v>
      </c>
      <c r="C716" s="120" t="s">
        <v>202</v>
      </c>
      <c r="D716" s="50">
        <v>1</v>
      </c>
      <c r="E716" s="94">
        <v>375</v>
      </c>
      <c r="F716" s="94">
        <v>385</v>
      </c>
      <c r="G716" s="95" t="s">
        <v>1530</v>
      </c>
      <c r="H716" s="96">
        <f t="shared" si="109"/>
        <v>0.18246599999999999</v>
      </c>
      <c r="I716" s="55" t="s">
        <v>1531</v>
      </c>
      <c r="J716" s="101" t="s">
        <v>1537</v>
      </c>
      <c r="K716" s="57" t="s">
        <v>310</v>
      </c>
      <c r="L716" s="58" t="s">
        <v>311</v>
      </c>
      <c r="M716" s="139" t="s">
        <v>1533</v>
      </c>
      <c r="N716" s="125"/>
      <c r="O716" s="61"/>
      <c r="P716" s="61"/>
      <c r="Q716" s="61"/>
      <c r="R716" s="61"/>
      <c r="S716" s="61"/>
      <c r="T716" s="61"/>
      <c r="U716" s="61"/>
      <c r="V716" s="61"/>
      <c r="W716" s="61"/>
      <c r="X716" s="61"/>
      <c r="Y716" s="61"/>
      <c r="Z716" s="61"/>
      <c r="AA716" s="61"/>
      <c r="AB716" s="61"/>
    </row>
    <row r="717" spans="1:28" s="4" customFormat="1" ht="120" customHeight="1">
      <c r="A717" s="47" t="s">
        <v>1541</v>
      </c>
      <c r="B717" s="89" t="s">
        <v>1542</v>
      </c>
      <c r="C717" s="118" t="s">
        <v>1543</v>
      </c>
      <c r="D717" s="50">
        <v>1</v>
      </c>
      <c r="E717" s="94">
        <v>275</v>
      </c>
      <c r="F717" s="94">
        <v>288</v>
      </c>
      <c r="G717" s="95" t="s">
        <v>1544</v>
      </c>
      <c r="H717" s="96">
        <f t="shared" ref="H717:H728" si="110">1.01*0.57*0.35</f>
        <v>0.20149500000000001</v>
      </c>
      <c r="I717" s="97" t="s">
        <v>1545</v>
      </c>
      <c r="J717" s="101" t="s">
        <v>1546</v>
      </c>
      <c r="K717" s="57" t="s">
        <v>310</v>
      </c>
      <c r="L717" s="58" t="s">
        <v>311</v>
      </c>
      <c r="M717" s="139" t="s">
        <v>1547</v>
      </c>
      <c r="N717" s="125"/>
      <c r="O717" s="61"/>
      <c r="P717" s="61"/>
      <c r="Q717" s="61"/>
      <c r="R717" s="61"/>
      <c r="S717" s="61"/>
      <c r="T717" s="61"/>
      <c r="U717" s="61"/>
      <c r="V717" s="61"/>
      <c r="W717" s="61"/>
      <c r="X717" s="61"/>
      <c r="Y717" s="61"/>
      <c r="Z717" s="61"/>
      <c r="AA717" s="61"/>
      <c r="AB717" s="61"/>
    </row>
    <row r="718" spans="1:28" s="4" customFormat="1" ht="120" customHeight="1">
      <c r="A718" s="47" t="s">
        <v>1541</v>
      </c>
      <c r="B718" s="89" t="s">
        <v>1548</v>
      </c>
      <c r="C718" s="118" t="s">
        <v>1543</v>
      </c>
      <c r="D718" s="50">
        <v>1</v>
      </c>
      <c r="E718" s="94">
        <v>308</v>
      </c>
      <c r="F718" s="94">
        <v>320</v>
      </c>
      <c r="G718" s="95" t="s">
        <v>1544</v>
      </c>
      <c r="H718" s="96">
        <f t="shared" si="110"/>
        <v>0.20149500000000001</v>
      </c>
      <c r="I718" s="97" t="s">
        <v>1545</v>
      </c>
      <c r="J718" s="101" t="s">
        <v>1549</v>
      </c>
      <c r="K718" s="57" t="s">
        <v>310</v>
      </c>
      <c r="L718" s="58" t="s">
        <v>311</v>
      </c>
      <c r="M718" s="139" t="s">
        <v>1547</v>
      </c>
      <c r="N718" s="125"/>
      <c r="O718" s="61"/>
      <c r="P718" s="61"/>
      <c r="Q718" s="61"/>
      <c r="R718" s="61"/>
      <c r="S718" s="61"/>
      <c r="T718" s="61"/>
      <c r="U718" s="61"/>
      <c r="V718" s="61"/>
      <c r="W718" s="61"/>
      <c r="X718" s="61"/>
      <c r="Y718" s="61"/>
      <c r="Z718" s="61"/>
      <c r="AA718" s="61"/>
      <c r="AB718" s="61"/>
    </row>
    <row r="719" spans="1:28" s="4" customFormat="1" ht="120" customHeight="1">
      <c r="A719" s="47" t="s">
        <v>1541</v>
      </c>
      <c r="B719" s="89" t="s">
        <v>1550</v>
      </c>
      <c r="C719" s="120" t="s">
        <v>1551</v>
      </c>
      <c r="D719" s="50">
        <v>1</v>
      </c>
      <c r="E719" s="94">
        <v>320</v>
      </c>
      <c r="F719" s="94">
        <v>332</v>
      </c>
      <c r="G719" s="95" t="s">
        <v>1544</v>
      </c>
      <c r="H719" s="96">
        <f t="shared" si="110"/>
        <v>0.20149500000000001</v>
      </c>
      <c r="I719" s="97" t="s">
        <v>1545</v>
      </c>
      <c r="J719" s="101" t="s">
        <v>1546</v>
      </c>
      <c r="K719" s="57" t="s">
        <v>310</v>
      </c>
      <c r="L719" s="58" t="s">
        <v>311</v>
      </c>
      <c r="M719" s="139" t="s">
        <v>1547</v>
      </c>
      <c r="N719" s="125"/>
      <c r="O719" s="61"/>
      <c r="P719" s="61"/>
      <c r="Q719" s="61"/>
      <c r="R719" s="61"/>
      <c r="S719" s="61"/>
      <c r="T719" s="61"/>
      <c r="U719" s="61"/>
      <c r="V719" s="61"/>
      <c r="W719" s="61"/>
      <c r="X719" s="61"/>
      <c r="Y719" s="61"/>
      <c r="Z719" s="61"/>
      <c r="AA719" s="61"/>
      <c r="AB719" s="61"/>
    </row>
    <row r="720" spans="1:28" s="4" customFormat="1" ht="120" customHeight="1">
      <c r="A720" s="47" t="s">
        <v>1541</v>
      </c>
      <c r="B720" s="89" t="s">
        <v>1552</v>
      </c>
      <c r="C720" s="120" t="s">
        <v>1551</v>
      </c>
      <c r="D720" s="50">
        <v>1</v>
      </c>
      <c r="E720" s="94">
        <v>353</v>
      </c>
      <c r="F720" s="94">
        <v>365</v>
      </c>
      <c r="G720" s="95" t="s">
        <v>1544</v>
      </c>
      <c r="H720" s="96">
        <f t="shared" si="110"/>
        <v>0.20149500000000001</v>
      </c>
      <c r="I720" s="97" t="s">
        <v>1545</v>
      </c>
      <c r="J720" s="101" t="s">
        <v>1549</v>
      </c>
      <c r="K720" s="57" t="s">
        <v>310</v>
      </c>
      <c r="L720" s="58" t="s">
        <v>311</v>
      </c>
      <c r="M720" s="139" t="s">
        <v>1547</v>
      </c>
      <c r="N720" s="125"/>
      <c r="O720" s="61"/>
      <c r="P720" s="61"/>
      <c r="Q720" s="61"/>
      <c r="R720" s="61"/>
      <c r="S720" s="61"/>
      <c r="T720" s="61"/>
      <c r="U720" s="61"/>
      <c r="V720" s="61"/>
      <c r="W720" s="61"/>
      <c r="X720" s="61"/>
      <c r="Y720" s="61"/>
      <c r="Z720" s="61"/>
      <c r="AA720" s="61"/>
      <c r="AB720" s="61"/>
    </row>
    <row r="721" spans="1:28" s="4" customFormat="1" ht="120" customHeight="1">
      <c r="A721" s="47" t="s">
        <v>1541</v>
      </c>
      <c r="B721" s="89" t="s">
        <v>1542</v>
      </c>
      <c r="C721" s="118" t="s">
        <v>1543</v>
      </c>
      <c r="D721" s="50">
        <v>1</v>
      </c>
      <c r="E721" s="94">
        <v>275</v>
      </c>
      <c r="F721" s="94">
        <v>288</v>
      </c>
      <c r="G721" s="95" t="s">
        <v>1544</v>
      </c>
      <c r="H721" s="96">
        <f t="shared" si="110"/>
        <v>0.20149500000000001</v>
      </c>
      <c r="I721" s="97" t="s">
        <v>1545</v>
      </c>
      <c r="J721" s="101" t="s">
        <v>1546</v>
      </c>
      <c r="K721" s="57" t="s">
        <v>310</v>
      </c>
      <c r="L721" s="58" t="s">
        <v>311</v>
      </c>
      <c r="M721" s="139" t="s">
        <v>1547</v>
      </c>
      <c r="N721" s="125"/>
      <c r="O721" s="61"/>
      <c r="P721" s="61"/>
      <c r="Q721" s="61"/>
      <c r="R721" s="61"/>
      <c r="S721" s="61"/>
      <c r="T721" s="61"/>
      <c r="U721" s="61"/>
      <c r="V721" s="61"/>
      <c r="W721" s="61"/>
      <c r="X721" s="61"/>
      <c r="Y721" s="61"/>
      <c r="Z721" s="61"/>
      <c r="AA721" s="61"/>
      <c r="AB721" s="61"/>
    </row>
    <row r="722" spans="1:28" s="4" customFormat="1" ht="120" customHeight="1">
      <c r="A722" s="47" t="s">
        <v>1541</v>
      </c>
      <c r="B722" s="89" t="s">
        <v>1548</v>
      </c>
      <c r="C722" s="118" t="s">
        <v>1543</v>
      </c>
      <c r="D722" s="50">
        <v>1</v>
      </c>
      <c r="E722" s="94">
        <v>308</v>
      </c>
      <c r="F722" s="94">
        <v>320</v>
      </c>
      <c r="G722" s="95" t="s">
        <v>1544</v>
      </c>
      <c r="H722" s="96">
        <f t="shared" si="110"/>
        <v>0.20149500000000001</v>
      </c>
      <c r="I722" s="97" t="s">
        <v>1545</v>
      </c>
      <c r="J722" s="101" t="s">
        <v>1549</v>
      </c>
      <c r="K722" s="57" t="s">
        <v>310</v>
      </c>
      <c r="L722" s="58" t="s">
        <v>311</v>
      </c>
      <c r="M722" s="139" t="s">
        <v>1547</v>
      </c>
      <c r="N722" s="125"/>
      <c r="O722" s="61"/>
      <c r="P722" s="61"/>
      <c r="Q722" s="61"/>
      <c r="R722" s="61"/>
      <c r="S722" s="61"/>
      <c r="T722" s="61"/>
      <c r="U722" s="61"/>
      <c r="V722" s="61"/>
      <c r="W722" s="61"/>
      <c r="X722" s="61"/>
      <c r="Y722" s="61"/>
      <c r="Z722" s="61"/>
      <c r="AA722" s="61"/>
      <c r="AB722" s="61"/>
    </row>
    <row r="723" spans="1:28" s="4" customFormat="1" ht="120" customHeight="1">
      <c r="A723" s="47" t="s">
        <v>1541</v>
      </c>
      <c r="B723" s="89" t="s">
        <v>1550</v>
      </c>
      <c r="C723" s="120" t="s">
        <v>1551</v>
      </c>
      <c r="D723" s="50">
        <v>1</v>
      </c>
      <c r="E723" s="94">
        <v>320</v>
      </c>
      <c r="F723" s="94">
        <v>332</v>
      </c>
      <c r="G723" s="95" t="s">
        <v>1544</v>
      </c>
      <c r="H723" s="96">
        <f t="shared" si="110"/>
        <v>0.20149500000000001</v>
      </c>
      <c r="I723" s="97" t="s">
        <v>1545</v>
      </c>
      <c r="J723" s="101" t="s">
        <v>1546</v>
      </c>
      <c r="K723" s="57" t="s">
        <v>310</v>
      </c>
      <c r="L723" s="58" t="s">
        <v>311</v>
      </c>
      <c r="M723" s="139" t="s">
        <v>1547</v>
      </c>
      <c r="N723" s="125"/>
      <c r="O723" s="61"/>
      <c r="P723" s="61"/>
      <c r="Q723" s="61"/>
      <c r="R723" s="61"/>
      <c r="S723" s="61"/>
      <c r="T723" s="61"/>
      <c r="U723" s="61"/>
      <c r="V723" s="61"/>
      <c r="W723" s="61"/>
      <c r="X723" s="61"/>
      <c r="Y723" s="61"/>
      <c r="Z723" s="61"/>
      <c r="AA723" s="61"/>
      <c r="AB723" s="61"/>
    </row>
    <row r="724" spans="1:28" s="4" customFormat="1" ht="120" customHeight="1">
      <c r="A724" s="47" t="s">
        <v>1541</v>
      </c>
      <c r="B724" s="89" t="s">
        <v>1552</v>
      </c>
      <c r="C724" s="120" t="s">
        <v>1551</v>
      </c>
      <c r="D724" s="50">
        <v>1</v>
      </c>
      <c r="E724" s="94">
        <v>353</v>
      </c>
      <c r="F724" s="94">
        <v>365</v>
      </c>
      <c r="G724" s="95" t="s">
        <v>1544</v>
      </c>
      <c r="H724" s="96">
        <f t="shared" si="110"/>
        <v>0.20149500000000001</v>
      </c>
      <c r="I724" s="97" t="s">
        <v>1545</v>
      </c>
      <c r="J724" s="101" t="s">
        <v>1549</v>
      </c>
      <c r="K724" s="57" t="s">
        <v>310</v>
      </c>
      <c r="L724" s="58" t="s">
        <v>311</v>
      </c>
      <c r="M724" s="139" t="s">
        <v>1547</v>
      </c>
      <c r="N724" s="125"/>
      <c r="O724" s="61"/>
      <c r="P724" s="61"/>
      <c r="Q724" s="61"/>
      <c r="R724" s="61"/>
      <c r="S724" s="61"/>
      <c r="T724" s="61"/>
      <c r="U724" s="61"/>
      <c r="V724" s="61"/>
      <c r="W724" s="61"/>
      <c r="X724" s="61"/>
      <c r="Y724" s="61"/>
      <c r="Z724" s="61"/>
      <c r="AA724" s="61"/>
      <c r="AB724" s="61"/>
    </row>
    <row r="725" spans="1:28" s="4" customFormat="1" ht="120" customHeight="1">
      <c r="A725" s="47" t="s">
        <v>1541</v>
      </c>
      <c r="B725" s="89" t="s">
        <v>1553</v>
      </c>
      <c r="C725" s="118" t="s">
        <v>1554</v>
      </c>
      <c r="D725" s="50">
        <v>1</v>
      </c>
      <c r="E725" s="94">
        <v>275</v>
      </c>
      <c r="F725" s="94">
        <v>288</v>
      </c>
      <c r="G725" s="95" t="s">
        <v>1544</v>
      </c>
      <c r="H725" s="96">
        <f t="shared" si="110"/>
        <v>0.20149500000000001</v>
      </c>
      <c r="I725" s="97" t="s">
        <v>1545</v>
      </c>
      <c r="J725" s="101" t="s">
        <v>1546</v>
      </c>
      <c r="K725" s="57" t="s">
        <v>310</v>
      </c>
      <c r="L725" s="58" t="s">
        <v>311</v>
      </c>
      <c r="M725" s="139" t="s">
        <v>1547</v>
      </c>
      <c r="N725" s="125"/>
      <c r="O725" s="61"/>
      <c r="P725" s="61"/>
      <c r="Q725" s="61"/>
      <c r="R725" s="61"/>
      <c r="S725" s="61"/>
      <c r="T725" s="61"/>
      <c r="U725" s="61"/>
      <c r="V725" s="61"/>
      <c r="W725" s="61"/>
      <c r="X725" s="61"/>
      <c r="Y725" s="61"/>
      <c r="Z725" s="61"/>
      <c r="AA725" s="61"/>
      <c r="AB725" s="61"/>
    </row>
    <row r="726" spans="1:28" s="4" customFormat="1" ht="120" customHeight="1">
      <c r="A726" s="47" t="s">
        <v>1541</v>
      </c>
      <c r="B726" s="89" t="s">
        <v>1555</v>
      </c>
      <c r="C726" s="118" t="s">
        <v>1554</v>
      </c>
      <c r="D726" s="50">
        <v>1</v>
      </c>
      <c r="E726" s="94">
        <v>308</v>
      </c>
      <c r="F726" s="94">
        <v>320</v>
      </c>
      <c r="G726" s="95" t="s">
        <v>1544</v>
      </c>
      <c r="H726" s="96">
        <f t="shared" si="110"/>
        <v>0.20149500000000001</v>
      </c>
      <c r="I726" s="97" t="s">
        <v>1545</v>
      </c>
      <c r="J726" s="101" t="s">
        <v>1549</v>
      </c>
      <c r="K726" s="57" t="s">
        <v>310</v>
      </c>
      <c r="L726" s="58" t="s">
        <v>311</v>
      </c>
      <c r="M726" s="139" t="s">
        <v>1547</v>
      </c>
      <c r="N726" s="125"/>
      <c r="O726" s="61"/>
      <c r="P726" s="61"/>
      <c r="Q726" s="61"/>
      <c r="R726" s="61"/>
      <c r="S726" s="61"/>
      <c r="T726" s="61"/>
      <c r="U726" s="61"/>
      <c r="V726" s="61"/>
      <c r="W726" s="61"/>
      <c r="X726" s="61"/>
      <c r="Y726" s="61"/>
      <c r="Z726" s="61"/>
      <c r="AA726" s="61"/>
      <c r="AB726" s="61"/>
    </row>
    <row r="727" spans="1:28" s="4" customFormat="1" ht="120" customHeight="1">
      <c r="A727" s="47" t="s">
        <v>1541</v>
      </c>
      <c r="B727" s="89" t="s">
        <v>1555</v>
      </c>
      <c r="C727" s="118" t="s">
        <v>1554</v>
      </c>
      <c r="D727" s="50">
        <v>1</v>
      </c>
      <c r="E727" s="94">
        <v>308</v>
      </c>
      <c r="F727" s="94">
        <v>320</v>
      </c>
      <c r="G727" s="95" t="s">
        <v>1544</v>
      </c>
      <c r="H727" s="96">
        <f t="shared" si="110"/>
        <v>0.20149500000000001</v>
      </c>
      <c r="I727" s="97" t="s">
        <v>1545</v>
      </c>
      <c r="J727" s="101" t="s">
        <v>1549</v>
      </c>
      <c r="K727" s="57" t="s">
        <v>310</v>
      </c>
      <c r="L727" s="58" t="s">
        <v>311</v>
      </c>
      <c r="M727" s="139" t="s">
        <v>1547</v>
      </c>
      <c r="N727" s="125"/>
      <c r="O727" s="61"/>
      <c r="P727" s="61"/>
      <c r="Q727" s="61"/>
      <c r="R727" s="61"/>
      <c r="S727" s="61"/>
      <c r="T727" s="61"/>
      <c r="U727" s="61"/>
      <c r="V727" s="61"/>
      <c r="W727" s="61"/>
      <c r="X727" s="61"/>
      <c r="Y727" s="61"/>
      <c r="Z727" s="61"/>
      <c r="AA727" s="61"/>
      <c r="AB727" s="61"/>
    </row>
    <row r="728" spans="1:28" s="4" customFormat="1" ht="120" customHeight="1">
      <c r="A728" s="47" t="s">
        <v>1541</v>
      </c>
      <c r="B728" s="89" t="s">
        <v>1556</v>
      </c>
      <c r="C728" s="120" t="s">
        <v>1551</v>
      </c>
      <c r="D728" s="50">
        <v>1</v>
      </c>
      <c r="E728" s="94">
        <v>353</v>
      </c>
      <c r="F728" s="94">
        <v>365</v>
      </c>
      <c r="G728" s="95" t="s">
        <v>1544</v>
      </c>
      <c r="H728" s="96">
        <f t="shared" si="110"/>
        <v>0.20149500000000001</v>
      </c>
      <c r="I728" s="97" t="s">
        <v>1545</v>
      </c>
      <c r="J728" s="101" t="s">
        <v>1549</v>
      </c>
      <c r="K728" s="57" t="s">
        <v>310</v>
      </c>
      <c r="L728" s="58" t="s">
        <v>311</v>
      </c>
      <c r="M728" s="139" t="s">
        <v>1547</v>
      </c>
      <c r="N728" s="125"/>
      <c r="O728" s="61"/>
      <c r="P728" s="61"/>
      <c r="Q728" s="61"/>
      <c r="R728" s="61"/>
      <c r="S728" s="61"/>
      <c r="T728" s="61"/>
      <c r="U728" s="61"/>
      <c r="V728" s="61"/>
      <c r="W728" s="61"/>
      <c r="X728" s="61"/>
      <c r="Y728" s="61"/>
      <c r="Z728" s="61"/>
      <c r="AA728" s="61"/>
      <c r="AB728" s="61"/>
    </row>
    <row r="729" spans="1:28" s="4" customFormat="1" ht="123" customHeight="1">
      <c r="A729" s="34" t="s">
        <v>1557</v>
      </c>
      <c r="B729" s="71" t="s">
        <v>1558</v>
      </c>
      <c r="C729" s="77" t="s">
        <v>1559</v>
      </c>
      <c r="D729" s="37">
        <v>1</v>
      </c>
      <c r="E729" s="38">
        <v>255</v>
      </c>
      <c r="F729" s="38">
        <v>268</v>
      </c>
      <c r="G729" s="39" t="s">
        <v>1560</v>
      </c>
      <c r="H729" s="40">
        <f t="shared" ref="H729:H734" si="111">1*0.555*0.385</f>
        <v>0.213675</v>
      </c>
      <c r="I729" s="41" t="s">
        <v>391</v>
      </c>
      <c r="J729" s="78" t="s">
        <v>1561</v>
      </c>
      <c r="K729" s="43" t="s">
        <v>334</v>
      </c>
      <c r="L729" s="44" t="s">
        <v>311</v>
      </c>
      <c r="M729" s="45" t="s">
        <v>1562</v>
      </c>
      <c r="N729" s="46"/>
    </row>
    <row r="730" spans="1:28" s="4" customFormat="1" ht="123" customHeight="1">
      <c r="A730" s="34" t="s">
        <v>1557</v>
      </c>
      <c r="B730" s="71" t="s">
        <v>1563</v>
      </c>
      <c r="C730" s="77" t="s">
        <v>1559</v>
      </c>
      <c r="D730" s="37">
        <v>1</v>
      </c>
      <c r="E730" s="38">
        <v>270</v>
      </c>
      <c r="F730" s="38">
        <v>283</v>
      </c>
      <c r="G730" s="39" t="s">
        <v>1560</v>
      </c>
      <c r="H730" s="40">
        <f t="shared" si="111"/>
        <v>0.213675</v>
      </c>
      <c r="I730" s="41" t="s">
        <v>391</v>
      </c>
      <c r="J730" s="78" t="s">
        <v>1561</v>
      </c>
      <c r="K730" s="43" t="s">
        <v>334</v>
      </c>
      <c r="L730" s="44" t="s">
        <v>311</v>
      </c>
      <c r="M730" s="45" t="s">
        <v>1562</v>
      </c>
      <c r="N730" s="46"/>
    </row>
    <row r="731" spans="1:28" s="4" customFormat="1" ht="123" customHeight="1">
      <c r="A731" s="34" t="s">
        <v>1557</v>
      </c>
      <c r="B731" s="71" t="s">
        <v>1564</v>
      </c>
      <c r="C731" s="77" t="s">
        <v>1559</v>
      </c>
      <c r="D731" s="37">
        <v>1</v>
      </c>
      <c r="E731" s="38">
        <v>295</v>
      </c>
      <c r="F731" s="38">
        <v>308</v>
      </c>
      <c r="G731" s="39" t="s">
        <v>1560</v>
      </c>
      <c r="H731" s="40">
        <f t="shared" si="111"/>
        <v>0.213675</v>
      </c>
      <c r="I731" s="41" t="s">
        <v>391</v>
      </c>
      <c r="J731" s="78" t="s">
        <v>1561</v>
      </c>
      <c r="K731" s="43" t="s">
        <v>334</v>
      </c>
      <c r="L731" s="44" t="s">
        <v>311</v>
      </c>
      <c r="M731" s="45" t="s">
        <v>1562</v>
      </c>
      <c r="N731" s="46"/>
    </row>
    <row r="732" spans="1:28" s="4" customFormat="1" ht="123" customHeight="1">
      <c r="A732" s="34" t="s">
        <v>1557</v>
      </c>
      <c r="B732" s="71" t="s">
        <v>1565</v>
      </c>
      <c r="C732" s="77" t="s">
        <v>1566</v>
      </c>
      <c r="D732" s="37">
        <v>1</v>
      </c>
      <c r="E732" s="38">
        <v>280</v>
      </c>
      <c r="F732" s="38">
        <v>293</v>
      </c>
      <c r="G732" s="39" t="s">
        <v>1560</v>
      </c>
      <c r="H732" s="40">
        <f t="shared" si="111"/>
        <v>0.213675</v>
      </c>
      <c r="I732" s="41" t="s">
        <v>391</v>
      </c>
      <c r="J732" s="78" t="s">
        <v>1561</v>
      </c>
      <c r="K732" s="43" t="s">
        <v>334</v>
      </c>
      <c r="L732" s="44" t="s">
        <v>311</v>
      </c>
      <c r="M732" s="45" t="s">
        <v>1562</v>
      </c>
      <c r="N732" s="46"/>
    </row>
    <row r="733" spans="1:28" s="4" customFormat="1" ht="123" customHeight="1">
      <c r="A733" s="34" t="s">
        <v>1557</v>
      </c>
      <c r="B733" s="71" t="s">
        <v>1567</v>
      </c>
      <c r="C733" s="77" t="s">
        <v>1566</v>
      </c>
      <c r="D733" s="37">
        <v>1</v>
      </c>
      <c r="E733" s="38">
        <v>295</v>
      </c>
      <c r="F733" s="38">
        <v>308</v>
      </c>
      <c r="G733" s="39" t="s">
        <v>1560</v>
      </c>
      <c r="H733" s="40">
        <f t="shared" si="111"/>
        <v>0.213675</v>
      </c>
      <c r="I733" s="41" t="s">
        <v>391</v>
      </c>
      <c r="J733" s="78" t="s">
        <v>1561</v>
      </c>
      <c r="K733" s="43" t="s">
        <v>334</v>
      </c>
      <c r="L733" s="44" t="s">
        <v>311</v>
      </c>
      <c r="M733" s="45" t="s">
        <v>1562</v>
      </c>
      <c r="N733" s="46"/>
    </row>
    <row r="734" spans="1:28" s="4" customFormat="1" ht="123" customHeight="1">
      <c r="A734" s="34" t="s">
        <v>1557</v>
      </c>
      <c r="B734" s="71" t="s">
        <v>1568</v>
      </c>
      <c r="C734" s="77" t="s">
        <v>1566</v>
      </c>
      <c r="D734" s="37">
        <v>1</v>
      </c>
      <c r="E734" s="38">
        <v>295</v>
      </c>
      <c r="F734" s="38">
        <v>308</v>
      </c>
      <c r="G734" s="39" t="s">
        <v>1560</v>
      </c>
      <c r="H734" s="40">
        <f t="shared" si="111"/>
        <v>0.213675</v>
      </c>
      <c r="I734" s="41" t="s">
        <v>391</v>
      </c>
      <c r="J734" s="78" t="s">
        <v>1561</v>
      </c>
      <c r="K734" s="43" t="s">
        <v>334</v>
      </c>
      <c r="L734" s="44" t="s">
        <v>311</v>
      </c>
      <c r="M734" s="45" t="s">
        <v>1562</v>
      </c>
      <c r="N734" s="46"/>
    </row>
    <row r="735" spans="1:28" s="4" customFormat="1" ht="120" customHeight="1">
      <c r="A735" s="47" t="s">
        <v>1557</v>
      </c>
      <c r="B735" s="89" t="s">
        <v>1569</v>
      </c>
      <c r="C735" s="118" t="s">
        <v>1570</v>
      </c>
      <c r="D735" s="50">
        <v>1</v>
      </c>
      <c r="E735" s="94">
        <v>265</v>
      </c>
      <c r="F735" s="94">
        <v>280</v>
      </c>
      <c r="G735" s="95" t="s">
        <v>1571</v>
      </c>
      <c r="H735" s="96">
        <f t="shared" ref="H735:H742" si="112">1.06*0.58*0.42</f>
        <v>0.258216</v>
      </c>
      <c r="I735" s="97" t="s">
        <v>1572</v>
      </c>
      <c r="J735" s="101" t="s">
        <v>1573</v>
      </c>
      <c r="K735" s="57" t="s">
        <v>310</v>
      </c>
      <c r="L735" s="58" t="s">
        <v>311</v>
      </c>
      <c r="M735" s="139" t="s">
        <v>1574</v>
      </c>
      <c r="N735" s="125"/>
      <c r="O735" s="61"/>
      <c r="P735" s="61"/>
      <c r="Q735" s="61"/>
      <c r="R735" s="61"/>
      <c r="S735" s="61"/>
      <c r="T735" s="61"/>
      <c r="U735" s="61"/>
      <c r="V735" s="61"/>
      <c r="W735" s="61"/>
      <c r="X735" s="61"/>
      <c r="Y735" s="61"/>
      <c r="Z735" s="61"/>
      <c r="AA735" s="61"/>
      <c r="AB735" s="61"/>
    </row>
    <row r="736" spans="1:28" s="4" customFormat="1" ht="120" customHeight="1">
      <c r="A736" s="47" t="s">
        <v>1557</v>
      </c>
      <c r="B736" s="89" t="s">
        <v>1569</v>
      </c>
      <c r="C736" s="118" t="s">
        <v>1570</v>
      </c>
      <c r="D736" s="50">
        <v>1</v>
      </c>
      <c r="E736" s="94">
        <v>265</v>
      </c>
      <c r="F736" s="94">
        <v>280</v>
      </c>
      <c r="G736" s="95" t="s">
        <v>1571</v>
      </c>
      <c r="H736" s="96">
        <f t="shared" si="112"/>
        <v>0.258216</v>
      </c>
      <c r="I736" s="97" t="s">
        <v>1572</v>
      </c>
      <c r="J736" s="101" t="s">
        <v>1573</v>
      </c>
      <c r="K736" s="57" t="s">
        <v>310</v>
      </c>
      <c r="L736" s="58" t="s">
        <v>311</v>
      </c>
      <c r="M736" s="139" t="s">
        <v>1574</v>
      </c>
      <c r="N736" s="125"/>
      <c r="O736" s="61"/>
      <c r="P736" s="61"/>
      <c r="Q736" s="61"/>
      <c r="R736" s="61"/>
      <c r="S736" s="61"/>
      <c r="T736" s="61"/>
      <c r="U736" s="61"/>
      <c r="V736" s="61"/>
      <c r="W736" s="61"/>
      <c r="X736" s="61"/>
      <c r="Y736" s="61"/>
      <c r="Z736" s="61"/>
      <c r="AA736" s="61"/>
      <c r="AB736" s="61"/>
    </row>
    <row r="737" spans="1:28" s="4" customFormat="1" ht="120" customHeight="1">
      <c r="A737" s="47" t="s">
        <v>1557</v>
      </c>
      <c r="B737" s="89" t="s">
        <v>1569</v>
      </c>
      <c r="C737" s="118" t="s">
        <v>1570</v>
      </c>
      <c r="D737" s="50">
        <v>1</v>
      </c>
      <c r="E737" s="94">
        <v>265</v>
      </c>
      <c r="F737" s="94">
        <v>280</v>
      </c>
      <c r="G737" s="95" t="s">
        <v>1571</v>
      </c>
      <c r="H737" s="96">
        <f t="shared" si="112"/>
        <v>0.258216</v>
      </c>
      <c r="I737" s="97" t="s">
        <v>1572</v>
      </c>
      <c r="J737" s="101" t="s">
        <v>1573</v>
      </c>
      <c r="K737" s="57" t="s">
        <v>310</v>
      </c>
      <c r="L737" s="58" t="s">
        <v>311</v>
      </c>
      <c r="M737" s="139" t="s">
        <v>1574</v>
      </c>
      <c r="N737" s="125"/>
      <c r="O737" s="61"/>
      <c r="P737" s="61"/>
      <c r="Q737" s="61"/>
      <c r="R737" s="61"/>
      <c r="S737" s="61"/>
      <c r="T737" s="61"/>
      <c r="U737" s="61"/>
      <c r="V737" s="61"/>
      <c r="W737" s="61"/>
      <c r="X737" s="61"/>
      <c r="Y737" s="61"/>
      <c r="Z737" s="61"/>
      <c r="AA737" s="61"/>
      <c r="AB737" s="61"/>
    </row>
    <row r="738" spans="1:28" s="4" customFormat="1" ht="120" customHeight="1">
      <c r="A738" s="47" t="s">
        <v>1557</v>
      </c>
      <c r="B738" s="89" t="s">
        <v>1575</v>
      </c>
      <c r="C738" s="120" t="s">
        <v>1576</v>
      </c>
      <c r="D738" s="50">
        <v>1</v>
      </c>
      <c r="E738" s="94">
        <v>285</v>
      </c>
      <c r="F738" s="94">
        <v>300</v>
      </c>
      <c r="G738" s="95" t="s">
        <v>1571</v>
      </c>
      <c r="H738" s="96">
        <f t="shared" si="112"/>
        <v>0.258216</v>
      </c>
      <c r="I738" s="97" t="s">
        <v>1572</v>
      </c>
      <c r="J738" s="101" t="s">
        <v>1573</v>
      </c>
      <c r="K738" s="57" t="s">
        <v>310</v>
      </c>
      <c r="L738" s="58" t="s">
        <v>311</v>
      </c>
      <c r="M738" s="139" t="s">
        <v>1574</v>
      </c>
      <c r="N738" s="125"/>
      <c r="O738" s="61"/>
      <c r="P738" s="61"/>
      <c r="Q738" s="61"/>
      <c r="R738" s="61"/>
      <c r="S738" s="61"/>
      <c r="T738" s="61"/>
      <c r="U738" s="61"/>
      <c r="V738" s="61"/>
      <c r="W738" s="61"/>
      <c r="X738" s="61"/>
      <c r="Y738" s="61"/>
      <c r="Z738" s="61"/>
      <c r="AA738" s="61"/>
      <c r="AB738" s="61"/>
    </row>
    <row r="739" spans="1:28" s="4" customFormat="1" ht="120" customHeight="1">
      <c r="A739" s="47" t="s">
        <v>1557</v>
      </c>
      <c r="B739" s="89" t="s">
        <v>1577</v>
      </c>
      <c r="C739" s="120" t="s">
        <v>987</v>
      </c>
      <c r="D739" s="50">
        <v>1</v>
      </c>
      <c r="E739" s="94">
        <v>290</v>
      </c>
      <c r="F739" s="94">
        <v>305</v>
      </c>
      <c r="G739" s="95" t="s">
        <v>1571</v>
      </c>
      <c r="H739" s="96">
        <f t="shared" si="112"/>
        <v>0.258216</v>
      </c>
      <c r="I739" s="97" t="s">
        <v>1572</v>
      </c>
      <c r="J739" s="101" t="s">
        <v>1573</v>
      </c>
      <c r="K739" s="57" t="s">
        <v>310</v>
      </c>
      <c r="L739" s="58" t="s">
        <v>311</v>
      </c>
      <c r="M739" s="139" t="s">
        <v>1574</v>
      </c>
      <c r="N739" s="125"/>
      <c r="O739" s="61"/>
      <c r="P739" s="61"/>
      <c r="Q739" s="61"/>
      <c r="R739" s="61"/>
      <c r="S739" s="61"/>
      <c r="T739" s="61"/>
      <c r="U739" s="61"/>
      <c r="V739" s="61"/>
      <c r="W739" s="61"/>
      <c r="X739" s="61"/>
      <c r="Y739" s="61"/>
      <c r="Z739" s="61"/>
      <c r="AA739" s="61"/>
      <c r="AB739" s="61"/>
    </row>
    <row r="740" spans="1:28" s="4" customFormat="1" ht="123" customHeight="1">
      <c r="A740" s="34" t="s">
        <v>1557</v>
      </c>
      <c r="B740" s="71" t="s">
        <v>1578</v>
      </c>
      <c r="C740" s="77" t="s">
        <v>1579</v>
      </c>
      <c r="D740" s="37">
        <v>1</v>
      </c>
      <c r="E740" s="38">
        <v>233</v>
      </c>
      <c r="F740" s="38">
        <v>245</v>
      </c>
      <c r="G740" s="39" t="s">
        <v>1571</v>
      </c>
      <c r="H740" s="40">
        <f t="shared" si="112"/>
        <v>0.258216</v>
      </c>
      <c r="I740" s="41" t="s">
        <v>1580</v>
      </c>
      <c r="J740" s="78" t="s">
        <v>1581</v>
      </c>
      <c r="K740" s="43" t="s">
        <v>334</v>
      </c>
      <c r="L740" s="44" t="s">
        <v>311</v>
      </c>
      <c r="M740" s="45" t="s">
        <v>1562</v>
      </c>
      <c r="N740" s="46"/>
    </row>
    <row r="741" spans="1:28" s="4" customFormat="1" ht="123" customHeight="1">
      <c r="A741" s="34" t="s">
        <v>1557</v>
      </c>
      <c r="B741" s="71" t="s">
        <v>1582</v>
      </c>
      <c r="C741" s="77" t="s">
        <v>1579</v>
      </c>
      <c r="D741" s="37">
        <v>1</v>
      </c>
      <c r="E741" s="38">
        <v>248</v>
      </c>
      <c r="F741" s="38">
        <v>260</v>
      </c>
      <c r="G741" s="39" t="s">
        <v>1571</v>
      </c>
      <c r="H741" s="40">
        <f t="shared" si="112"/>
        <v>0.258216</v>
      </c>
      <c r="I741" s="41" t="s">
        <v>1580</v>
      </c>
      <c r="J741" s="78" t="s">
        <v>1583</v>
      </c>
      <c r="K741" s="43" t="s">
        <v>334</v>
      </c>
      <c r="L741" s="44" t="s">
        <v>311</v>
      </c>
      <c r="M741" s="45" t="s">
        <v>1562</v>
      </c>
      <c r="N741" s="46"/>
    </row>
    <row r="742" spans="1:28" s="4" customFormat="1" ht="123" customHeight="1">
      <c r="A742" s="34" t="s">
        <v>1557</v>
      </c>
      <c r="B742" s="71" t="s">
        <v>1584</v>
      </c>
      <c r="C742" s="77" t="s">
        <v>1579</v>
      </c>
      <c r="D742" s="37">
        <v>1</v>
      </c>
      <c r="E742" s="38">
        <v>273</v>
      </c>
      <c r="F742" s="38">
        <v>288</v>
      </c>
      <c r="G742" s="39" t="s">
        <v>1571</v>
      </c>
      <c r="H742" s="40">
        <f t="shared" si="112"/>
        <v>0.258216</v>
      </c>
      <c r="I742" s="41" t="s">
        <v>1580</v>
      </c>
      <c r="J742" s="78" t="s">
        <v>1583</v>
      </c>
      <c r="K742" s="43" t="s">
        <v>334</v>
      </c>
      <c r="L742" s="44" t="s">
        <v>311</v>
      </c>
      <c r="M742" s="45" t="s">
        <v>1562</v>
      </c>
      <c r="N742" s="46"/>
    </row>
    <row r="743" spans="1:28" s="4" customFormat="1" ht="123" customHeight="1">
      <c r="A743" s="34" t="s">
        <v>1557</v>
      </c>
      <c r="B743" s="71" t="s">
        <v>1585</v>
      </c>
      <c r="C743" s="77" t="s">
        <v>1586</v>
      </c>
      <c r="D743" s="37">
        <v>1</v>
      </c>
      <c r="E743" s="38">
        <v>198</v>
      </c>
      <c r="F743" s="38">
        <v>210</v>
      </c>
      <c r="G743" s="39" t="s">
        <v>1587</v>
      </c>
      <c r="H743" s="40">
        <f t="shared" ref="H743:H746" si="113">0.88*0.53*0.35</f>
        <v>0.16324</v>
      </c>
      <c r="I743" s="41" t="s">
        <v>478</v>
      </c>
      <c r="J743" s="78" t="s">
        <v>1588</v>
      </c>
      <c r="K743" s="43" t="s">
        <v>334</v>
      </c>
      <c r="L743" s="44" t="s">
        <v>311</v>
      </c>
      <c r="M743" s="45" t="s">
        <v>1589</v>
      </c>
      <c r="N743" s="46"/>
    </row>
    <row r="744" spans="1:28" s="4" customFormat="1" ht="123" customHeight="1">
      <c r="A744" s="34" t="s">
        <v>1557</v>
      </c>
      <c r="B744" s="71" t="s">
        <v>1590</v>
      </c>
      <c r="C744" s="77" t="s">
        <v>1586</v>
      </c>
      <c r="D744" s="37">
        <v>1</v>
      </c>
      <c r="E744" s="38">
        <v>213</v>
      </c>
      <c r="F744" s="38">
        <v>225</v>
      </c>
      <c r="G744" s="39" t="s">
        <v>1587</v>
      </c>
      <c r="H744" s="40">
        <f t="shared" si="113"/>
        <v>0.16324</v>
      </c>
      <c r="I744" s="41" t="s">
        <v>478</v>
      </c>
      <c r="J744" s="78" t="s">
        <v>1588</v>
      </c>
      <c r="K744" s="43" t="s">
        <v>334</v>
      </c>
      <c r="L744" s="44" t="s">
        <v>311</v>
      </c>
      <c r="M744" s="45" t="s">
        <v>1589</v>
      </c>
      <c r="N744" s="46"/>
    </row>
    <row r="745" spans="1:28" s="4" customFormat="1" ht="123" customHeight="1">
      <c r="A745" s="34" t="s">
        <v>1557</v>
      </c>
      <c r="B745" s="71" t="s">
        <v>1591</v>
      </c>
      <c r="C745" s="77" t="s">
        <v>1586</v>
      </c>
      <c r="D745" s="37">
        <v>1</v>
      </c>
      <c r="E745" s="38">
        <v>238</v>
      </c>
      <c r="F745" s="38">
        <v>250</v>
      </c>
      <c r="G745" s="39" t="s">
        <v>1587</v>
      </c>
      <c r="H745" s="40">
        <f t="shared" si="113"/>
        <v>0.16324</v>
      </c>
      <c r="I745" s="41" t="s">
        <v>478</v>
      </c>
      <c r="J745" s="78" t="s">
        <v>1588</v>
      </c>
      <c r="K745" s="43" t="s">
        <v>334</v>
      </c>
      <c r="L745" s="44" t="s">
        <v>311</v>
      </c>
      <c r="M745" s="45" t="s">
        <v>1589</v>
      </c>
      <c r="N745" s="46"/>
    </row>
    <row r="746" spans="1:28" s="4" customFormat="1" ht="123" customHeight="1">
      <c r="A746" s="34" t="s">
        <v>1557</v>
      </c>
      <c r="B746" s="71" t="s">
        <v>1592</v>
      </c>
      <c r="C746" s="77" t="s">
        <v>1566</v>
      </c>
      <c r="D746" s="37">
        <v>1</v>
      </c>
      <c r="E746" s="38">
        <v>215</v>
      </c>
      <c r="F746" s="38">
        <v>227</v>
      </c>
      <c r="G746" s="39" t="s">
        <v>1587</v>
      </c>
      <c r="H746" s="40">
        <f t="shared" si="113"/>
        <v>0.16324</v>
      </c>
      <c r="I746" s="41" t="s">
        <v>478</v>
      </c>
      <c r="J746" s="78" t="s">
        <v>1588</v>
      </c>
      <c r="K746" s="43" t="s">
        <v>334</v>
      </c>
      <c r="L746" s="44" t="s">
        <v>311</v>
      </c>
      <c r="M746" s="45" t="s">
        <v>1589</v>
      </c>
      <c r="N746" s="46"/>
    </row>
    <row r="747" spans="1:28" s="4" customFormat="1" ht="123" customHeight="1">
      <c r="A747" s="34" t="s">
        <v>1557</v>
      </c>
      <c r="B747" s="71" t="s">
        <v>1593</v>
      </c>
      <c r="C747" s="77" t="s">
        <v>1594</v>
      </c>
      <c r="D747" s="37">
        <v>1</v>
      </c>
      <c r="E747" s="38">
        <v>188</v>
      </c>
      <c r="F747" s="38">
        <v>198</v>
      </c>
      <c r="G747" s="39" t="s">
        <v>1595</v>
      </c>
      <c r="H747" s="40">
        <f t="shared" ref="H747:H751" si="114">0.94*0.55*0.285</f>
        <v>0.147345</v>
      </c>
      <c r="I747" s="41" t="s">
        <v>478</v>
      </c>
      <c r="J747" s="78" t="s">
        <v>1596</v>
      </c>
      <c r="K747" s="43" t="s">
        <v>334</v>
      </c>
      <c r="L747" s="44" t="s">
        <v>311</v>
      </c>
      <c r="M747" s="45"/>
      <c r="N747" s="46"/>
    </row>
    <row r="748" spans="1:28" s="4" customFormat="1" ht="123" customHeight="1">
      <c r="A748" s="34" t="s">
        <v>1557</v>
      </c>
      <c r="B748" s="71" t="s">
        <v>1593</v>
      </c>
      <c r="C748" s="77" t="s">
        <v>1594</v>
      </c>
      <c r="D748" s="37">
        <v>1</v>
      </c>
      <c r="E748" s="38">
        <v>188</v>
      </c>
      <c r="F748" s="38">
        <v>198</v>
      </c>
      <c r="G748" s="39" t="s">
        <v>1595</v>
      </c>
      <c r="H748" s="40">
        <f t="shared" si="114"/>
        <v>0.147345</v>
      </c>
      <c r="I748" s="41" t="s">
        <v>478</v>
      </c>
      <c r="J748" s="78" t="s">
        <v>1596</v>
      </c>
      <c r="K748" s="43" t="s">
        <v>334</v>
      </c>
      <c r="L748" s="44" t="s">
        <v>311</v>
      </c>
      <c r="M748" s="45"/>
      <c r="N748" s="46"/>
    </row>
    <row r="749" spans="1:28" s="4" customFormat="1" ht="123" customHeight="1">
      <c r="A749" s="34" t="s">
        <v>1557</v>
      </c>
      <c r="B749" s="71" t="s">
        <v>1597</v>
      </c>
      <c r="C749" s="77" t="s">
        <v>518</v>
      </c>
      <c r="D749" s="37">
        <v>1</v>
      </c>
      <c r="E749" s="38">
        <v>245</v>
      </c>
      <c r="F749" s="38">
        <v>255</v>
      </c>
      <c r="G749" s="39" t="s">
        <v>1595</v>
      </c>
      <c r="H749" s="40">
        <f t="shared" si="114"/>
        <v>0.147345</v>
      </c>
      <c r="I749" s="41" t="s">
        <v>478</v>
      </c>
      <c r="J749" s="78" t="s">
        <v>1596</v>
      </c>
      <c r="K749" s="43" t="s">
        <v>334</v>
      </c>
      <c r="L749" s="44" t="s">
        <v>311</v>
      </c>
      <c r="M749" s="45"/>
      <c r="N749" s="46"/>
    </row>
    <row r="750" spans="1:28" s="4" customFormat="1" ht="123" customHeight="1">
      <c r="A750" s="34" t="s">
        <v>1557</v>
      </c>
      <c r="B750" s="71" t="s">
        <v>1597</v>
      </c>
      <c r="C750" s="77" t="s">
        <v>518</v>
      </c>
      <c r="D750" s="37">
        <v>1</v>
      </c>
      <c r="E750" s="38">
        <v>245</v>
      </c>
      <c r="F750" s="38">
        <v>255</v>
      </c>
      <c r="G750" s="39" t="s">
        <v>1595</v>
      </c>
      <c r="H750" s="40">
        <f t="shared" si="114"/>
        <v>0.147345</v>
      </c>
      <c r="I750" s="41" t="s">
        <v>478</v>
      </c>
      <c r="J750" s="78" t="s">
        <v>1596</v>
      </c>
      <c r="K750" s="43" t="s">
        <v>334</v>
      </c>
      <c r="L750" s="44" t="s">
        <v>311</v>
      </c>
      <c r="M750" s="45"/>
      <c r="N750" s="46"/>
    </row>
    <row r="751" spans="1:28" s="4" customFormat="1" ht="123" customHeight="1">
      <c r="A751" s="34" t="s">
        <v>1557</v>
      </c>
      <c r="B751" s="71" t="s">
        <v>1597</v>
      </c>
      <c r="C751" s="77" t="s">
        <v>518</v>
      </c>
      <c r="D751" s="37">
        <v>1</v>
      </c>
      <c r="E751" s="38">
        <v>245</v>
      </c>
      <c r="F751" s="38">
        <v>255</v>
      </c>
      <c r="G751" s="39" t="s">
        <v>1595</v>
      </c>
      <c r="H751" s="40">
        <f t="shared" si="114"/>
        <v>0.147345</v>
      </c>
      <c r="I751" s="41" t="s">
        <v>478</v>
      </c>
      <c r="J751" s="78" t="s">
        <v>1596</v>
      </c>
      <c r="K751" s="43" t="s">
        <v>334</v>
      </c>
      <c r="L751" s="44" t="s">
        <v>311</v>
      </c>
      <c r="M751" s="45"/>
      <c r="N751" s="46"/>
    </row>
    <row r="752" spans="1:28" s="4" customFormat="1" ht="123" customHeight="1">
      <c r="A752" s="34" t="s">
        <v>1557</v>
      </c>
      <c r="B752" s="71" t="s">
        <v>1598</v>
      </c>
      <c r="C752" s="77" t="s">
        <v>1579</v>
      </c>
      <c r="D752" s="37">
        <v>1</v>
      </c>
      <c r="E752" s="38">
        <v>185</v>
      </c>
      <c r="F752" s="38">
        <v>198</v>
      </c>
      <c r="G752" s="39" t="s">
        <v>1595</v>
      </c>
      <c r="H752" s="40">
        <f t="shared" ref="H752:H756" si="115">0.88*0.53*0.35</f>
        <v>0.16324</v>
      </c>
      <c r="I752" s="41" t="s">
        <v>478</v>
      </c>
      <c r="J752" s="78" t="s">
        <v>1583</v>
      </c>
      <c r="K752" s="43" t="s">
        <v>334</v>
      </c>
      <c r="L752" s="44" t="s">
        <v>311</v>
      </c>
      <c r="M752" s="45" t="s">
        <v>1589</v>
      </c>
      <c r="N752" s="46"/>
    </row>
    <row r="753" spans="1:28" s="4" customFormat="1" ht="123" customHeight="1">
      <c r="A753" s="34" t="s">
        <v>1557</v>
      </c>
      <c r="B753" s="71" t="s">
        <v>1599</v>
      </c>
      <c r="C753" s="77" t="s">
        <v>1579</v>
      </c>
      <c r="D753" s="37">
        <v>1</v>
      </c>
      <c r="E753" s="38">
        <v>200</v>
      </c>
      <c r="F753" s="38">
        <v>212</v>
      </c>
      <c r="G753" s="39" t="s">
        <v>1595</v>
      </c>
      <c r="H753" s="40">
        <f t="shared" si="115"/>
        <v>0.16324</v>
      </c>
      <c r="I753" s="41" t="s">
        <v>478</v>
      </c>
      <c r="J753" s="78" t="s">
        <v>1583</v>
      </c>
      <c r="K753" s="43" t="s">
        <v>334</v>
      </c>
      <c r="L753" s="44" t="s">
        <v>311</v>
      </c>
      <c r="M753" s="45" t="s">
        <v>1589</v>
      </c>
      <c r="N753" s="46"/>
    </row>
    <row r="754" spans="1:28" s="4" customFormat="1" ht="123" customHeight="1">
      <c r="A754" s="34" t="s">
        <v>1557</v>
      </c>
      <c r="B754" s="71" t="s">
        <v>1600</v>
      </c>
      <c r="C754" s="77" t="s">
        <v>1579</v>
      </c>
      <c r="D754" s="37">
        <v>1</v>
      </c>
      <c r="E754" s="38">
        <v>225</v>
      </c>
      <c r="F754" s="38">
        <v>237</v>
      </c>
      <c r="G754" s="39" t="s">
        <v>1595</v>
      </c>
      <c r="H754" s="40">
        <f t="shared" si="115"/>
        <v>0.16324</v>
      </c>
      <c r="I754" s="41" t="s">
        <v>478</v>
      </c>
      <c r="J754" s="78" t="s">
        <v>1583</v>
      </c>
      <c r="K754" s="43" t="s">
        <v>334</v>
      </c>
      <c r="L754" s="44" t="s">
        <v>311</v>
      </c>
      <c r="M754" s="45" t="s">
        <v>1589</v>
      </c>
      <c r="N754" s="46"/>
    </row>
    <row r="755" spans="1:28" s="4" customFormat="1" ht="123" customHeight="1">
      <c r="A755" s="34" t="s">
        <v>1557</v>
      </c>
      <c r="B755" s="71" t="s">
        <v>1601</v>
      </c>
      <c r="C755" s="77" t="s">
        <v>1566</v>
      </c>
      <c r="D755" s="37">
        <v>1</v>
      </c>
      <c r="E755" s="38">
        <v>215</v>
      </c>
      <c r="F755" s="38">
        <v>227</v>
      </c>
      <c r="G755" s="39" t="s">
        <v>1595</v>
      </c>
      <c r="H755" s="40">
        <f t="shared" si="115"/>
        <v>0.16324</v>
      </c>
      <c r="I755" s="41" t="s">
        <v>478</v>
      </c>
      <c r="J755" s="78" t="s">
        <v>1583</v>
      </c>
      <c r="K755" s="43" t="s">
        <v>334</v>
      </c>
      <c r="L755" s="44" t="s">
        <v>311</v>
      </c>
      <c r="M755" s="45" t="s">
        <v>1589</v>
      </c>
      <c r="N755" s="46"/>
    </row>
    <row r="756" spans="1:28" s="4" customFormat="1" ht="123" customHeight="1">
      <c r="A756" s="34" t="s">
        <v>1557</v>
      </c>
      <c r="B756" s="71" t="s">
        <v>1602</v>
      </c>
      <c r="C756" s="140" t="s">
        <v>1603</v>
      </c>
      <c r="D756" s="37">
        <v>1</v>
      </c>
      <c r="E756" s="38">
        <v>215</v>
      </c>
      <c r="F756" s="38">
        <v>227</v>
      </c>
      <c r="G756" s="39" t="s">
        <v>1595</v>
      </c>
      <c r="H756" s="40">
        <f t="shared" si="115"/>
        <v>0.16324</v>
      </c>
      <c r="I756" s="41" t="s">
        <v>478</v>
      </c>
      <c r="J756" s="78" t="s">
        <v>1583</v>
      </c>
      <c r="K756" s="43" t="s">
        <v>334</v>
      </c>
      <c r="L756" s="44" t="s">
        <v>311</v>
      </c>
      <c r="M756" s="45" t="s">
        <v>1589</v>
      </c>
      <c r="N756" s="46"/>
    </row>
    <row r="757" spans="1:28" s="4" customFormat="1" ht="123" customHeight="1">
      <c r="A757" s="34" t="s">
        <v>1557</v>
      </c>
      <c r="B757" s="71" t="s">
        <v>1604</v>
      </c>
      <c r="C757" s="77" t="s">
        <v>1579</v>
      </c>
      <c r="D757" s="37">
        <v>1</v>
      </c>
      <c r="E757" s="38">
        <v>182</v>
      </c>
      <c r="F757" s="38">
        <v>198</v>
      </c>
      <c r="G757" s="39" t="s">
        <v>1595</v>
      </c>
      <c r="H757" s="40">
        <f t="shared" ref="H757:H764" si="116">0.88*0.53*0.35</f>
        <v>0.16324</v>
      </c>
      <c r="I757" s="41" t="s">
        <v>1580</v>
      </c>
      <c r="J757" s="78" t="s">
        <v>1583</v>
      </c>
      <c r="K757" s="43" t="s">
        <v>334</v>
      </c>
      <c r="L757" s="44" t="s">
        <v>311</v>
      </c>
      <c r="M757" s="45" t="s">
        <v>1605</v>
      </c>
      <c r="N757" s="46"/>
    </row>
    <row r="758" spans="1:28" s="4" customFormat="1" ht="123" customHeight="1">
      <c r="A758" s="34" t="s">
        <v>1557</v>
      </c>
      <c r="B758" s="71" t="s">
        <v>1606</v>
      </c>
      <c r="C758" s="77" t="s">
        <v>1579</v>
      </c>
      <c r="D758" s="37">
        <v>1</v>
      </c>
      <c r="E758" s="38">
        <v>200</v>
      </c>
      <c r="F758" s="38">
        <v>212</v>
      </c>
      <c r="G758" s="39" t="s">
        <v>1595</v>
      </c>
      <c r="H758" s="40">
        <f t="shared" si="116"/>
        <v>0.16324</v>
      </c>
      <c r="I758" s="41" t="s">
        <v>478</v>
      </c>
      <c r="J758" s="78" t="s">
        <v>1583</v>
      </c>
      <c r="K758" s="43" t="s">
        <v>334</v>
      </c>
      <c r="L758" s="44" t="s">
        <v>311</v>
      </c>
      <c r="M758" s="45" t="s">
        <v>1589</v>
      </c>
      <c r="N758" s="46"/>
    </row>
    <row r="759" spans="1:28" s="4" customFormat="1" ht="123" customHeight="1">
      <c r="A759" s="34" t="s">
        <v>1557</v>
      </c>
      <c r="B759" s="71" t="s">
        <v>1607</v>
      </c>
      <c r="C759" s="77" t="s">
        <v>1579</v>
      </c>
      <c r="D759" s="37">
        <v>1</v>
      </c>
      <c r="E759" s="38">
        <v>225</v>
      </c>
      <c r="F759" s="38">
        <v>237</v>
      </c>
      <c r="G759" s="39" t="s">
        <v>1595</v>
      </c>
      <c r="H759" s="40">
        <f t="shared" si="116"/>
        <v>0.16324</v>
      </c>
      <c r="I759" s="41" t="s">
        <v>478</v>
      </c>
      <c r="J759" s="78" t="s">
        <v>1583</v>
      </c>
      <c r="K759" s="43" t="s">
        <v>334</v>
      </c>
      <c r="L759" s="44" t="s">
        <v>311</v>
      </c>
      <c r="M759" s="45" t="s">
        <v>1589</v>
      </c>
      <c r="N759" s="46"/>
    </row>
    <row r="760" spans="1:28" s="4" customFormat="1" ht="123" customHeight="1">
      <c r="A760" s="34" t="s">
        <v>1557</v>
      </c>
      <c r="B760" s="71" t="s">
        <v>1608</v>
      </c>
      <c r="C760" s="77" t="s">
        <v>1566</v>
      </c>
      <c r="D760" s="37">
        <v>1</v>
      </c>
      <c r="E760" s="38">
        <v>215</v>
      </c>
      <c r="F760" s="38">
        <v>227</v>
      </c>
      <c r="G760" s="39" t="s">
        <v>1595</v>
      </c>
      <c r="H760" s="40">
        <f t="shared" si="116"/>
        <v>0.16324</v>
      </c>
      <c r="I760" s="41" t="s">
        <v>478</v>
      </c>
      <c r="J760" s="78" t="s">
        <v>1583</v>
      </c>
      <c r="K760" s="43" t="s">
        <v>334</v>
      </c>
      <c r="L760" s="44" t="s">
        <v>311</v>
      </c>
      <c r="M760" s="45" t="s">
        <v>1589</v>
      </c>
      <c r="N760" s="46"/>
    </row>
    <row r="761" spans="1:28" s="4" customFormat="1" ht="123" customHeight="1">
      <c r="A761" s="34" t="s">
        <v>1557</v>
      </c>
      <c r="B761" s="71" t="s">
        <v>1608</v>
      </c>
      <c r="C761" s="77" t="s">
        <v>1566</v>
      </c>
      <c r="D761" s="37">
        <v>1</v>
      </c>
      <c r="E761" s="38">
        <v>215</v>
      </c>
      <c r="F761" s="38">
        <v>227</v>
      </c>
      <c r="G761" s="39" t="s">
        <v>1595</v>
      </c>
      <c r="H761" s="40">
        <f t="shared" si="116"/>
        <v>0.16324</v>
      </c>
      <c r="I761" s="41" t="s">
        <v>478</v>
      </c>
      <c r="J761" s="78" t="s">
        <v>1583</v>
      </c>
      <c r="K761" s="43" t="s">
        <v>334</v>
      </c>
      <c r="L761" s="44" t="s">
        <v>311</v>
      </c>
      <c r="M761" s="45" t="s">
        <v>1589</v>
      </c>
      <c r="N761" s="46"/>
    </row>
    <row r="762" spans="1:28" s="4" customFormat="1" ht="123" customHeight="1">
      <c r="A762" s="34" t="s">
        <v>1557</v>
      </c>
      <c r="B762" s="71" t="s">
        <v>1609</v>
      </c>
      <c r="C762" s="140" t="s">
        <v>1610</v>
      </c>
      <c r="D762" s="37">
        <v>1</v>
      </c>
      <c r="E762" s="38">
        <v>215</v>
      </c>
      <c r="F762" s="38">
        <v>227</v>
      </c>
      <c r="G762" s="39" t="s">
        <v>1595</v>
      </c>
      <c r="H762" s="40">
        <f t="shared" si="116"/>
        <v>0.16324</v>
      </c>
      <c r="I762" s="41" t="s">
        <v>478</v>
      </c>
      <c r="J762" s="78" t="s">
        <v>1583</v>
      </c>
      <c r="K762" s="43" t="s">
        <v>334</v>
      </c>
      <c r="L762" s="44" t="s">
        <v>311</v>
      </c>
      <c r="M762" s="45" t="s">
        <v>1589</v>
      </c>
      <c r="N762" s="46"/>
    </row>
    <row r="763" spans="1:28" s="4" customFormat="1" ht="123" customHeight="1">
      <c r="A763" s="34" t="s">
        <v>1557</v>
      </c>
      <c r="B763" s="71" t="s">
        <v>1611</v>
      </c>
      <c r="C763" s="140" t="s">
        <v>1603</v>
      </c>
      <c r="D763" s="37">
        <v>1</v>
      </c>
      <c r="E763" s="38">
        <v>215</v>
      </c>
      <c r="F763" s="38">
        <v>227</v>
      </c>
      <c r="G763" s="39" t="s">
        <v>1595</v>
      </c>
      <c r="H763" s="40">
        <f t="shared" si="116"/>
        <v>0.16324</v>
      </c>
      <c r="I763" s="41" t="s">
        <v>478</v>
      </c>
      <c r="J763" s="78" t="s">
        <v>1583</v>
      </c>
      <c r="K763" s="43" t="s">
        <v>334</v>
      </c>
      <c r="L763" s="44" t="s">
        <v>311</v>
      </c>
      <c r="M763" s="45" t="s">
        <v>1589</v>
      </c>
      <c r="N763" s="46"/>
    </row>
    <row r="764" spans="1:28" s="4" customFormat="1" ht="123" customHeight="1">
      <c r="A764" s="34" t="s">
        <v>1557</v>
      </c>
      <c r="B764" s="71" t="s">
        <v>1611</v>
      </c>
      <c r="C764" s="140" t="s">
        <v>1603</v>
      </c>
      <c r="D764" s="37">
        <v>1</v>
      </c>
      <c r="E764" s="38">
        <v>215</v>
      </c>
      <c r="F764" s="38">
        <v>227</v>
      </c>
      <c r="G764" s="39" t="s">
        <v>1595</v>
      </c>
      <c r="H764" s="40">
        <f t="shared" si="116"/>
        <v>0.16324</v>
      </c>
      <c r="I764" s="41" t="s">
        <v>478</v>
      </c>
      <c r="J764" s="78" t="s">
        <v>1583</v>
      </c>
      <c r="K764" s="43" t="s">
        <v>334</v>
      </c>
      <c r="L764" s="44" t="s">
        <v>311</v>
      </c>
      <c r="M764" s="45" t="s">
        <v>1589</v>
      </c>
      <c r="N764" s="46"/>
    </row>
    <row r="765" spans="1:28" s="4" customFormat="1" ht="120" customHeight="1">
      <c r="A765" s="47" t="s">
        <v>1612</v>
      </c>
      <c r="B765" s="89" t="s">
        <v>1613</v>
      </c>
      <c r="C765" s="118" t="s">
        <v>1614</v>
      </c>
      <c r="D765" s="50">
        <v>1</v>
      </c>
      <c r="E765" s="94">
        <v>262</v>
      </c>
      <c r="F765" s="94">
        <v>275</v>
      </c>
      <c r="G765" s="95" t="s">
        <v>1182</v>
      </c>
      <c r="H765" s="96">
        <f t="shared" ref="H765:H768" si="117">1*0.58*0.39</f>
        <v>0.22620000000000001</v>
      </c>
      <c r="I765" s="97" t="s">
        <v>1615</v>
      </c>
      <c r="J765" s="101" t="s">
        <v>1616</v>
      </c>
      <c r="K765" s="57" t="s">
        <v>310</v>
      </c>
      <c r="L765" s="58" t="s">
        <v>311</v>
      </c>
      <c r="M765" s="139" t="s">
        <v>1617</v>
      </c>
      <c r="N765" s="60" t="s">
        <v>1618</v>
      </c>
      <c r="O765" s="61"/>
      <c r="P765" s="61"/>
      <c r="Q765" s="61"/>
      <c r="R765" s="61"/>
      <c r="S765" s="61"/>
      <c r="T765" s="61"/>
      <c r="U765" s="61"/>
      <c r="V765" s="61"/>
      <c r="W765" s="61"/>
      <c r="X765" s="61"/>
      <c r="Y765" s="61"/>
      <c r="Z765" s="61"/>
      <c r="AA765" s="61"/>
      <c r="AB765" s="61"/>
    </row>
    <row r="766" spans="1:28" s="4" customFormat="1" ht="120" customHeight="1">
      <c r="A766" s="47" t="s">
        <v>1612</v>
      </c>
      <c r="B766" s="89" t="s">
        <v>1619</v>
      </c>
      <c r="C766" s="118" t="s">
        <v>1614</v>
      </c>
      <c r="D766" s="50">
        <v>1</v>
      </c>
      <c r="E766" s="94">
        <v>262</v>
      </c>
      <c r="F766" s="94">
        <v>275</v>
      </c>
      <c r="G766" s="95" t="s">
        <v>1182</v>
      </c>
      <c r="H766" s="96">
        <f t="shared" si="117"/>
        <v>0.22620000000000001</v>
      </c>
      <c r="I766" s="97" t="s">
        <v>1615</v>
      </c>
      <c r="J766" s="101" t="s">
        <v>1616</v>
      </c>
      <c r="K766" s="57" t="s">
        <v>310</v>
      </c>
      <c r="L766" s="58" t="s">
        <v>311</v>
      </c>
      <c r="M766" s="139" t="s">
        <v>1617</v>
      </c>
      <c r="N766" s="60" t="s">
        <v>1618</v>
      </c>
      <c r="O766" s="61"/>
      <c r="P766" s="61"/>
      <c r="Q766" s="61"/>
      <c r="R766" s="61"/>
      <c r="S766" s="61"/>
      <c r="T766" s="61"/>
      <c r="U766" s="61"/>
      <c r="V766" s="61"/>
      <c r="W766" s="61"/>
      <c r="X766" s="61"/>
      <c r="Y766" s="61"/>
      <c r="Z766" s="61"/>
      <c r="AA766" s="61"/>
      <c r="AB766" s="61"/>
    </row>
    <row r="767" spans="1:28" s="4" customFormat="1" ht="120" customHeight="1">
      <c r="A767" s="47" t="s">
        <v>1612</v>
      </c>
      <c r="B767" s="89" t="s">
        <v>1620</v>
      </c>
      <c r="C767" s="118" t="s">
        <v>1614</v>
      </c>
      <c r="D767" s="50">
        <v>1</v>
      </c>
      <c r="E767" s="94">
        <v>295</v>
      </c>
      <c r="F767" s="94">
        <v>310</v>
      </c>
      <c r="G767" s="95" t="s">
        <v>1182</v>
      </c>
      <c r="H767" s="96">
        <f t="shared" si="117"/>
        <v>0.22620000000000001</v>
      </c>
      <c r="I767" s="97" t="s">
        <v>1615</v>
      </c>
      <c r="J767" s="101" t="s">
        <v>1621</v>
      </c>
      <c r="K767" s="57" t="s">
        <v>310</v>
      </c>
      <c r="L767" s="58" t="s">
        <v>311</v>
      </c>
      <c r="M767" s="139" t="s">
        <v>1617</v>
      </c>
      <c r="N767" s="60" t="s">
        <v>1618</v>
      </c>
      <c r="O767" s="61"/>
      <c r="P767" s="61"/>
      <c r="Q767" s="61"/>
      <c r="R767" s="61"/>
      <c r="S767" s="61"/>
      <c r="T767" s="61"/>
      <c r="U767" s="61"/>
      <c r="V767" s="61"/>
      <c r="W767" s="61"/>
      <c r="X767" s="61"/>
      <c r="Y767" s="61"/>
      <c r="Z767" s="61"/>
      <c r="AA767" s="61"/>
      <c r="AB767" s="61"/>
    </row>
    <row r="768" spans="1:28" s="4" customFormat="1" ht="120" customHeight="1">
      <c r="A768" s="47" t="s">
        <v>1612</v>
      </c>
      <c r="B768" s="89" t="s">
        <v>1622</v>
      </c>
      <c r="C768" s="118" t="s">
        <v>1614</v>
      </c>
      <c r="D768" s="50">
        <v>1</v>
      </c>
      <c r="E768" s="94">
        <v>295</v>
      </c>
      <c r="F768" s="94">
        <v>310</v>
      </c>
      <c r="G768" s="95" t="s">
        <v>1182</v>
      </c>
      <c r="H768" s="96">
        <f t="shared" si="117"/>
        <v>0.22620000000000001</v>
      </c>
      <c r="I768" s="97" t="s">
        <v>1615</v>
      </c>
      <c r="J768" s="101" t="s">
        <v>1621</v>
      </c>
      <c r="K768" s="57" t="s">
        <v>310</v>
      </c>
      <c r="L768" s="58" t="s">
        <v>311</v>
      </c>
      <c r="M768" s="139" t="s">
        <v>1617</v>
      </c>
      <c r="N768" s="60" t="s">
        <v>1618</v>
      </c>
      <c r="O768" s="61"/>
      <c r="P768" s="61"/>
      <c r="Q768" s="61"/>
      <c r="R768" s="61"/>
      <c r="S768" s="61"/>
      <c r="T768" s="61"/>
      <c r="U768" s="61"/>
      <c r="V768" s="61"/>
      <c r="W768" s="61"/>
      <c r="X768" s="61"/>
      <c r="Y768" s="61"/>
      <c r="Z768" s="61"/>
      <c r="AA768" s="61"/>
      <c r="AB768" s="61"/>
    </row>
    <row r="769" spans="1:28" s="4" customFormat="1" ht="120" customHeight="1">
      <c r="A769" s="47" t="s">
        <v>848</v>
      </c>
      <c r="B769" s="89" t="s">
        <v>1623</v>
      </c>
      <c r="C769" s="118" t="s">
        <v>1614</v>
      </c>
      <c r="D769" s="50">
        <v>1</v>
      </c>
      <c r="E769" s="94">
        <v>295</v>
      </c>
      <c r="F769" s="94">
        <v>305</v>
      </c>
      <c r="G769" s="95" t="s">
        <v>1624</v>
      </c>
      <c r="H769" s="96">
        <f t="shared" ref="H769:H771" si="118">1.03*0.52*0.3</f>
        <v>0.16067999999999999</v>
      </c>
      <c r="I769" s="97" t="s">
        <v>1625</v>
      </c>
      <c r="J769" s="101" t="s">
        <v>1626</v>
      </c>
      <c r="K769" s="57" t="s">
        <v>310</v>
      </c>
      <c r="L769" s="58" t="s">
        <v>311</v>
      </c>
      <c r="M769" s="139" t="s">
        <v>1627</v>
      </c>
      <c r="N769" s="60" t="s">
        <v>1628</v>
      </c>
      <c r="O769" s="61"/>
      <c r="P769" s="61"/>
      <c r="Q769" s="61"/>
      <c r="R769" s="61"/>
      <c r="S769" s="61"/>
      <c r="T769" s="61"/>
      <c r="U769" s="61"/>
      <c r="V769" s="61"/>
      <c r="W769" s="61"/>
      <c r="X769" s="61"/>
      <c r="Y769" s="61"/>
      <c r="Z769" s="61"/>
      <c r="AA769" s="61"/>
      <c r="AB769" s="61"/>
    </row>
    <row r="770" spans="1:28" s="4" customFormat="1" ht="120" customHeight="1">
      <c r="A770" s="47" t="s">
        <v>848</v>
      </c>
      <c r="B770" s="89" t="s">
        <v>1623</v>
      </c>
      <c r="C770" s="118" t="s">
        <v>1614</v>
      </c>
      <c r="D770" s="50">
        <v>1</v>
      </c>
      <c r="E770" s="94">
        <v>295</v>
      </c>
      <c r="F770" s="94">
        <v>305</v>
      </c>
      <c r="G770" s="95" t="s">
        <v>1624</v>
      </c>
      <c r="H770" s="96">
        <f t="shared" si="118"/>
        <v>0.16067999999999999</v>
      </c>
      <c r="I770" s="97" t="s">
        <v>1625</v>
      </c>
      <c r="J770" s="101" t="s">
        <v>1626</v>
      </c>
      <c r="K770" s="57" t="s">
        <v>310</v>
      </c>
      <c r="L770" s="58" t="s">
        <v>311</v>
      </c>
      <c r="M770" s="139" t="s">
        <v>1627</v>
      </c>
      <c r="N770" s="60" t="s">
        <v>1628</v>
      </c>
      <c r="O770" s="61"/>
      <c r="P770" s="61"/>
      <c r="Q770" s="61"/>
      <c r="R770" s="61"/>
      <c r="S770" s="61"/>
      <c r="T770" s="61"/>
      <c r="U770" s="61"/>
      <c r="V770" s="61"/>
      <c r="W770" s="61"/>
      <c r="X770" s="61"/>
      <c r="Y770" s="61"/>
      <c r="Z770" s="61"/>
      <c r="AA770" s="61"/>
      <c r="AB770" s="61"/>
    </row>
    <row r="771" spans="1:28" s="4" customFormat="1" ht="120" customHeight="1">
      <c r="A771" s="47" t="s">
        <v>848</v>
      </c>
      <c r="B771" s="89" t="s">
        <v>1623</v>
      </c>
      <c r="C771" s="118" t="s">
        <v>1614</v>
      </c>
      <c r="D771" s="50">
        <v>1</v>
      </c>
      <c r="E771" s="94">
        <v>295</v>
      </c>
      <c r="F771" s="94">
        <v>305</v>
      </c>
      <c r="G771" s="95" t="s">
        <v>1624</v>
      </c>
      <c r="H771" s="96">
        <f t="shared" si="118"/>
        <v>0.16067999999999999</v>
      </c>
      <c r="I771" s="97" t="s">
        <v>1625</v>
      </c>
      <c r="J771" s="101" t="s">
        <v>1626</v>
      </c>
      <c r="K771" s="57" t="s">
        <v>310</v>
      </c>
      <c r="L771" s="58" t="s">
        <v>311</v>
      </c>
      <c r="M771" s="139" t="s">
        <v>1627</v>
      </c>
      <c r="N771" s="60" t="s">
        <v>1628</v>
      </c>
      <c r="O771" s="61"/>
      <c r="P771" s="61"/>
      <c r="Q771" s="61"/>
      <c r="R771" s="61"/>
      <c r="S771" s="61"/>
      <c r="T771" s="61"/>
      <c r="U771" s="61"/>
      <c r="V771" s="61"/>
      <c r="W771" s="61"/>
      <c r="X771" s="61"/>
      <c r="Y771" s="61"/>
      <c r="Z771" s="61"/>
      <c r="AA771" s="61"/>
      <c r="AB771" s="61"/>
    </row>
    <row r="772" spans="1:28" s="4" customFormat="1" ht="120" customHeight="1">
      <c r="A772" s="47" t="s">
        <v>1629</v>
      </c>
      <c r="B772" s="89" t="s">
        <v>1630</v>
      </c>
      <c r="C772" s="118" t="s">
        <v>1631</v>
      </c>
      <c r="D772" s="50">
        <v>1</v>
      </c>
      <c r="E772" s="94">
        <v>260</v>
      </c>
      <c r="F772" s="94">
        <v>280</v>
      </c>
      <c r="G772" s="95" t="s">
        <v>1632</v>
      </c>
      <c r="H772" s="96">
        <f t="shared" ref="H772:H776" si="119">1.2*0.6*0.41</f>
        <v>0.29520000000000002</v>
      </c>
      <c r="I772" s="97" t="s">
        <v>1633</v>
      </c>
      <c r="J772" s="101" t="s">
        <v>1626</v>
      </c>
      <c r="K772" s="57" t="s">
        <v>310</v>
      </c>
      <c r="L772" s="58" t="s">
        <v>311</v>
      </c>
      <c r="M772" s="139" t="s">
        <v>1634</v>
      </c>
      <c r="N772" s="60"/>
      <c r="O772" s="61"/>
      <c r="P772" s="61"/>
      <c r="Q772" s="61"/>
      <c r="R772" s="61"/>
      <c r="S772" s="61"/>
      <c r="T772" s="61"/>
      <c r="U772" s="61"/>
      <c r="V772" s="61"/>
      <c r="W772" s="61"/>
      <c r="X772" s="61"/>
      <c r="Y772" s="61"/>
      <c r="Z772" s="61"/>
      <c r="AA772" s="61"/>
      <c r="AB772" s="61"/>
    </row>
    <row r="773" spans="1:28" s="4" customFormat="1" ht="120" customHeight="1">
      <c r="A773" s="47" t="s">
        <v>1629</v>
      </c>
      <c r="B773" s="89" t="s">
        <v>1635</v>
      </c>
      <c r="C773" s="118" t="s">
        <v>1631</v>
      </c>
      <c r="D773" s="50">
        <v>1</v>
      </c>
      <c r="E773" s="94">
        <v>280</v>
      </c>
      <c r="F773" s="94">
        <v>300</v>
      </c>
      <c r="G773" s="95" t="s">
        <v>1632</v>
      </c>
      <c r="H773" s="96">
        <f t="shared" si="119"/>
        <v>0.29520000000000002</v>
      </c>
      <c r="I773" s="97" t="s">
        <v>1633</v>
      </c>
      <c r="J773" s="101" t="s">
        <v>1636</v>
      </c>
      <c r="K773" s="57" t="s">
        <v>310</v>
      </c>
      <c r="L773" s="58" t="s">
        <v>311</v>
      </c>
      <c r="M773" s="139" t="s">
        <v>1634</v>
      </c>
      <c r="N773" s="60"/>
      <c r="O773" s="61"/>
      <c r="P773" s="61"/>
      <c r="Q773" s="61"/>
      <c r="R773" s="61"/>
      <c r="S773" s="61"/>
      <c r="T773" s="61"/>
      <c r="U773" s="61"/>
      <c r="V773" s="61"/>
      <c r="W773" s="61"/>
      <c r="X773" s="61"/>
      <c r="Y773" s="61"/>
      <c r="Z773" s="61"/>
      <c r="AA773" s="61"/>
      <c r="AB773" s="61"/>
    </row>
    <row r="774" spans="1:28" s="4" customFormat="1" ht="120" customHeight="1">
      <c r="A774" s="47" t="s">
        <v>1629</v>
      </c>
      <c r="B774" s="89" t="s">
        <v>1637</v>
      </c>
      <c r="C774" s="118" t="s">
        <v>1631</v>
      </c>
      <c r="D774" s="50">
        <v>1</v>
      </c>
      <c r="E774" s="94">
        <v>280</v>
      </c>
      <c r="F774" s="94">
        <v>300</v>
      </c>
      <c r="G774" s="95" t="s">
        <v>1632</v>
      </c>
      <c r="H774" s="96">
        <f t="shared" si="119"/>
        <v>0.29520000000000002</v>
      </c>
      <c r="I774" s="97" t="s">
        <v>1633</v>
      </c>
      <c r="J774" s="101" t="s">
        <v>1636</v>
      </c>
      <c r="K774" s="57" t="s">
        <v>310</v>
      </c>
      <c r="L774" s="58" t="s">
        <v>311</v>
      </c>
      <c r="M774" s="139" t="s">
        <v>1634</v>
      </c>
      <c r="N774" s="60"/>
      <c r="O774" s="61"/>
      <c r="P774" s="61"/>
      <c r="Q774" s="61"/>
      <c r="R774" s="61"/>
      <c r="S774" s="61"/>
      <c r="T774" s="61"/>
      <c r="U774" s="61"/>
      <c r="V774" s="61"/>
      <c r="W774" s="61"/>
      <c r="X774" s="61"/>
      <c r="Y774" s="61"/>
      <c r="Z774" s="61"/>
      <c r="AA774" s="61"/>
      <c r="AB774" s="61"/>
    </row>
    <row r="775" spans="1:28" s="4" customFormat="1" ht="120" customHeight="1">
      <c r="A775" s="47" t="s">
        <v>1629</v>
      </c>
      <c r="B775" s="89" t="s">
        <v>1638</v>
      </c>
      <c r="C775" s="120" t="s">
        <v>1639</v>
      </c>
      <c r="D775" s="50">
        <v>1</v>
      </c>
      <c r="E775" s="94">
        <v>310</v>
      </c>
      <c r="F775" s="94">
        <v>330</v>
      </c>
      <c r="G775" s="95" t="s">
        <v>1632</v>
      </c>
      <c r="H775" s="96">
        <f t="shared" si="119"/>
        <v>0.29520000000000002</v>
      </c>
      <c r="I775" s="97" t="s">
        <v>1633</v>
      </c>
      <c r="J775" s="101" t="s">
        <v>1636</v>
      </c>
      <c r="K775" s="57" t="s">
        <v>310</v>
      </c>
      <c r="L775" s="58" t="s">
        <v>311</v>
      </c>
      <c r="M775" s="139" t="s">
        <v>1634</v>
      </c>
      <c r="N775" s="60"/>
      <c r="O775" s="61"/>
      <c r="P775" s="61"/>
      <c r="Q775" s="61"/>
      <c r="R775" s="61"/>
      <c r="S775" s="61"/>
      <c r="T775" s="61"/>
      <c r="U775" s="61"/>
      <c r="V775" s="61"/>
      <c r="W775" s="61"/>
      <c r="X775" s="61"/>
      <c r="Y775" s="61"/>
      <c r="Z775" s="61"/>
      <c r="AA775" s="61"/>
      <c r="AB775" s="61"/>
    </row>
    <row r="776" spans="1:28" s="4" customFormat="1" ht="120" customHeight="1">
      <c r="A776" s="47" t="s">
        <v>1629</v>
      </c>
      <c r="B776" s="89" t="s">
        <v>1638</v>
      </c>
      <c r="C776" s="120" t="s">
        <v>1639</v>
      </c>
      <c r="D776" s="50">
        <v>1</v>
      </c>
      <c r="E776" s="94">
        <v>310</v>
      </c>
      <c r="F776" s="94">
        <v>330</v>
      </c>
      <c r="G776" s="95" t="s">
        <v>1632</v>
      </c>
      <c r="H776" s="96">
        <f t="shared" si="119"/>
        <v>0.29520000000000002</v>
      </c>
      <c r="I776" s="97" t="s">
        <v>1633</v>
      </c>
      <c r="J776" s="101" t="s">
        <v>1636</v>
      </c>
      <c r="K776" s="57" t="s">
        <v>310</v>
      </c>
      <c r="L776" s="58" t="s">
        <v>311</v>
      </c>
      <c r="M776" s="139" t="s">
        <v>1634</v>
      </c>
      <c r="N776" s="60"/>
      <c r="O776" s="61"/>
      <c r="P776" s="61"/>
      <c r="Q776" s="61"/>
      <c r="R776" s="61"/>
      <c r="S776" s="61"/>
      <c r="T776" s="61"/>
      <c r="U776" s="61"/>
      <c r="V776" s="61"/>
      <c r="W776" s="61"/>
      <c r="X776" s="61"/>
      <c r="Y776" s="61"/>
      <c r="Z776" s="61"/>
      <c r="AA776" s="61"/>
      <c r="AB776" s="61"/>
    </row>
    <row r="777" spans="1:28" s="4" customFormat="1" ht="120" customHeight="1">
      <c r="A777" s="47" t="s">
        <v>1640</v>
      </c>
      <c r="B777" s="48" t="s">
        <v>1641</v>
      </c>
      <c r="C777" s="118" t="s">
        <v>1642</v>
      </c>
      <c r="D777" s="50">
        <v>1</v>
      </c>
      <c r="E777" s="94">
        <v>205</v>
      </c>
      <c r="F777" s="94">
        <v>215</v>
      </c>
      <c r="G777" s="95" t="s">
        <v>1643</v>
      </c>
      <c r="H777" s="96">
        <f>0.89*0.53*0.34</f>
        <v>0.16037799999999999</v>
      </c>
      <c r="I777" s="97" t="s">
        <v>1644</v>
      </c>
      <c r="J777" s="101" t="s">
        <v>1645</v>
      </c>
      <c r="K777" s="57" t="s">
        <v>310</v>
      </c>
      <c r="L777" s="58" t="s">
        <v>311</v>
      </c>
      <c r="M777" s="139" t="s">
        <v>1646</v>
      </c>
      <c r="N777" s="60"/>
      <c r="O777" s="61"/>
      <c r="P777" s="61"/>
      <c r="Q777" s="61"/>
      <c r="R777" s="61"/>
      <c r="S777" s="61"/>
      <c r="T777" s="61"/>
      <c r="U777" s="61"/>
      <c r="V777" s="61"/>
      <c r="W777" s="61"/>
      <c r="X777" s="61"/>
      <c r="Y777" s="61"/>
      <c r="Z777" s="61"/>
      <c r="AA777" s="61"/>
      <c r="AB777" s="61"/>
    </row>
    <row r="778" spans="1:28" s="4" customFormat="1" ht="120" customHeight="1">
      <c r="A778" s="47" t="s">
        <v>1640</v>
      </c>
      <c r="B778" s="48" t="s">
        <v>1647</v>
      </c>
      <c r="C778" s="118" t="s">
        <v>1642</v>
      </c>
      <c r="D778" s="50">
        <v>1</v>
      </c>
      <c r="E778" s="94">
        <v>205</v>
      </c>
      <c r="F778" s="94">
        <v>215</v>
      </c>
      <c r="G778" s="95" t="s">
        <v>1643</v>
      </c>
      <c r="H778" s="96">
        <f t="shared" ref="H777:H786" si="120">0.89*0.53*0.34</f>
        <v>0.16037799999999999</v>
      </c>
      <c r="I778" s="97" t="s">
        <v>1644</v>
      </c>
      <c r="J778" s="101" t="s">
        <v>1645</v>
      </c>
      <c r="K778" s="57" t="s">
        <v>310</v>
      </c>
      <c r="L778" s="58" t="s">
        <v>311</v>
      </c>
      <c r="M778" s="139" t="s">
        <v>1646</v>
      </c>
      <c r="N778" s="60"/>
      <c r="O778" s="61"/>
      <c r="P778" s="61"/>
      <c r="Q778" s="61"/>
      <c r="R778" s="61"/>
      <c r="S778" s="61"/>
      <c r="T778" s="61"/>
      <c r="U778" s="61"/>
      <c r="V778" s="61"/>
      <c r="W778" s="61"/>
      <c r="X778" s="61"/>
      <c r="Y778" s="61"/>
      <c r="Z778" s="61"/>
      <c r="AA778" s="61"/>
      <c r="AB778" s="61"/>
    </row>
    <row r="779" spans="1:28" s="4" customFormat="1" ht="120" customHeight="1">
      <c r="A779" s="47" t="s">
        <v>1640</v>
      </c>
      <c r="B779" s="48" t="s">
        <v>1647</v>
      </c>
      <c r="C779" s="118" t="s">
        <v>1642</v>
      </c>
      <c r="D779" s="50">
        <v>1</v>
      </c>
      <c r="E779" s="94">
        <v>205</v>
      </c>
      <c r="F779" s="94">
        <v>215</v>
      </c>
      <c r="G779" s="95" t="s">
        <v>1643</v>
      </c>
      <c r="H779" s="96">
        <f t="shared" si="120"/>
        <v>0.16037799999999999</v>
      </c>
      <c r="I779" s="97" t="s">
        <v>1644</v>
      </c>
      <c r="J779" s="101" t="s">
        <v>1645</v>
      </c>
      <c r="K779" s="57" t="s">
        <v>310</v>
      </c>
      <c r="L779" s="58" t="s">
        <v>311</v>
      </c>
      <c r="M779" s="139" t="s">
        <v>1646</v>
      </c>
      <c r="N779" s="60"/>
      <c r="O779" s="61"/>
      <c r="P779" s="61"/>
      <c r="Q779" s="61"/>
      <c r="R779" s="61"/>
      <c r="S779" s="61"/>
      <c r="T779" s="61"/>
      <c r="U779" s="61"/>
      <c r="V779" s="61"/>
      <c r="W779" s="61"/>
      <c r="X779" s="61"/>
      <c r="Y779" s="61"/>
      <c r="Z779" s="61"/>
      <c r="AA779" s="61"/>
      <c r="AB779" s="61"/>
    </row>
    <row r="780" spans="1:28" s="4" customFormat="1" ht="120" customHeight="1">
      <c r="A780" s="47" t="s">
        <v>1640</v>
      </c>
      <c r="B780" s="48" t="s">
        <v>1647</v>
      </c>
      <c r="C780" s="118" t="s">
        <v>1642</v>
      </c>
      <c r="D780" s="50">
        <v>1</v>
      </c>
      <c r="E780" s="94">
        <v>205</v>
      </c>
      <c r="F780" s="94">
        <v>215</v>
      </c>
      <c r="G780" s="95" t="s">
        <v>1643</v>
      </c>
      <c r="H780" s="96">
        <f t="shared" si="120"/>
        <v>0.16037799999999999</v>
      </c>
      <c r="I780" s="97" t="s">
        <v>1644</v>
      </c>
      <c r="J780" s="101" t="s">
        <v>1645</v>
      </c>
      <c r="K780" s="57" t="s">
        <v>310</v>
      </c>
      <c r="L780" s="58" t="s">
        <v>311</v>
      </c>
      <c r="M780" s="139" t="s">
        <v>1646</v>
      </c>
      <c r="N780" s="60"/>
      <c r="O780" s="61"/>
      <c r="P780" s="61"/>
      <c r="Q780" s="61"/>
      <c r="R780" s="61"/>
      <c r="S780" s="61"/>
      <c r="T780" s="61"/>
      <c r="U780" s="61"/>
      <c r="V780" s="61"/>
      <c r="W780" s="61"/>
      <c r="X780" s="61"/>
      <c r="Y780" s="61"/>
      <c r="Z780" s="61"/>
      <c r="AA780" s="61"/>
      <c r="AB780" s="61"/>
    </row>
    <row r="781" spans="1:28" s="4" customFormat="1" ht="120" customHeight="1">
      <c r="A781" s="47" t="s">
        <v>1640</v>
      </c>
      <c r="B781" s="48" t="s">
        <v>1647</v>
      </c>
      <c r="C781" s="118" t="s">
        <v>1642</v>
      </c>
      <c r="D781" s="50">
        <v>1</v>
      </c>
      <c r="E781" s="94">
        <v>205</v>
      </c>
      <c r="F781" s="94">
        <v>215</v>
      </c>
      <c r="G781" s="95" t="s">
        <v>1643</v>
      </c>
      <c r="H781" s="96">
        <f t="shared" si="120"/>
        <v>0.16037799999999999</v>
      </c>
      <c r="I781" s="97" t="s">
        <v>1644</v>
      </c>
      <c r="J781" s="101" t="s">
        <v>1645</v>
      </c>
      <c r="K781" s="57" t="s">
        <v>310</v>
      </c>
      <c r="L781" s="58" t="s">
        <v>311</v>
      </c>
      <c r="M781" s="139" t="s">
        <v>1646</v>
      </c>
      <c r="N781" s="60"/>
      <c r="O781" s="61"/>
      <c r="P781" s="61"/>
      <c r="Q781" s="61"/>
      <c r="R781" s="61"/>
      <c r="S781" s="61"/>
      <c r="T781" s="61"/>
      <c r="U781" s="61"/>
      <c r="V781" s="61"/>
      <c r="W781" s="61"/>
      <c r="X781" s="61"/>
      <c r="Y781" s="61"/>
      <c r="Z781" s="61"/>
      <c r="AA781" s="61"/>
      <c r="AB781" s="61"/>
    </row>
    <row r="782" spans="1:28" s="4" customFormat="1" ht="120" customHeight="1">
      <c r="A782" s="47" t="s">
        <v>1640</v>
      </c>
      <c r="B782" s="48" t="s">
        <v>1648</v>
      </c>
      <c r="C782" s="120" t="s">
        <v>1649</v>
      </c>
      <c r="D782" s="50">
        <v>1</v>
      </c>
      <c r="E782" s="94">
        <v>220</v>
      </c>
      <c r="F782" s="94">
        <v>230</v>
      </c>
      <c r="G782" s="95" t="s">
        <v>1643</v>
      </c>
      <c r="H782" s="96">
        <f t="shared" si="120"/>
        <v>0.16037799999999999</v>
      </c>
      <c r="I782" s="97" t="s">
        <v>1644</v>
      </c>
      <c r="J782" s="101" t="s">
        <v>1645</v>
      </c>
      <c r="K782" s="57" t="s">
        <v>310</v>
      </c>
      <c r="L782" s="58" t="s">
        <v>311</v>
      </c>
      <c r="M782" s="139" t="s">
        <v>1646</v>
      </c>
      <c r="N782" s="60"/>
      <c r="O782" s="61"/>
      <c r="P782" s="61"/>
      <c r="Q782" s="61"/>
      <c r="R782" s="61"/>
      <c r="S782" s="61"/>
      <c r="T782" s="61"/>
      <c r="U782" s="61"/>
      <c r="V782" s="61"/>
      <c r="W782" s="61"/>
      <c r="X782" s="61"/>
      <c r="Y782" s="61"/>
      <c r="Z782" s="61"/>
      <c r="AA782" s="61"/>
      <c r="AB782" s="61"/>
    </row>
    <row r="783" spans="1:28" s="4" customFormat="1" ht="120" customHeight="1">
      <c r="A783" s="47" t="s">
        <v>1640</v>
      </c>
      <c r="B783" s="48" t="s">
        <v>1648</v>
      </c>
      <c r="C783" s="120" t="s">
        <v>1649</v>
      </c>
      <c r="D783" s="50">
        <v>1</v>
      </c>
      <c r="E783" s="94">
        <v>220</v>
      </c>
      <c r="F783" s="94">
        <v>230</v>
      </c>
      <c r="G783" s="95" t="s">
        <v>1643</v>
      </c>
      <c r="H783" s="96">
        <f t="shared" si="120"/>
        <v>0.16037799999999999</v>
      </c>
      <c r="I783" s="97" t="s">
        <v>1644</v>
      </c>
      <c r="J783" s="101" t="s">
        <v>1645</v>
      </c>
      <c r="K783" s="57" t="s">
        <v>310</v>
      </c>
      <c r="L783" s="58" t="s">
        <v>311</v>
      </c>
      <c r="M783" s="139" t="s">
        <v>1646</v>
      </c>
      <c r="N783" s="60"/>
      <c r="O783" s="61"/>
      <c r="P783" s="61"/>
      <c r="Q783" s="61"/>
      <c r="R783" s="61"/>
      <c r="S783" s="61"/>
      <c r="T783" s="61"/>
      <c r="U783" s="61"/>
      <c r="V783" s="61"/>
      <c r="W783" s="61"/>
      <c r="X783" s="61"/>
      <c r="Y783" s="61"/>
      <c r="Z783" s="61"/>
      <c r="AA783" s="61"/>
      <c r="AB783" s="61"/>
    </row>
    <row r="784" spans="1:28" s="4" customFormat="1" ht="120" customHeight="1">
      <c r="A784" s="47" t="s">
        <v>1640</v>
      </c>
      <c r="B784" s="48" t="s">
        <v>1648</v>
      </c>
      <c r="C784" s="120" t="s">
        <v>1649</v>
      </c>
      <c r="D784" s="50">
        <v>1</v>
      </c>
      <c r="E784" s="94">
        <v>220</v>
      </c>
      <c r="F784" s="94">
        <v>230</v>
      </c>
      <c r="G784" s="95" t="s">
        <v>1643</v>
      </c>
      <c r="H784" s="96">
        <f t="shared" si="120"/>
        <v>0.16037799999999999</v>
      </c>
      <c r="I784" s="97" t="s">
        <v>1644</v>
      </c>
      <c r="J784" s="101" t="s">
        <v>1645</v>
      </c>
      <c r="K784" s="57" t="s">
        <v>310</v>
      </c>
      <c r="L784" s="58" t="s">
        <v>311</v>
      </c>
      <c r="M784" s="139" t="s">
        <v>1646</v>
      </c>
      <c r="N784" s="60"/>
      <c r="O784" s="61"/>
      <c r="P784" s="61"/>
      <c r="Q784" s="61"/>
      <c r="R784" s="61"/>
      <c r="S784" s="61"/>
      <c r="T784" s="61"/>
      <c r="U784" s="61"/>
      <c r="V784" s="61"/>
      <c r="W784" s="61"/>
      <c r="X784" s="61"/>
      <c r="Y784" s="61"/>
      <c r="Z784" s="61"/>
      <c r="AA784" s="61"/>
      <c r="AB784" s="61"/>
    </row>
    <row r="785" spans="1:28" s="4" customFormat="1" ht="120" customHeight="1">
      <c r="A785" s="47" t="s">
        <v>1640</v>
      </c>
      <c r="B785" s="48" t="s">
        <v>1650</v>
      </c>
      <c r="C785" s="120" t="s">
        <v>1651</v>
      </c>
      <c r="D785" s="50">
        <v>1</v>
      </c>
      <c r="E785" s="94">
        <v>225</v>
      </c>
      <c r="F785" s="94">
        <v>235</v>
      </c>
      <c r="G785" s="95" t="s">
        <v>1643</v>
      </c>
      <c r="H785" s="96">
        <f t="shared" si="120"/>
        <v>0.16037799999999999</v>
      </c>
      <c r="I785" s="97" t="s">
        <v>1644</v>
      </c>
      <c r="J785" s="101" t="s">
        <v>1645</v>
      </c>
      <c r="K785" s="57" t="s">
        <v>310</v>
      </c>
      <c r="L785" s="58" t="s">
        <v>311</v>
      </c>
      <c r="M785" s="139" t="s">
        <v>1646</v>
      </c>
      <c r="N785" s="60"/>
      <c r="O785" s="61"/>
      <c r="P785" s="61"/>
      <c r="Q785" s="61"/>
      <c r="R785" s="61"/>
      <c r="S785" s="61"/>
      <c r="T785" s="61"/>
      <c r="U785" s="61"/>
      <c r="V785" s="61"/>
      <c r="W785" s="61"/>
      <c r="X785" s="61"/>
      <c r="Y785" s="61"/>
      <c r="Z785" s="61"/>
      <c r="AA785" s="61"/>
      <c r="AB785" s="61"/>
    </row>
    <row r="786" spans="1:28" s="4" customFormat="1" ht="120" customHeight="1">
      <c r="A786" s="47" t="s">
        <v>1640</v>
      </c>
      <c r="B786" s="48" t="s">
        <v>1650</v>
      </c>
      <c r="C786" s="120" t="s">
        <v>1651</v>
      </c>
      <c r="D786" s="50">
        <v>1</v>
      </c>
      <c r="E786" s="94">
        <v>225</v>
      </c>
      <c r="F786" s="94">
        <v>235</v>
      </c>
      <c r="G786" s="95" t="s">
        <v>1643</v>
      </c>
      <c r="H786" s="96">
        <f t="shared" si="120"/>
        <v>0.16037799999999999</v>
      </c>
      <c r="I786" s="97" t="s">
        <v>1644</v>
      </c>
      <c r="J786" s="101" t="s">
        <v>1645</v>
      </c>
      <c r="K786" s="57" t="s">
        <v>310</v>
      </c>
      <c r="L786" s="58" t="s">
        <v>311</v>
      </c>
      <c r="M786" s="139" t="s">
        <v>1646</v>
      </c>
      <c r="N786" s="60"/>
      <c r="O786" s="61"/>
      <c r="P786" s="61"/>
      <c r="Q786" s="61"/>
      <c r="R786" s="61"/>
      <c r="S786" s="61"/>
      <c r="T786" s="61"/>
      <c r="U786" s="61"/>
      <c r="V786" s="61"/>
      <c r="W786" s="61"/>
      <c r="X786" s="61"/>
      <c r="Y786" s="61"/>
      <c r="Z786" s="61"/>
      <c r="AA786" s="61"/>
      <c r="AB786" s="61"/>
    </row>
    <row r="787" spans="1:28" s="4" customFormat="1" ht="120" customHeight="1">
      <c r="A787" s="47" t="s">
        <v>796</v>
      </c>
      <c r="B787" s="89" t="s">
        <v>1652</v>
      </c>
      <c r="C787" s="118" t="s">
        <v>1653</v>
      </c>
      <c r="D787" s="50">
        <v>1</v>
      </c>
      <c r="E787" s="94">
        <v>285</v>
      </c>
      <c r="F787" s="94">
        <v>305</v>
      </c>
      <c r="G787" s="95" t="s">
        <v>1654</v>
      </c>
      <c r="H787" s="96">
        <f t="shared" ref="H787:H792" si="121">1.13*0.62*0.43</f>
        <v>0.30125800000000003</v>
      </c>
      <c r="I787" s="97" t="s">
        <v>1655</v>
      </c>
      <c r="J787" s="101" t="s">
        <v>1656</v>
      </c>
      <c r="K787" s="57" t="s">
        <v>310</v>
      </c>
      <c r="L787" s="58" t="s">
        <v>311</v>
      </c>
      <c r="M787" s="139" t="s">
        <v>1657</v>
      </c>
      <c r="N787" s="60"/>
      <c r="O787" s="61"/>
      <c r="P787" s="61"/>
      <c r="Q787" s="61"/>
      <c r="R787" s="61"/>
      <c r="S787" s="61"/>
      <c r="T787" s="61"/>
      <c r="U787" s="61"/>
      <c r="V787" s="61"/>
      <c r="W787" s="61"/>
      <c r="X787" s="61"/>
      <c r="Y787" s="61"/>
      <c r="Z787" s="61"/>
      <c r="AA787" s="61"/>
      <c r="AB787" s="61"/>
    </row>
    <row r="788" spans="1:28" s="4" customFormat="1" ht="120" customHeight="1">
      <c r="A788" s="47" t="s">
        <v>796</v>
      </c>
      <c r="B788" s="89" t="s">
        <v>1652</v>
      </c>
      <c r="C788" s="118" t="s">
        <v>1653</v>
      </c>
      <c r="D788" s="50">
        <v>1</v>
      </c>
      <c r="E788" s="94">
        <v>285</v>
      </c>
      <c r="F788" s="94">
        <v>305</v>
      </c>
      <c r="G788" s="95" t="s">
        <v>1654</v>
      </c>
      <c r="H788" s="96">
        <f t="shared" si="121"/>
        <v>0.30125800000000003</v>
      </c>
      <c r="I788" s="97" t="s">
        <v>1655</v>
      </c>
      <c r="J788" s="101" t="s">
        <v>1656</v>
      </c>
      <c r="K788" s="57" t="s">
        <v>310</v>
      </c>
      <c r="L788" s="58" t="s">
        <v>311</v>
      </c>
      <c r="M788" s="139" t="s">
        <v>1657</v>
      </c>
      <c r="N788" s="60"/>
      <c r="O788" s="61"/>
      <c r="P788" s="61"/>
      <c r="Q788" s="61"/>
      <c r="R788" s="61"/>
      <c r="S788" s="61"/>
      <c r="T788" s="61"/>
      <c r="U788" s="61"/>
      <c r="V788" s="61"/>
      <c r="W788" s="61"/>
      <c r="X788" s="61"/>
      <c r="Y788" s="61"/>
      <c r="Z788" s="61"/>
      <c r="AA788" s="61"/>
      <c r="AB788" s="61"/>
    </row>
    <row r="789" spans="1:28" s="4" customFormat="1" ht="120" customHeight="1">
      <c r="A789" s="47" t="s">
        <v>796</v>
      </c>
      <c r="B789" s="89" t="s">
        <v>1658</v>
      </c>
      <c r="C789" s="118" t="s">
        <v>1653</v>
      </c>
      <c r="D789" s="50">
        <v>1</v>
      </c>
      <c r="E789" s="94">
        <v>335</v>
      </c>
      <c r="F789" s="94">
        <v>355</v>
      </c>
      <c r="G789" s="95" t="s">
        <v>1654</v>
      </c>
      <c r="H789" s="96">
        <f t="shared" si="121"/>
        <v>0.30125800000000003</v>
      </c>
      <c r="I789" s="97" t="s">
        <v>1655</v>
      </c>
      <c r="J789" s="101" t="s">
        <v>1659</v>
      </c>
      <c r="K789" s="57" t="s">
        <v>310</v>
      </c>
      <c r="L789" s="58" t="s">
        <v>311</v>
      </c>
      <c r="M789" s="139" t="s">
        <v>1657</v>
      </c>
      <c r="N789" s="60"/>
      <c r="O789" s="61"/>
      <c r="P789" s="61"/>
      <c r="Q789" s="61"/>
      <c r="R789" s="61"/>
      <c r="S789" s="61"/>
      <c r="T789" s="61"/>
      <c r="U789" s="61"/>
      <c r="V789" s="61"/>
      <c r="W789" s="61"/>
      <c r="X789" s="61"/>
      <c r="Y789" s="61"/>
      <c r="Z789" s="61"/>
      <c r="AA789" s="61"/>
      <c r="AB789" s="61"/>
    </row>
    <row r="790" spans="1:28" s="4" customFormat="1" ht="120" customHeight="1">
      <c r="A790" s="47" t="s">
        <v>796</v>
      </c>
      <c r="B790" s="89" t="s">
        <v>1658</v>
      </c>
      <c r="C790" s="118" t="s">
        <v>1653</v>
      </c>
      <c r="D790" s="50">
        <v>1</v>
      </c>
      <c r="E790" s="94">
        <v>335</v>
      </c>
      <c r="F790" s="94">
        <v>355</v>
      </c>
      <c r="G790" s="95" t="s">
        <v>1654</v>
      </c>
      <c r="H790" s="96">
        <f t="shared" si="121"/>
        <v>0.30125800000000003</v>
      </c>
      <c r="I790" s="97" t="s">
        <v>1655</v>
      </c>
      <c r="J790" s="101" t="s">
        <v>1659</v>
      </c>
      <c r="K790" s="57" t="s">
        <v>310</v>
      </c>
      <c r="L790" s="58" t="s">
        <v>311</v>
      </c>
      <c r="M790" s="139" t="s">
        <v>1657</v>
      </c>
      <c r="N790" s="60"/>
      <c r="O790" s="61"/>
      <c r="P790" s="61"/>
      <c r="Q790" s="61"/>
      <c r="R790" s="61"/>
      <c r="S790" s="61"/>
      <c r="T790" s="61"/>
      <c r="U790" s="61"/>
      <c r="V790" s="61"/>
      <c r="W790" s="61"/>
      <c r="X790" s="61"/>
      <c r="Y790" s="61"/>
      <c r="Z790" s="61"/>
      <c r="AA790" s="61"/>
      <c r="AB790" s="61"/>
    </row>
    <row r="791" spans="1:28" s="4" customFormat="1" ht="120" customHeight="1">
      <c r="A791" s="47" t="s">
        <v>796</v>
      </c>
      <c r="B791" s="89" t="s">
        <v>1660</v>
      </c>
      <c r="C791" s="120" t="s">
        <v>1253</v>
      </c>
      <c r="D791" s="50">
        <v>1</v>
      </c>
      <c r="E791" s="94">
        <v>385</v>
      </c>
      <c r="F791" s="94">
        <v>405</v>
      </c>
      <c r="G791" s="95" t="s">
        <v>1654</v>
      </c>
      <c r="H791" s="96">
        <f t="shared" si="121"/>
        <v>0.30125800000000003</v>
      </c>
      <c r="I791" s="97" t="s">
        <v>1655</v>
      </c>
      <c r="J791" s="101" t="s">
        <v>1659</v>
      </c>
      <c r="K791" s="57" t="s">
        <v>310</v>
      </c>
      <c r="L791" s="58" t="s">
        <v>311</v>
      </c>
      <c r="M791" s="139" t="s">
        <v>1657</v>
      </c>
      <c r="N791" s="60"/>
      <c r="O791" s="61"/>
      <c r="P791" s="61"/>
      <c r="Q791" s="61"/>
      <c r="R791" s="61"/>
      <c r="S791" s="61"/>
      <c r="T791" s="61"/>
      <c r="U791" s="61"/>
      <c r="V791" s="61"/>
      <c r="W791" s="61"/>
      <c r="X791" s="61"/>
      <c r="Y791" s="61"/>
      <c r="Z791" s="61"/>
      <c r="AA791" s="61"/>
      <c r="AB791" s="61"/>
    </row>
    <row r="792" spans="1:28" s="4" customFormat="1" ht="120" customHeight="1">
      <c r="A792" s="47" t="s">
        <v>796</v>
      </c>
      <c r="B792" s="89" t="s">
        <v>1661</v>
      </c>
      <c r="C792" s="120" t="s">
        <v>1253</v>
      </c>
      <c r="D792" s="50">
        <v>1</v>
      </c>
      <c r="E792" s="94">
        <v>395</v>
      </c>
      <c r="F792" s="94">
        <v>415</v>
      </c>
      <c r="G792" s="95" t="s">
        <v>1654</v>
      </c>
      <c r="H792" s="96">
        <f t="shared" si="121"/>
        <v>0.30125800000000003</v>
      </c>
      <c r="I792" s="97" t="s">
        <v>1655</v>
      </c>
      <c r="J792" s="101" t="s">
        <v>1659</v>
      </c>
      <c r="K792" s="57" t="s">
        <v>310</v>
      </c>
      <c r="L792" s="58" t="s">
        <v>311</v>
      </c>
      <c r="M792" s="139" t="s">
        <v>1657</v>
      </c>
      <c r="N792" s="60"/>
      <c r="O792" s="61"/>
      <c r="P792" s="61"/>
      <c r="Q792" s="61"/>
      <c r="R792" s="61"/>
      <c r="S792" s="61"/>
      <c r="T792" s="61"/>
      <c r="U792" s="61"/>
      <c r="V792" s="61"/>
      <c r="W792" s="61"/>
      <c r="X792" s="61"/>
      <c r="Y792" s="61"/>
      <c r="Z792" s="61"/>
      <c r="AA792" s="61"/>
      <c r="AB792" s="61"/>
    </row>
    <row r="793" spans="1:28" s="4" customFormat="1" ht="120" customHeight="1">
      <c r="A793" s="47" t="s">
        <v>397</v>
      </c>
      <c r="B793" s="89" t="s">
        <v>1662</v>
      </c>
      <c r="C793" s="118" t="s">
        <v>842</v>
      </c>
      <c r="D793" s="50">
        <v>1</v>
      </c>
      <c r="E793" s="94">
        <v>210</v>
      </c>
      <c r="F793" s="94">
        <v>220</v>
      </c>
      <c r="G793" s="95" t="s">
        <v>1663</v>
      </c>
      <c r="H793" s="96">
        <f t="shared" ref="H793:H796" si="122">0.92*0.53*0.365</f>
        <v>0.17797399999999999</v>
      </c>
      <c r="I793" s="97" t="s">
        <v>1664</v>
      </c>
      <c r="J793" s="101" t="s">
        <v>1665</v>
      </c>
      <c r="K793" s="57" t="s">
        <v>310</v>
      </c>
      <c r="L793" s="58" t="s">
        <v>311</v>
      </c>
      <c r="M793" s="139" t="s">
        <v>1646</v>
      </c>
      <c r="N793" s="100"/>
      <c r="O793" s="61"/>
      <c r="P793" s="61"/>
      <c r="Q793" s="61"/>
      <c r="R793" s="61"/>
      <c r="S793" s="61"/>
      <c r="T793" s="61"/>
      <c r="U793" s="61"/>
      <c r="V793" s="61"/>
      <c r="W793" s="61"/>
      <c r="X793" s="61"/>
      <c r="Y793" s="61"/>
      <c r="Z793" s="61"/>
      <c r="AA793" s="61"/>
      <c r="AB793" s="61"/>
    </row>
    <row r="794" spans="1:28" s="4" customFormat="1" ht="120" customHeight="1">
      <c r="A794" s="47" t="s">
        <v>397</v>
      </c>
      <c r="B794" s="89" t="s">
        <v>1666</v>
      </c>
      <c r="C794" s="118" t="s">
        <v>842</v>
      </c>
      <c r="D794" s="50">
        <v>1</v>
      </c>
      <c r="E794" s="94">
        <v>230</v>
      </c>
      <c r="F794" s="94">
        <v>240</v>
      </c>
      <c r="G794" s="95" t="s">
        <v>1663</v>
      </c>
      <c r="H794" s="96">
        <f t="shared" si="122"/>
        <v>0.17797399999999999</v>
      </c>
      <c r="I794" s="97" t="s">
        <v>1664</v>
      </c>
      <c r="J794" s="101" t="s">
        <v>1667</v>
      </c>
      <c r="K794" s="57" t="s">
        <v>310</v>
      </c>
      <c r="L794" s="58" t="s">
        <v>311</v>
      </c>
      <c r="M794" s="139" t="s">
        <v>1646</v>
      </c>
      <c r="N794" s="100"/>
      <c r="O794" s="61"/>
      <c r="P794" s="61"/>
      <c r="Q794" s="61"/>
      <c r="R794" s="61"/>
      <c r="S794" s="61"/>
      <c r="T794" s="61"/>
      <c r="U794" s="61"/>
      <c r="V794" s="61"/>
      <c r="W794" s="61"/>
      <c r="X794" s="61"/>
      <c r="Y794" s="61"/>
      <c r="Z794" s="61"/>
      <c r="AA794" s="61"/>
      <c r="AB794" s="61"/>
    </row>
    <row r="795" spans="1:28" s="4" customFormat="1" ht="120" customHeight="1">
      <c r="A795" s="47" t="s">
        <v>397</v>
      </c>
      <c r="B795" s="89" t="s">
        <v>1668</v>
      </c>
      <c r="C795" s="118" t="s">
        <v>842</v>
      </c>
      <c r="D795" s="50">
        <v>1</v>
      </c>
      <c r="E795" s="94">
        <v>250</v>
      </c>
      <c r="F795" s="94">
        <v>260</v>
      </c>
      <c r="G795" s="95" t="s">
        <v>1663</v>
      </c>
      <c r="H795" s="96">
        <f t="shared" si="122"/>
        <v>0.17797399999999999</v>
      </c>
      <c r="I795" s="97" t="s">
        <v>1664</v>
      </c>
      <c r="J795" s="101" t="s">
        <v>1669</v>
      </c>
      <c r="K795" s="57" t="s">
        <v>310</v>
      </c>
      <c r="L795" s="58" t="s">
        <v>311</v>
      </c>
      <c r="M795" s="139" t="s">
        <v>1646</v>
      </c>
      <c r="N795" s="100"/>
      <c r="O795" s="61"/>
      <c r="P795" s="61"/>
      <c r="Q795" s="61"/>
      <c r="R795" s="61"/>
      <c r="S795" s="61"/>
      <c r="T795" s="61"/>
      <c r="U795" s="61"/>
      <c r="V795" s="61"/>
      <c r="W795" s="61"/>
      <c r="X795" s="61"/>
      <c r="Y795" s="61"/>
      <c r="Z795" s="61"/>
      <c r="AA795" s="61"/>
      <c r="AB795" s="61"/>
    </row>
    <row r="796" spans="1:28" s="4" customFormat="1" ht="120" customHeight="1">
      <c r="A796" s="47" t="s">
        <v>397</v>
      </c>
      <c r="B796" s="89" t="s">
        <v>1670</v>
      </c>
      <c r="C796" s="118" t="s">
        <v>1671</v>
      </c>
      <c r="D796" s="50">
        <v>1</v>
      </c>
      <c r="E796" s="94">
        <v>275</v>
      </c>
      <c r="F796" s="94">
        <v>285</v>
      </c>
      <c r="G796" s="95" t="s">
        <v>1663</v>
      </c>
      <c r="H796" s="96">
        <f t="shared" si="122"/>
        <v>0.17797399999999999</v>
      </c>
      <c r="I796" s="97" t="s">
        <v>1664</v>
      </c>
      <c r="J796" s="101" t="s">
        <v>1669</v>
      </c>
      <c r="K796" s="57" t="s">
        <v>310</v>
      </c>
      <c r="L796" s="58" t="s">
        <v>311</v>
      </c>
      <c r="M796" s="139" t="s">
        <v>1646</v>
      </c>
      <c r="N796" s="100"/>
      <c r="O796" s="61"/>
      <c r="P796" s="61"/>
      <c r="Q796" s="61"/>
      <c r="R796" s="61"/>
      <c r="S796" s="61"/>
      <c r="T796" s="61"/>
      <c r="U796" s="61"/>
      <c r="V796" s="61"/>
      <c r="W796" s="61"/>
      <c r="X796" s="61"/>
      <c r="Y796" s="61"/>
      <c r="Z796" s="61"/>
      <c r="AA796" s="61"/>
      <c r="AB796" s="61"/>
    </row>
    <row r="797" spans="1:28" s="4" customFormat="1" ht="120" customHeight="1">
      <c r="A797" s="47" t="s">
        <v>890</v>
      </c>
      <c r="B797" s="89" t="s">
        <v>1672</v>
      </c>
      <c r="C797" s="118" t="s">
        <v>1673</v>
      </c>
      <c r="D797" s="50">
        <v>1</v>
      </c>
      <c r="E797" s="94">
        <v>245</v>
      </c>
      <c r="F797" s="94">
        <v>258</v>
      </c>
      <c r="G797" s="95" t="s">
        <v>1674</v>
      </c>
      <c r="H797" s="96">
        <f t="shared" ref="H797:H805" si="123">0.92*0.59*0.38</f>
        <v>0.206264</v>
      </c>
      <c r="I797" s="97" t="s">
        <v>1675</v>
      </c>
      <c r="J797" s="101" t="s">
        <v>1676</v>
      </c>
      <c r="K797" s="57" t="s">
        <v>310</v>
      </c>
      <c r="L797" s="58" t="s">
        <v>311</v>
      </c>
      <c r="M797" s="99" t="s">
        <v>1677</v>
      </c>
      <c r="N797" s="100"/>
      <c r="O797" s="61"/>
      <c r="P797" s="61"/>
      <c r="Q797" s="61"/>
      <c r="R797" s="61"/>
      <c r="S797" s="61"/>
      <c r="T797" s="61"/>
      <c r="U797" s="61"/>
      <c r="V797" s="61"/>
      <c r="W797" s="61"/>
      <c r="X797" s="61"/>
      <c r="Y797" s="61"/>
      <c r="Z797" s="61"/>
      <c r="AA797" s="61"/>
      <c r="AB797" s="61"/>
    </row>
    <row r="798" spans="1:28" s="4" customFormat="1" ht="120" customHeight="1">
      <c r="A798" s="47" t="s">
        <v>890</v>
      </c>
      <c r="B798" s="89" t="s">
        <v>1672</v>
      </c>
      <c r="C798" s="118" t="s">
        <v>1673</v>
      </c>
      <c r="D798" s="50">
        <v>1</v>
      </c>
      <c r="E798" s="94">
        <v>245</v>
      </c>
      <c r="F798" s="94">
        <v>258</v>
      </c>
      <c r="G798" s="95" t="s">
        <v>1674</v>
      </c>
      <c r="H798" s="96">
        <f t="shared" si="123"/>
        <v>0.206264</v>
      </c>
      <c r="I798" s="97" t="s">
        <v>1675</v>
      </c>
      <c r="J798" s="101" t="s">
        <v>1676</v>
      </c>
      <c r="K798" s="57" t="s">
        <v>310</v>
      </c>
      <c r="L798" s="58" t="s">
        <v>311</v>
      </c>
      <c r="M798" s="99" t="s">
        <v>1677</v>
      </c>
      <c r="N798" s="100"/>
      <c r="O798" s="61"/>
      <c r="P798" s="61"/>
      <c r="Q798" s="61"/>
      <c r="R798" s="61"/>
      <c r="S798" s="61"/>
      <c r="T798" s="61"/>
      <c r="U798" s="61"/>
      <c r="V798" s="61"/>
      <c r="W798" s="61"/>
      <c r="X798" s="61"/>
      <c r="Y798" s="61"/>
      <c r="Z798" s="61"/>
      <c r="AA798" s="61"/>
      <c r="AB798" s="61"/>
    </row>
    <row r="799" spans="1:28" s="4" customFormat="1" ht="120" customHeight="1">
      <c r="A799" s="47" t="s">
        <v>890</v>
      </c>
      <c r="B799" s="89" t="s">
        <v>1678</v>
      </c>
      <c r="C799" s="120" t="s">
        <v>616</v>
      </c>
      <c r="D799" s="50">
        <v>1</v>
      </c>
      <c r="E799" s="94">
        <v>275</v>
      </c>
      <c r="F799" s="94">
        <v>288</v>
      </c>
      <c r="G799" s="95" t="s">
        <v>1674</v>
      </c>
      <c r="H799" s="96">
        <f t="shared" si="123"/>
        <v>0.206264</v>
      </c>
      <c r="I799" s="97" t="s">
        <v>1675</v>
      </c>
      <c r="J799" s="101" t="s">
        <v>1676</v>
      </c>
      <c r="K799" s="57" t="s">
        <v>310</v>
      </c>
      <c r="L799" s="58" t="s">
        <v>311</v>
      </c>
      <c r="M799" s="99" t="s">
        <v>1677</v>
      </c>
      <c r="N799" s="100"/>
      <c r="O799" s="61"/>
      <c r="P799" s="61"/>
      <c r="Q799" s="61"/>
      <c r="R799" s="61"/>
      <c r="S799" s="61"/>
      <c r="T799" s="61"/>
      <c r="U799" s="61"/>
      <c r="V799" s="61"/>
      <c r="W799" s="61"/>
      <c r="X799" s="61"/>
      <c r="Y799" s="61"/>
      <c r="Z799" s="61"/>
      <c r="AA799" s="61"/>
      <c r="AB799" s="61"/>
    </row>
    <row r="800" spans="1:28" s="4" customFormat="1" ht="120" customHeight="1">
      <c r="A800" s="47" t="s">
        <v>890</v>
      </c>
      <c r="B800" s="89" t="s">
        <v>1678</v>
      </c>
      <c r="C800" s="120" t="s">
        <v>616</v>
      </c>
      <c r="D800" s="50">
        <v>1</v>
      </c>
      <c r="E800" s="94">
        <v>275</v>
      </c>
      <c r="F800" s="94">
        <v>288</v>
      </c>
      <c r="G800" s="95" t="s">
        <v>1674</v>
      </c>
      <c r="H800" s="96">
        <f t="shared" si="123"/>
        <v>0.206264</v>
      </c>
      <c r="I800" s="97" t="s">
        <v>1675</v>
      </c>
      <c r="J800" s="101" t="s">
        <v>1676</v>
      </c>
      <c r="K800" s="57" t="s">
        <v>310</v>
      </c>
      <c r="L800" s="58" t="s">
        <v>311</v>
      </c>
      <c r="M800" s="99" t="s">
        <v>1677</v>
      </c>
      <c r="N800" s="100"/>
      <c r="O800" s="61"/>
      <c r="P800" s="61"/>
      <c r="Q800" s="61"/>
      <c r="R800" s="61"/>
      <c r="S800" s="61"/>
      <c r="T800" s="61"/>
      <c r="U800" s="61"/>
      <c r="V800" s="61"/>
      <c r="W800" s="61"/>
      <c r="X800" s="61"/>
      <c r="Y800" s="61"/>
      <c r="Z800" s="61"/>
      <c r="AA800" s="61"/>
      <c r="AB800" s="61"/>
    </row>
    <row r="801" spans="1:28" s="4" customFormat="1" ht="120" customHeight="1">
      <c r="A801" s="47" t="s">
        <v>890</v>
      </c>
      <c r="B801" s="89" t="s">
        <v>1678</v>
      </c>
      <c r="C801" s="120" t="s">
        <v>616</v>
      </c>
      <c r="D801" s="50">
        <v>1</v>
      </c>
      <c r="E801" s="94">
        <v>275</v>
      </c>
      <c r="F801" s="94">
        <v>288</v>
      </c>
      <c r="G801" s="95" t="s">
        <v>1674</v>
      </c>
      <c r="H801" s="96">
        <f t="shared" si="123"/>
        <v>0.206264</v>
      </c>
      <c r="I801" s="97" t="s">
        <v>1675</v>
      </c>
      <c r="J801" s="101" t="s">
        <v>1676</v>
      </c>
      <c r="K801" s="57" t="s">
        <v>310</v>
      </c>
      <c r="L801" s="58" t="s">
        <v>311</v>
      </c>
      <c r="M801" s="99" t="s">
        <v>1677</v>
      </c>
      <c r="N801" s="100"/>
      <c r="O801" s="61"/>
      <c r="P801" s="61"/>
      <c r="Q801" s="61"/>
      <c r="R801" s="61"/>
      <c r="S801" s="61"/>
      <c r="T801" s="61"/>
      <c r="U801" s="61"/>
      <c r="V801" s="61"/>
      <c r="W801" s="61"/>
      <c r="X801" s="61"/>
      <c r="Y801" s="61"/>
      <c r="Z801" s="61"/>
      <c r="AA801" s="61"/>
      <c r="AB801" s="61"/>
    </row>
    <row r="802" spans="1:28" s="4" customFormat="1" ht="120" customHeight="1">
      <c r="A802" s="47" t="s">
        <v>1679</v>
      </c>
      <c r="B802" s="48" t="s">
        <v>1680</v>
      </c>
      <c r="C802" s="89" t="s">
        <v>1681</v>
      </c>
      <c r="D802" s="50">
        <v>1</v>
      </c>
      <c r="E802" s="105">
        <v>227</v>
      </c>
      <c r="F802" s="105">
        <v>240</v>
      </c>
      <c r="G802" s="95" t="s">
        <v>1674</v>
      </c>
      <c r="H802" s="96">
        <f t="shared" si="123"/>
        <v>0.206264</v>
      </c>
      <c r="I802" s="97" t="s">
        <v>1675</v>
      </c>
      <c r="J802" s="141" t="s">
        <v>1682</v>
      </c>
      <c r="K802" s="57" t="s">
        <v>310</v>
      </c>
      <c r="L802" s="58" t="s">
        <v>311</v>
      </c>
      <c r="M802" s="99" t="s">
        <v>1677</v>
      </c>
      <c r="N802" s="100"/>
      <c r="O802" s="61"/>
      <c r="P802" s="61"/>
      <c r="Q802" s="61"/>
      <c r="R802" s="61"/>
      <c r="S802" s="61"/>
      <c r="T802" s="61"/>
      <c r="U802" s="61"/>
      <c r="V802" s="61"/>
      <c r="W802" s="61"/>
      <c r="X802" s="61"/>
      <c r="Y802" s="61"/>
      <c r="Z802" s="61"/>
      <c r="AA802" s="61"/>
      <c r="AB802" s="61"/>
    </row>
    <row r="803" spans="1:28" s="4" customFormat="1" ht="120" customHeight="1">
      <c r="A803" s="47" t="s">
        <v>1679</v>
      </c>
      <c r="B803" s="48" t="s">
        <v>1680</v>
      </c>
      <c r="C803" s="89" t="s">
        <v>1681</v>
      </c>
      <c r="D803" s="50">
        <v>1</v>
      </c>
      <c r="E803" s="105">
        <v>227</v>
      </c>
      <c r="F803" s="105">
        <v>240</v>
      </c>
      <c r="G803" s="95" t="s">
        <v>1674</v>
      </c>
      <c r="H803" s="96">
        <f t="shared" si="123"/>
        <v>0.206264</v>
      </c>
      <c r="I803" s="97" t="s">
        <v>1675</v>
      </c>
      <c r="J803" s="141" t="s">
        <v>1682</v>
      </c>
      <c r="K803" s="57" t="s">
        <v>310</v>
      </c>
      <c r="L803" s="58" t="s">
        <v>311</v>
      </c>
      <c r="M803" s="99" t="s">
        <v>1677</v>
      </c>
      <c r="N803" s="100"/>
      <c r="O803" s="61"/>
      <c r="P803" s="61"/>
      <c r="Q803" s="61"/>
      <c r="R803" s="61"/>
      <c r="S803" s="61"/>
      <c r="T803" s="61"/>
      <c r="U803" s="61"/>
      <c r="V803" s="61"/>
      <c r="W803" s="61"/>
      <c r="X803" s="61"/>
      <c r="Y803" s="61"/>
      <c r="Z803" s="61"/>
      <c r="AA803" s="61"/>
      <c r="AB803" s="61"/>
    </row>
    <row r="804" spans="1:28" s="4" customFormat="1" ht="120" customHeight="1">
      <c r="A804" s="47" t="s">
        <v>1679</v>
      </c>
      <c r="B804" s="48" t="s">
        <v>1683</v>
      </c>
      <c r="C804" s="121" t="s">
        <v>1684</v>
      </c>
      <c r="D804" s="50">
        <v>1</v>
      </c>
      <c r="E804" s="94">
        <v>273</v>
      </c>
      <c r="F804" s="94">
        <v>286</v>
      </c>
      <c r="G804" s="95" t="s">
        <v>1674</v>
      </c>
      <c r="H804" s="96">
        <f t="shared" si="123"/>
        <v>0.206264</v>
      </c>
      <c r="I804" s="97" t="s">
        <v>1675</v>
      </c>
      <c r="J804" s="109" t="s">
        <v>1685</v>
      </c>
      <c r="K804" s="57" t="s">
        <v>310</v>
      </c>
      <c r="L804" s="58" t="s">
        <v>311</v>
      </c>
      <c r="M804" s="99" t="s">
        <v>1677</v>
      </c>
      <c r="N804" s="100"/>
      <c r="O804" s="61"/>
      <c r="P804" s="61"/>
      <c r="Q804" s="61"/>
      <c r="R804" s="61"/>
      <c r="S804" s="61"/>
      <c r="T804" s="61"/>
      <c r="U804" s="61"/>
      <c r="V804" s="61"/>
      <c r="W804" s="61"/>
      <c r="X804" s="61"/>
      <c r="Y804" s="61"/>
      <c r="Z804" s="61"/>
      <c r="AA804" s="61"/>
      <c r="AB804" s="61"/>
    </row>
    <row r="805" spans="1:28" s="4" customFormat="1" ht="120" customHeight="1">
      <c r="A805" s="47" t="s">
        <v>1679</v>
      </c>
      <c r="B805" s="48" t="s">
        <v>1683</v>
      </c>
      <c r="C805" s="121" t="s">
        <v>1684</v>
      </c>
      <c r="D805" s="50">
        <v>1</v>
      </c>
      <c r="E805" s="94">
        <v>273</v>
      </c>
      <c r="F805" s="94">
        <v>286</v>
      </c>
      <c r="G805" s="95" t="s">
        <v>1674</v>
      </c>
      <c r="H805" s="96">
        <f t="shared" si="123"/>
        <v>0.206264</v>
      </c>
      <c r="I805" s="97" t="s">
        <v>1675</v>
      </c>
      <c r="J805" s="109" t="s">
        <v>1685</v>
      </c>
      <c r="K805" s="57" t="s">
        <v>310</v>
      </c>
      <c r="L805" s="58" t="s">
        <v>311</v>
      </c>
      <c r="M805" s="99" t="s">
        <v>1677</v>
      </c>
      <c r="N805" s="100"/>
      <c r="O805" s="61"/>
      <c r="P805" s="61"/>
      <c r="Q805" s="61"/>
      <c r="R805" s="61"/>
      <c r="S805" s="61"/>
      <c r="T805" s="61"/>
      <c r="U805" s="61"/>
      <c r="V805" s="61"/>
      <c r="W805" s="61"/>
      <c r="X805" s="61"/>
      <c r="Y805" s="61"/>
      <c r="Z805" s="61"/>
      <c r="AA805" s="61"/>
      <c r="AB805" s="61"/>
    </row>
    <row r="806" spans="1:28" s="4" customFormat="1" ht="120" customHeight="1">
      <c r="A806" s="47" t="s">
        <v>454</v>
      </c>
      <c r="B806" s="48" t="s">
        <v>1686</v>
      </c>
      <c r="C806" s="89" t="s">
        <v>1687</v>
      </c>
      <c r="D806" s="50">
        <v>1</v>
      </c>
      <c r="E806" s="94">
        <v>198</v>
      </c>
      <c r="F806" s="94">
        <v>208</v>
      </c>
      <c r="G806" s="95" t="s">
        <v>1688</v>
      </c>
      <c r="H806" s="96">
        <f t="shared" ref="H806:H811" si="124">0.83*0.485*0.375</f>
        <v>0.15095624999999999</v>
      </c>
      <c r="I806" s="97" t="s">
        <v>1689</v>
      </c>
      <c r="J806" s="101" t="s">
        <v>1690</v>
      </c>
      <c r="K806" s="57" t="s">
        <v>310</v>
      </c>
      <c r="L806" s="58" t="s">
        <v>311</v>
      </c>
      <c r="M806" s="99" t="s">
        <v>1691</v>
      </c>
      <c r="N806" s="100"/>
      <c r="O806" s="61"/>
      <c r="P806" s="61"/>
      <c r="Q806" s="61"/>
      <c r="R806" s="61"/>
      <c r="S806" s="61"/>
      <c r="T806" s="61"/>
      <c r="U806" s="61"/>
      <c r="V806" s="61"/>
      <c r="W806" s="61"/>
      <c r="X806" s="61"/>
      <c r="Y806" s="61"/>
      <c r="Z806" s="61"/>
      <c r="AA806" s="61"/>
      <c r="AB806" s="61"/>
    </row>
    <row r="807" spans="1:28" s="4" customFormat="1" ht="120" customHeight="1">
      <c r="A807" s="47" t="s">
        <v>454</v>
      </c>
      <c r="B807" s="48" t="s">
        <v>1692</v>
      </c>
      <c r="C807" s="89" t="s">
        <v>1687</v>
      </c>
      <c r="D807" s="50">
        <v>1</v>
      </c>
      <c r="E807" s="94">
        <v>210</v>
      </c>
      <c r="F807" s="94">
        <v>220</v>
      </c>
      <c r="G807" s="95" t="s">
        <v>1688</v>
      </c>
      <c r="H807" s="96">
        <f t="shared" si="124"/>
        <v>0.15095624999999999</v>
      </c>
      <c r="I807" s="97" t="s">
        <v>1689</v>
      </c>
      <c r="J807" s="101" t="s">
        <v>1693</v>
      </c>
      <c r="K807" s="57" t="s">
        <v>310</v>
      </c>
      <c r="L807" s="58" t="s">
        <v>311</v>
      </c>
      <c r="M807" s="99" t="s">
        <v>1691</v>
      </c>
      <c r="N807" s="100"/>
      <c r="O807" s="61"/>
      <c r="P807" s="61"/>
      <c r="Q807" s="61"/>
      <c r="R807" s="61"/>
      <c r="S807" s="61"/>
      <c r="T807" s="61"/>
      <c r="U807" s="61"/>
      <c r="V807" s="61"/>
      <c r="W807" s="61"/>
      <c r="X807" s="61"/>
      <c r="Y807" s="61"/>
      <c r="Z807" s="61"/>
      <c r="AA807" s="61"/>
      <c r="AB807" s="61"/>
    </row>
    <row r="808" spans="1:28" s="4" customFormat="1" ht="120" customHeight="1">
      <c r="A808" s="47" t="s">
        <v>454</v>
      </c>
      <c r="B808" s="48" t="s">
        <v>1692</v>
      </c>
      <c r="C808" s="89" t="s">
        <v>1687</v>
      </c>
      <c r="D808" s="50">
        <v>1</v>
      </c>
      <c r="E808" s="94">
        <v>210</v>
      </c>
      <c r="F808" s="94">
        <v>220</v>
      </c>
      <c r="G808" s="95" t="s">
        <v>1688</v>
      </c>
      <c r="H808" s="96">
        <f t="shared" si="124"/>
        <v>0.15095624999999999</v>
      </c>
      <c r="I808" s="97" t="s">
        <v>1689</v>
      </c>
      <c r="J808" s="101" t="s">
        <v>1693</v>
      </c>
      <c r="K808" s="57" t="s">
        <v>310</v>
      </c>
      <c r="L808" s="58" t="s">
        <v>311</v>
      </c>
      <c r="M808" s="99" t="s">
        <v>1691</v>
      </c>
      <c r="N808" s="100"/>
      <c r="O808" s="61"/>
      <c r="P808" s="61"/>
      <c r="Q808" s="61"/>
      <c r="R808" s="61"/>
      <c r="S808" s="61"/>
      <c r="T808" s="61"/>
      <c r="U808" s="61"/>
      <c r="V808" s="61"/>
      <c r="W808" s="61"/>
      <c r="X808" s="61"/>
      <c r="Y808" s="61"/>
      <c r="Z808" s="61"/>
      <c r="AA808" s="61"/>
      <c r="AB808" s="61"/>
    </row>
    <row r="809" spans="1:28" s="4" customFormat="1" ht="120" customHeight="1">
      <c r="A809" s="47" t="s">
        <v>454</v>
      </c>
      <c r="B809" s="48" t="s">
        <v>1694</v>
      </c>
      <c r="C809" s="120" t="s">
        <v>1695</v>
      </c>
      <c r="D809" s="50">
        <v>1</v>
      </c>
      <c r="E809" s="94">
        <v>240</v>
      </c>
      <c r="F809" s="94">
        <v>250</v>
      </c>
      <c r="G809" s="95" t="s">
        <v>1688</v>
      </c>
      <c r="H809" s="96">
        <f t="shared" si="124"/>
        <v>0.15095624999999999</v>
      </c>
      <c r="I809" s="97" t="s">
        <v>1689</v>
      </c>
      <c r="J809" s="101" t="s">
        <v>1693</v>
      </c>
      <c r="K809" s="57" t="s">
        <v>310</v>
      </c>
      <c r="L809" s="58" t="s">
        <v>311</v>
      </c>
      <c r="M809" s="99" t="s">
        <v>1691</v>
      </c>
      <c r="N809" s="100"/>
      <c r="O809" s="61"/>
      <c r="P809" s="61"/>
      <c r="Q809" s="61"/>
      <c r="R809" s="61"/>
      <c r="S809" s="61"/>
      <c r="T809" s="61"/>
      <c r="U809" s="61"/>
      <c r="V809" s="61"/>
      <c r="W809" s="61"/>
      <c r="X809" s="61"/>
      <c r="Y809" s="61"/>
      <c r="Z809" s="61"/>
      <c r="AA809" s="61"/>
      <c r="AB809" s="61"/>
    </row>
    <row r="810" spans="1:28" s="4" customFormat="1" ht="120" customHeight="1">
      <c r="A810" s="47" t="s">
        <v>454</v>
      </c>
      <c r="B810" s="48" t="s">
        <v>1696</v>
      </c>
      <c r="C810" s="120" t="s">
        <v>214</v>
      </c>
      <c r="D810" s="50">
        <v>1</v>
      </c>
      <c r="E810" s="94">
        <v>240</v>
      </c>
      <c r="F810" s="94">
        <v>250</v>
      </c>
      <c r="G810" s="95" t="s">
        <v>1688</v>
      </c>
      <c r="H810" s="96">
        <f t="shared" si="124"/>
        <v>0.15095624999999999</v>
      </c>
      <c r="I810" s="97" t="s">
        <v>1689</v>
      </c>
      <c r="J810" s="101" t="s">
        <v>1693</v>
      </c>
      <c r="K810" s="57" t="s">
        <v>310</v>
      </c>
      <c r="L810" s="58" t="s">
        <v>311</v>
      </c>
      <c r="M810" s="99" t="s">
        <v>1691</v>
      </c>
      <c r="N810" s="100"/>
      <c r="O810" s="61"/>
      <c r="P810" s="61"/>
      <c r="Q810" s="61"/>
      <c r="R810" s="61"/>
      <c r="S810" s="61"/>
      <c r="T810" s="61"/>
      <c r="U810" s="61"/>
      <c r="V810" s="61"/>
      <c r="W810" s="61"/>
      <c r="X810" s="61"/>
      <c r="Y810" s="61"/>
      <c r="Z810" s="61"/>
      <c r="AA810" s="61"/>
      <c r="AB810" s="61"/>
    </row>
    <row r="811" spans="1:28" s="4" customFormat="1" ht="120" customHeight="1">
      <c r="A811" s="47" t="s">
        <v>454</v>
      </c>
      <c r="B811" s="48" t="s">
        <v>1696</v>
      </c>
      <c r="C811" s="120" t="s">
        <v>214</v>
      </c>
      <c r="D811" s="50">
        <v>1</v>
      </c>
      <c r="E811" s="94">
        <v>240</v>
      </c>
      <c r="F811" s="94">
        <v>250</v>
      </c>
      <c r="G811" s="95" t="s">
        <v>1688</v>
      </c>
      <c r="H811" s="96">
        <f t="shared" si="124"/>
        <v>0.15095624999999999</v>
      </c>
      <c r="I811" s="97" t="s">
        <v>1689</v>
      </c>
      <c r="J811" s="101" t="s">
        <v>1693</v>
      </c>
      <c r="K811" s="57" t="s">
        <v>310</v>
      </c>
      <c r="L811" s="58" t="s">
        <v>311</v>
      </c>
      <c r="M811" s="99" t="s">
        <v>1691</v>
      </c>
      <c r="N811" s="100"/>
      <c r="O811" s="61"/>
      <c r="P811" s="61"/>
      <c r="Q811" s="61"/>
      <c r="R811" s="61"/>
      <c r="S811" s="61"/>
      <c r="T811" s="61"/>
      <c r="U811" s="61"/>
      <c r="V811" s="61"/>
      <c r="W811" s="61"/>
      <c r="X811" s="61"/>
      <c r="Y811" s="61"/>
      <c r="Z811" s="61"/>
      <c r="AA811" s="61"/>
      <c r="AB811" s="61"/>
    </row>
    <row r="812" spans="1:28" s="4" customFormat="1" ht="120" customHeight="1">
      <c r="A812" s="47" t="s">
        <v>747</v>
      </c>
      <c r="B812" s="89" t="s">
        <v>1697</v>
      </c>
      <c r="C812" s="118" t="s">
        <v>217</v>
      </c>
      <c r="D812" s="50">
        <v>1</v>
      </c>
      <c r="E812" s="94">
        <v>230</v>
      </c>
      <c r="F812" s="94">
        <v>238</v>
      </c>
      <c r="G812" s="95" t="s">
        <v>1698</v>
      </c>
      <c r="H812" s="96">
        <f t="shared" ref="H812:H814" si="125">0.79*0.55*0.22</f>
        <v>9.5589999999999994E-2</v>
      </c>
      <c r="I812" s="97" t="s">
        <v>1699</v>
      </c>
      <c r="J812" s="101" t="s">
        <v>1700</v>
      </c>
      <c r="K812" s="57" t="s">
        <v>310</v>
      </c>
      <c r="L812" s="58" t="s">
        <v>311</v>
      </c>
      <c r="M812" s="142"/>
      <c r="N812" s="100"/>
      <c r="O812" s="61"/>
      <c r="P812" s="61"/>
      <c r="Q812" s="61"/>
      <c r="R812" s="61"/>
      <c r="S812" s="61"/>
      <c r="T812" s="61"/>
      <c r="U812" s="61"/>
      <c r="V812" s="61"/>
      <c r="W812" s="61"/>
      <c r="X812" s="61"/>
      <c r="Y812" s="61"/>
      <c r="Z812" s="61"/>
      <c r="AA812" s="61"/>
      <c r="AB812" s="61"/>
    </row>
    <row r="813" spans="1:28" s="4" customFormat="1" ht="120" customHeight="1">
      <c r="A813" s="47" t="s">
        <v>747</v>
      </c>
      <c r="B813" s="89" t="s">
        <v>1697</v>
      </c>
      <c r="C813" s="118" t="s">
        <v>217</v>
      </c>
      <c r="D813" s="50">
        <v>1</v>
      </c>
      <c r="E813" s="94">
        <v>230</v>
      </c>
      <c r="F813" s="94">
        <v>238</v>
      </c>
      <c r="G813" s="95" t="s">
        <v>1698</v>
      </c>
      <c r="H813" s="96">
        <f t="shared" si="125"/>
        <v>9.5589999999999994E-2</v>
      </c>
      <c r="I813" s="97" t="s">
        <v>1699</v>
      </c>
      <c r="J813" s="101" t="s">
        <v>1700</v>
      </c>
      <c r="K813" s="57" t="s">
        <v>310</v>
      </c>
      <c r="L813" s="58" t="s">
        <v>311</v>
      </c>
      <c r="M813" s="142"/>
      <c r="N813" s="100"/>
      <c r="O813" s="61"/>
      <c r="P813" s="61"/>
      <c r="Q813" s="61"/>
      <c r="R813" s="61"/>
      <c r="S813" s="61"/>
      <c r="T813" s="61"/>
      <c r="U813" s="61"/>
      <c r="V813" s="61"/>
      <c r="W813" s="61"/>
      <c r="X813" s="61"/>
      <c r="Y813" s="61"/>
      <c r="Z813" s="61"/>
      <c r="AA813" s="61"/>
      <c r="AB813" s="61"/>
    </row>
    <row r="814" spans="1:28" s="4" customFormat="1" ht="120" customHeight="1">
      <c r="A814" s="47" t="s">
        <v>747</v>
      </c>
      <c r="B814" s="89" t="s">
        <v>1697</v>
      </c>
      <c r="C814" s="118" t="s">
        <v>217</v>
      </c>
      <c r="D814" s="50">
        <v>1</v>
      </c>
      <c r="E814" s="94">
        <v>230</v>
      </c>
      <c r="F814" s="94">
        <v>238</v>
      </c>
      <c r="G814" s="95" t="s">
        <v>1698</v>
      </c>
      <c r="H814" s="96">
        <f t="shared" si="125"/>
        <v>9.5589999999999994E-2</v>
      </c>
      <c r="I814" s="97" t="s">
        <v>1699</v>
      </c>
      <c r="J814" s="101" t="s">
        <v>1700</v>
      </c>
      <c r="K814" s="57" t="s">
        <v>310</v>
      </c>
      <c r="L814" s="58" t="s">
        <v>311</v>
      </c>
      <c r="M814" s="142"/>
      <c r="N814" s="100"/>
      <c r="O814" s="61"/>
      <c r="P814" s="61"/>
      <c r="Q814" s="61"/>
      <c r="R814" s="61"/>
      <c r="S814" s="61"/>
      <c r="T814" s="61"/>
      <c r="U814" s="61"/>
      <c r="V814" s="61"/>
      <c r="W814" s="61"/>
      <c r="X814" s="61"/>
      <c r="Y814" s="61"/>
      <c r="Z814" s="61"/>
      <c r="AA814" s="61"/>
      <c r="AB814" s="61"/>
    </row>
    <row r="815" spans="1:28" s="4" customFormat="1" ht="120" customHeight="1">
      <c r="A815" s="47" t="s">
        <v>747</v>
      </c>
      <c r="B815" s="89" t="s">
        <v>1701</v>
      </c>
      <c r="C815" s="118" t="s">
        <v>217</v>
      </c>
      <c r="D815" s="50">
        <v>1</v>
      </c>
      <c r="E815" s="94">
        <v>185</v>
      </c>
      <c r="F815" s="94">
        <v>192</v>
      </c>
      <c r="G815" s="95" t="s">
        <v>1702</v>
      </c>
      <c r="H815" s="96">
        <f t="shared" ref="H815:H817" si="126">0.71*0.5*0.24</f>
        <v>8.5199999999999998E-2</v>
      </c>
      <c r="I815" s="97" t="s">
        <v>1703</v>
      </c>
      <c r="J815" s="101" t="s">
        <v>1704</v>
      </c>
      <c r="K815" s="57" t="s">
        <v>310</v>
      </c>
      <c r="L815" s="58" t="s">
        <v>311</v>
      </c>
      <c r="M815" s="142"/>
      <c r="N815" s="100"/>
      <c r="O815" s="61"/>
      <c r="P815" s="61"/>
      <c r="Q815" s="61"/>
      <c r="R815" s="61"/>
      <c r="S815" s="61"/>
      <c r="T815" s="61"/>
      <c r="U815" s="61"/>
      <c r="V815" s="61"/>
      <c r="W815" s="61"/>
      <c r="X815" s="61"/>
      <c r="Y815" s="61"/>
      <c r="Z815" s="61"/>
      <c r="AA815" s="61"/>
      <c r="AB815" s="61"/>
    </row>
    <row r="816" spans="1:28" s="4" customFormat="1" ht="120" customHeight="1">
      <c r="A816" s="47" t="s">
        <v>747</v>
      </c>
      <c r="B816" s="89" t="s">
        <v>1701</v>
      </c>
      <c r="C816" s="118" t="s">
        <v>217</v>
      </c>
      <c r="D816" s="50">
        <v>1</v>
      </c>
      <c r="E816" s="94">
        <v>185</v>
      </c>
      <c r="F816" s="94">
        <v>192</v>
      </c>
      <c r="G816" s="95" t="s">
        <v>1702</v>
      </c>
      <c r="H816" s="96">
        <f t="shared" si="126"/>
        <v>8.5199999999999998E-2</v>
      </c>
      <c r="I816" s="97" t="s">
        <v>1703</v>
      </c>
      <c r="J816" s="101" t="s">
        <v>1704</v>
      </c>
      <c r="K816" s="57" t="s">
        <v>310</v>
      </c>
      <c r="L816" s="58" t="s">
        <v>311</v>
      </c>
      <c r="M816" s="142"/>
      <c r="N816" s="100"/>
      <c r="O816" s="61"/>
      <c r="P816" s="61"/>
      <c r="Q816" s="61"/>
      <c r="R816" s="61"/>
      <c r="S816" s="61"/>
      <c r="T816" s="61"/>
      <c r="U816" s="61"/>
      <c r="V816" s="61"/>
      <c r="W816" s="61"/>
      <c r="X816" s="61"/>
      <c r="Y816" s="61"/>
      <c r="Z816" s="61"/>
      <c r="AA816" s="61"/>
      <c r="AB816" s="61"/>
    </row>
    <row r="817" spans="1:28" s="4" customFormat="1" ht="120" customHeight="1">
      <c r="A817" s="47" t="s">
        <v>747</v>
      </c>
      <c r="B817" s="89" t="s">
        <v>1701</v>
      </c>
      <c r="C817" s="118" t="s">
        <v>217</v>
      </c>
      <c r="D817" s="50">
        <v>1</v>
      </c>
      <c r="E817" s="94">
        <v>185</v>
      </c>
      <c r="F817" s="94">
        <v>192</v>
      </c>
      <c r="G817" s="95" t="s">
        <v>1702</v>
      </c>
      <c r="H817" s="96">
        <f t="shared" si="126"/>
        <v>8.5199999999999998E-2</v>
      </c>
      <c r="I817" s="97" t="s">
        <v>1703</v>
      </c>
      <c r="J817" s="101" t="s">
        <v>1704</v>
      </c>
      <c r="K817" s="57" t="s">
        <v>310</v>
      </c>
      <c r="L817" s="58" t="s">
        <v>311</v>
      </c>
      <c r="M817" s="142"/>
      <c r="N817" s="100"/>
      <c r="O817" s="61"/>
      <c r="P817" s="61"/>
      <c r="Q817" s="61"/>
      <c r="R817" s="61"/>
      <c r="S817" s="61"/>
      <c r="T817" s="61"/>
      <c r="U817" s="61"/>
      <c r="V817" s="61"/>
      <c r="W817" s="61"/>
      <c r="X817" s="61"/>
      <c r="Y817" s="61"/>
      <c r="Z817" s="61"/>
      <c r="AA817" s="61"/>
      <c r="AB817" s="61"/>
    </row>
    <row r="818" spans="1:28" s="4" customFormat="1" ht="120" customHeight="1">
      <c r="A818" s="47" t="s">
        <v>747</v>
      </c>
      <c r="B818" s="89" t="s">
        <v>1705</v>
      </c>
      <c r="C818" s="118" t="s">
        <v>1706</v>
      </c>
      <c r="D818" s="50">
        <v>1</v>
      </c>
      <c r="E818" s="94">
        <v>248</v>
      </c>
      <c r="F818" s="94">
        <v>255</v>
      </c>
      <c r="G818" s="95" t="s">
        <v>1707</v>
      </c>
      <c r="H818" s="96">
        <f>0.655*0.295*0.535</f>
        <v>0.10337537500000001</v>
      </c>
      <c r="I818" s="97" t="s">
        <v>1708</v>
      </c>
      <c r="J818" s="101" t="s">
        <v>1709</v>
      </c>
      <c r="K818" s="57" t="s">
        <v>310</v>
      </c>
      <c r="L818" s="58" t="s">
        <v>311</v>
      </c>
      <c r="M818" s="142"/>
      <c r="N818" s="100"/>
      <c r="O818" s="61"/>
      <c r="P818" s="61"/>
      <c r="Q818" s="61"/>
      <c r="R818" s="61"/>
      <c r="S818" s="61"/>
      <c r="T818" s="61"/>
      <c r="U818" s="61"/>
      <c r="V818" s="61"/>
      <c r="W818" s="61"/>
      <c r="X818" s="61"/>
      <c r="Y818" s="61"/>
      <c r="Z818" s="61"/>
      <c r="AA818" s="61"/>
      <c r="AB818" s="61"/>
    </row>
    <row r="819" spans="1:28" s="4" customFormat="1" ht="120" customHeight="1">
      <c r="A819" s="47" t="s">
        <v>747</v>
      </c>
      <c r="B819" s="89" t="s">
        <v>1705</v>
      </c>
      <c r="C819" s="118" t="s">
        <v>1706</v>
      </c>
      <c r="D819" s="50">
        <v>1</v>
      </c>
      <c r="E819" s="94">
        <v>248</v>
      </c>
      <c r="F819" s="94">
        <v>255</v>
      </c>
      <c r="G819" s="95" t="s">
        <v>1707</v>
      </c>
      <c r="H819" s="96">
        <f>0.655*0.295*0.535</f>
        <v>0.10337537500000001</v>
      </c>
      <c r="I819" s="97" t="s">
        <v>1708</v>
      </c>
      <c r="J819" s="101" t="s">
        <v>1709</v>
      </c>
      <c r="K819" s="57" t="s">
        <v>310</v>
      </c>
      <c r="L819" s="58" t="s">
        <v>311</v>
      </c>
      <c r="M819" s="142"/>
      <c r="N819" s="100"/>
      <c r="O819" s="61"/>
      <c r="P819" s="61"/>
      <c r="Q819" s="61"/>
      <c r="R819" s="61"/>
      <c r="S819" s="61"/>
      <c r="T819" s="61"/>
      <c r="U819" s="61"/>
      <c r="V819" s="61"/>
      <c r="W819" s="61"/>
      <c r="X819" s="61"/>
      <c r="Y819" s="61"/>
      <c r="Z819" s="61"/>
      <c r="AA819" s="61"/>
      <c r="AB819" s="61"/>
    </row>
    <row r="820" spans="1:28" s="4" customFormat="1" ht="120" customHeight="1">
      <c r="A820" s="47" t="s">
        <v>807</v>
      </c>
      <c r="B820" s="89" t="s">
        <v>1710</v>
      </c>
      <c r="C820" s="118" t="s">
        <v>1711</v>
      </c>
      <c r="D820" s="50">
        <v>1</v>
      </c>
      <c r="E820" s="94">
        <v>310</v>
      </c>
      <c r="F820" s="94">
        <v>330</v>
      </c>
      <c r="G820" s="95" t="s">
        <v>1712</v>
      </c>
      <c r="H820" s="96">
        <f t="shared" ref="H820:H822" si="127">1.04*0.62*0.49</f>
        <v>0.31595200000000001</v>
      </c>
      <c r="I820" s="97" t="s">
        <v>332</v>
      </c>
      <c r="J820" s="101" t="s">
        <v>1713</v>
      </c>
      <c r="K820" s="57" t="s">
        <v>310</v>
      </c>
      <c r="L820" s="58" t="s">
        <v>311</v>
      </c>
      <c r="M820" s="142"/>
      <c r="N820" s="100"/>
      <c r="O820" s="61"/>
      <c r="P820" s="61"/>
      <c r="Q820" s="61"/>
      <c r="R820" s="61"/>
      <c r="S820" s="61"/>
      <c r="T820" s="61"/>
      <c r="U820" s="61"/>
      <c r="V820" s="61"/>
      <c r="W820" s="61"/>
      <c r="X820" s="61"/>
      <c r="Y820" s="61"/>
      <c r="Z820" s="61"/>
      <c r="AA820" s="61"/>
      <c r="AB820" s="61"/>
    </row>
    <row r="821" spans="1:28" s="4" customFormat="1" ht="120" customHeight="1">
      <c r="A821" s="47" t="s">
        <v>807</v>
      </c>
      <c r="B821" s="89" t="s">
        <v>1710</v>
      </c>
      <c r="C821" s="118" t="s">
        <v>1711</v>
      </c>
      <c r="D821" s="50">
        <v>1</v>
      </c>
      <c r="E821" s="94">
        <v>310</v>
      </c>
      <c r="F821" s="94">
        <v>330</v>
      </c>
      <c r="G821" s="95" t="s">
        <v>1712</v>
      </c>
      <c r="H821" s="96">
        <f t="shared" si="127"/>
        <v>0.31595200000000001</v>
      </c>
      <c r="I821" s="97" t="s">
        <v>332</v>
      </c>
      <c r="J821" s="101" t="s">
        <v>1713</v>
      </c>
      <c r="K821" s="57" t="s">
        <v>310</v>
      </c>
      <c r="L821" s="58" t="s">
        <v>311</v>
      </c>
      <c r="M821" s="142"/>
      <c r="N821" s="100"/>
      <c r="O821" s="61"/>
      <c r="P821" s="61"/>
      <c r="Q821" s="61"/>
      <c r="R821" s="61"/>
      <c r="S821" s="61"/>
      <c r="T821" s="61"/>
      <c r="U821" s="61"/>
      <c r="V821" s="61"/>
      <c r="W821" s="61"/>
      <c r="X821" s="61"/>
      <c r="Y821" s="61"/>
      <c r="Z821" s="61"/>
      <c r="AA821" s="61"/>
      <c r="AB821" s="61"/>
    </row>
    <row r="822" spans="1:28" s="4" customFormat="1" ht="120" customHeight="1">
      <c r="A822" s="47" t="s">
        <v>807</v>
      </c>
      <c r="B822" s="89" t="s">
        <v>1714</v>
      </c>
      <c r="C822" s="118" t="s">
        <v>1711</v>
      </c>
      <c r="D822" s="50">
        <v>1</v>
      </c>
      <c r="E822" s="94">
        <v>353</v>
      </c>
      <c r="F822" s="94">
        <v>373</v>
      </c>
      <c r="G822" s="95" t="s">
        <v>1712</v>
      </c>
      <c r="H822" s="96">
        <f t="shared" si="127"/>
        <v>0.31595200000000001</v>
      </c>
      <c r="I822" s="97" t="s">
        <v>332</v>
      </c>
      <c r="J822" s="101" t="s">
        <v>1715</v>
      </c>
      <c r="K822" s="57" t="s">
        <v>310</v>
      </c>
      <c r="L822" s="58" t="s">
        <v>311</v>
      </c>
      <c r="M822" s="142"/>
      <c r="N822" s="100"/>
      <c r="O822" s="61"/>
      <c r="P822" s="61"/>
      <c r="Q822" s="61"/>
      <c r="R822" s="61"/>
      <c r="S822" s="61"/>
      <c r="T822" s="61"/>
      <c r="U822" s="61"/>
      <c r="V822" s="61"/>
      <c r="W822" s="61"/>
      <c r="X822" s="61"/>
      <c r="Y822" s="61"/>
      <c r="Z822" s="61"/>
      <c r="AA822" s="61"/>
      <c r="AB822" s="61"/>
    </row>
    <row r="823" spans="1:28" s="4" customFormat="1" ht="120" customHeight="1">
      <c r="A823" s="47" t="s">
        <v>807</v>
      </c>
      <c r="B823" s="89" t="s">
        <v>1716</v>
      </c>
      <c r="C823" s="118" t="s">
        <v>220</v>
      </c>
      <c r="D823" s="50">
        <v>1</v>
      </c>
      <c r="E823" s="94">
        <v>251</v>
      </c>
      <c r="F823" s="94">
        <v>268</v>
      </c>
      <c r="G823" s="95" t="s">
        <v>1717</v>
      </c>
      <c r="H823" s="96">
        <f t="shared" ref="H823:H825" si="128">0.9*0.61*0.49</f>
        <v>0.26901000000000003</v>
      </c>
      <c r="I823" s="97" t="s">
        <v>478</v>
      </c>
      <c r="J823" s="101" t="s">
        <v>1718</v>
      </c>
      <c r="K823" s="57" t="s">
        <v>310</v>
      </c>
      <c r="L823" s="58" t="s">
        <v>311</v>
      </c>
      <c r="M823" s="142"/>
      <c r="N823" s="100"/>
      <c r="O823" s="61"/>
      <c r="P823" s="61"/>
      <c r="Q823" s="61"/>
      <c r="R823" s="61"/>
      <c r="S823" s="61"/>
      <c r="T823" s="61"/>
      <c r="U823" s="61"/>
      <c r="V823" s="61"/>
      <c r="W823" s="61"/>
      <c r="X823" s="61"/>
      <c r="Y823" s="61"/>
      <c r="Z823" s="61"/>
      <c r="AA823" s="61"/>
      <c r="AB823" s="61"/>
    </row>
    <row r="824" spans="1:28" s="4" customFormat="1" ht="120" customHeight="1">
      <c r="A824" s="47" t="s">
        <v>807</v>
      </c>
      <c r="B824" s="89" t="s">
        <v>1716</v>
      </c>
      <c r="C824" s="118" t="s">
        <v>220</v>
      </c>
      <c r="D824" s="50">
        <v>1</v>
      </c>
      <c r="E824" s="94">
        <v>251</v>
      </c>
      <c r="F824" s="94">
        <v>268</v>
      </c>
      <c r="G824" s="95" t="s">
        <v>1717</v>
      </c>
      <c r="H824" s="96">
        <f t="shared" si="128"/>
        <v>0.26901000000000003</v>
      </c>
      <c r="I824" s="97" t="s">
        <v>478</v>
      </c>
      <c r="J824" s="101" t="s">
        <v>1718</v>
      </c>
      <c r="K824" s="57" t="s">
        <v>310</v>
      </c>
      <c r="L824" s="58" t="s">
        <v>311</v>
      </c>
      <c r="M824" s="142"/>
      <c r="N824" s="100"/>
      <c r="O824" s="61"/>
      <c r="P824" s="61"/>
      <c r="Q824" s="61"/>
      <c r="R824" s="61"/>
      <c r="S824" s="61"/>
      <c r="T824" s="61"/>
      <c r="U824" s="61"/>
      <c r="V824" s="61"/>
      <c r="W824" s="61"/>
      <c r="X824" s="61"/>
      <c r="Y824" s="61"/>
      <c r="Z824" s="61"/>
      <c r="AA824" s="61"/>
      <c r="AB824" s="61"/>
    </row>
    <row r="825" spans="1:28" s="4" customFormat="1" ht="120" customHeight="1">
      <c r="A825" s="47" t="s">
        <v>807</v>
      </c>
      <c r="B825" s="89" t="s">
        <v>1719</v>
      </c>
      <c r="C825" s="118" t="s">
        <v>220</v>
      </c>
      <c r="D825" s="50">
        <v>1</v>
      </c>
      <c r="E825" s="94">
        <v>295</v>
      </c>
      <c r="F825" s="94">
        <v>312</v>
      </c>
      <c r="G825" s="95" t="s">
        <v>1717</v>
      </c>
      <c r="H825" s="96">
        <f t="shared" si="128"/>
        <v>0.26901000000000003</v>
      </c>
      <c r="I825" s="97" t="s">
        <v>478</v>
      </c>
      <c r="J825" s="101" t="s">
        <v>1718</v>
      </c>
      <c r="K825" s="57" t="s">
        <v>310</v>
      </c>
      <c r="L825" s="58" t="s">
        <v>311</v>
      </c>
      <c r="M825" s="142"/>
      <c r="N825" s="100"/>
      <c r="O825" s="61"/>
      <c r="P825" s="61"/>
      <c r="Q825" s="61"/>
      <c r="R825" s="61"/>
      <c r="S825" s="61"/>
      <c r="T825" s="61"/>
      <c r="U825" s="61"/>
      <c r="V825" s="61"/>
      <c r="W825" s="61"/>
      <c r="X825" s="61"/>
      <c r="Y825" s="61"/>
      <c r="Z825" s="61"/>
      <c r="AA825" s="61"/>
      <c r="AB825" s="61"/>
    </row>
    <row r="826" spans="1:28" s="4" customFormat="1" ht="120" customHeight="1">
      <c r="A826" s="47" t="s">
        <v>807</v>
      </c>
      <c r="B826" s="89" t="s">
        <v>1720</v>
      </c>
      <c r="C826" s="118" t="s">
        <v>220</v>
      </c>
      <c r="D826" s="50">
        <v>1</v>
      </c>
      <c r="E826" s="94">
        <v>273</v>
      </c>
      <c r="F826" s="94">
        <v>288</v>
      </c>
      <c r="G826" s="95" t="s">
        <v>1721</v>
      </c>
      <c r="H826" s="96">
        <f t="shared" ref="H826:H828" si="129">1.15*0.6*0.36</f>
        <v>0.24840000000000001</v>
      </c>
      <c r="I826" s="97" t="s">
        <v>1722</v>
      </c>
      <c r="J826" s="101" t="s">
        <v>1723</v>
      </c>
      <c r="K826" s="57" t="s">
        <v>310</v>
      </c>
      <c r="L826" s="58" t="s">
        <v>311</v>
      </c>
      <c r="M826" s="142" t="s">
        <v>1724</v>
      </c>
      <c r="N826" s="100"/>
      <c r="O826" s="61"/>
      <c r="P826" s="61"/>
      <c r="Q826" s="61"/>
      <c r="R826" s="61"/>
      <c r="S826" s="61"/>
      <c r="T826" s="61"/>
      <c r="U826" s="61"/>
      <c r="V826" s="61"/>
      <c r="W826" s="61"/>
      <c r="X826" s="61"/>
      <c r="Y826" s="61"/>
      <c r="Z826" s="61"/>
      <c r="AA826" s="61"/>
      <c r="AB826" s="61"/>
    </row>
    <row r="827" spans="1:28" s="4" customFormat="1" ht="120" customHeight="1">
      <c r="A827" s="47" t="s">
        <v>807</v>
      </c>
      <c r="B827" s="89" t="s">
        <v>1720</v>
      </c>
      <c r="C827" s="118" t="s">
        <v>220</v>
      </c>
      <c r="D827" s="50">
        <v>1</v>
      </c>
      <c r="E827" s="94">
        <v>273</v>
      </c>
      <c r="F827" s="94">
        <v>288</v>
      </c>
      <c r="G827" s="95" t="s">
        <v>1721</v>
      </c>
      <c r="H827" s="96">
        <f t="shared" si="129"/>
        <v>0.24840000000000001</v>
      </c>
      <c r="I827" s="97" t="s">
        <v>1722</v>
      </c>
      <c r="J827" s="101" t="s">
        <v>1723</v>
      </c>
      <c r="K827" s="57" t="s">
        <v>310</v>
      </c>
      <c r="L827" s="58" t="s">
        <v>311</v>
      </c>
      <c r="M827" s="142" t="s">
        <v>1724</v>
      </c>
      <c r="N827" s="100"/>
      <c r="O827" s="61"/>
      <c r="P827" s="61"/>
      <c r="Q827" s="61"/>
      <c r="R827" s="61"/>
      <c r="S827" s="61"/>
      <c r="T827" s="61"/>
      <c r="U827" s="61"/>
      <c r="V827" s="61"/>
      <c r="W827" s="61"/>
      <c r="X827" s="61"/>
      <c r="Y827" s="61"/>
      <c r="Z827" s="61"/>
      <c r="AA827" s="61"/>
      <c r="AB827" s="61"/>
    </row>
    <row r="828" spans="1:28" s="4" customFormat="1" ht="120" customHeight="1">
      <c r="A828" s="47" t="s">
        <v>807</v>
      </c>
      <c r="B828" s="89" t="s">
        <v>1725</v>
      </c>
      <c r="C828" s="118" t="s">
        <v>220</v>
      </c>
      <c r="D828" s="50">
        <v>1</v>
      </c>
      <c r="E828" s="94">
        <v>305</v>
      </c>
      <c r="F828" s="94">
        <v>320</v>
      </c>
      <c r="G828" s="95" t="s">
        <v>1721</v>
      </c>
      <c r="H828" s="96">
        <f t="shared" si="129"/>
        <v>0.24840000000000001</v>
      </c>
      <c r="I828" s="97" t="s">
        <v>1722</v>
      </c>
      <c r="J828" s="101" t="s">
        <v>1726</v>
      </c>
      <c r="K828" s="57" t="s">
        <v>310</v>
      </c>
      <c r="L828" s="58" t="s">
        <v>311</v>
      </c>
      <c r="M828" s="142" t="s">
        <v>1724</v>
      </c>
      <c r="N828" s="100"/>
      <c r="O828" s="61"/>
      <c r="P828" s="61"/>
      <c r="Q828" s="61"/>
      <c r="R828" s="61"/>
      <c r="S828" s="61"/>
      <c r="T828" s="61"/>
      <c r="U828" s="61"/>
      <c r="V828" s="61"/>
      <c r="W828" s="61"/>
      <c r="X828" s="61"/>
      <c r="Y828" s="61"/>
      <c r="Z828" s="61"/>
      <c r="AA828" s="61"/>
      <c r="AB828" s="61"/>
    </row>
    <row r="829" spans="1:28" s="4" customFormat="1" ht="120" customHeight="1">
      <c r="A829" s="47" t="s">
        <v>425</v>
      </c>
      <c r="B829" s="89" t="s">
        <v>1727</v>
      </c>
      <c r="C829" s="118" t="s">
        <v>1728</v>
      </c>
      <c r="D829" s="50">
        <v>1</v>
      </c>
      <c r="E829" s="94">
        <v>295</v>
      </c>
      <c r="F829" s="94">
        <v>315</v>
      </c>
      <c r="G829" s="95" t="s">
        <v>1729</v>
      </c>
      <c r="H829" s="96">
        <f>1.1*0.68*0.42</f>
        <v>0.31415999999999999</v>
      </c>
      <c r="I829" s="97" t="s">
        <v>639</v>
      </c>
      <c r="J829" s="101" t="s">
        <v>1730</v>
      </c>
      <c r="K829" s="57" t="s">
        <v>310</v>
      </c>
      <c r="L829" s="58" t="s">
        <v>311</v>
      </c>
      <c r="M829" s="99" t="s">
        <v>1731</v>
      </c>
      <c r="N829" s="100"/>
      <c r="O829" s="61"/>
      <c r="P829" s="61"/>
      <c r="Q829" s="61"/>
      <c r="R829" s="61"/>
      <c r="S829" s="61"/>
      <c r="T829" s="61"/>
      <c r="U829" s="61"/>
      <c r="V829" s="61"/>
      <c r="W829" s="61"/>
      <c r="X829" s="61"/>
      <c r="Y829" s="61"/>
      <c r="Z829" s="61"/>
      <c r="AA829" s="61"/>
      <c r="AB829" s="61"/>
    </row>
    <row r="830" spans="1:28" s="4" customFormat="1" ht="120" customHeight="1">
      <c r="A830" s="47" t="s">
        <v>425</v>
      </c>
      <c r="B830" s="89" t="s">
        <v>1732</v>
      </c>
      <c r="C830" s="118" t="s">
        <v>1728</v>
      </c>
      <c r="D830" s="50">
        <v>1</v>
      </c>
      <c r="E830" s="94">
        <v>330</v>
      </c>
      <c r="F830" s="94">
        <v>350</v>
      </c>
      <c r="G830" s="95" t="s">
        <v>1729</v>
      </c>
      <c r="H830" s="96">
        <f>1.1*0.68*0.42</f>
        <v>0.31415999999999999</v>
      </c>
      <c r="I830" s="97" t="s">
        <v>639</v>
      </c>
      <c r="J830" s="101" t="s">
        <v>1733</v>
      </c>
      <c r="K830" s="57" t="s">
        <v>310</v>
      </c>
      <c r="L830" s="58" t="s">
        <v>311</v>
      </c>
      <c r="M830" s="99" t="s">
        <v>1731</v>
      </c>
      <c r="N830" s="100"/>
      <c r="O830" s="61"/>
      <c r="P830" s="61"/>
      <c r="Q830" s="61"/>
      <c r="R830" s="61"/>
      <c r="S830" s="61"/>
      <c r="T830" s="61"/>
      <c r="U830" s="61"/>
      <c r="V830" s="61"/>
      <c r="W830" s="61"/>
      <c r="X830" s="61"/>
      <c r="Y830" s="61"/>
      <c r="Z830" s="61"/>
      <c r="AA830" s="61"/>
      <c r="AB830" s="61"/>
    </row>
    <row r="831" spans="1:28" s="4" customFormat="1" ht="120" customHeight="1">
      <c r="A831" s="47" t="s">
        <v>425</v>
      </c>
      <c r="B831" s="89" t="s">
        <v>1734</v>
      </c>
      <c r="C831" s="118" t="s">
        <v>1728</v>
      </c>
      <c r="D831" s="50">
        <v>1</v>
      </c>
      <c r="E831" s="94">
        <v>295</v>
      </c>
      <c r="F831" s="94">
        <v>315</v>
      </c>
      <c r="G831" s="95" t="s">
        <v>1729</v>
      </c>
      <c r="H831" s="96">
        <f>1.1*0.68*0.42</f>
        <v>0.31415999999999999</v>
      </c>
      <c r="I831" s="97" t="s">
        <v>639</v>
      </c>
      <c r="J831" s="101" t="s">
        <v>1730</v>
      </c>
      <c r="K831" s="57" t="s">
        <v>310</v>
      </c>
      <c r="L831" s="58" t="s">
        <v>311</v>
      </c>
      <c r="M831" s="99" t="s">
        <v>1731</v>
      </c>
      <c r="N831" s="100"/>
      <c r="O831" s="61"/>
      <c r="P831" s="61"/>
      <c r="Q831" s="61"/>
      <c r="R831" s="61"/>
      <c r="S831" s="61"/>
      <c r="T831" s="61"/>
      <c r="U831" s="61"/>
      <c r="V831" s="61"/>
      <c r="W831" s="61"/>
      <c r="X831" s="61"/>
      <c r="Y831" s="61"/>
      <c r="Z831" s="61"/>
      <c r="AA831" s="61"/>
      <c r="AB831" s="61"/>
    </row>
    <row r="832" spans="1:28" s="4" customFormat="1" ht="120" customHeight="1">
      <c r="A832" s="47" t="s">
        <v>425</v>
      </c>
      <c r="B832" s="89" t="s">
        <v>1735</v>
      </c>
      <c r="C832" s="118" t="s">
        <v>1728</v>
      </c>
      <c r="D832" s="50">
        <v>1</v>
      </c>
      <c r="E832" s="94">
        <v>310</v>
      </c>
      <c r="F832" s="94">
        <v>330</v>
      </c>
      <c r="G832" s="95" t="s">
        <v>1729</v>
      </c>
      <c r="H832" s="96">
        <f>1.1*0.68*0.42</f>
        <v>0.31415999999999999</v>
      </c>
      <c r="I832" s="97" t="s">
        <v>639</v>
      </c>
      <c r="J832" s="101" t="s">
        <v>1736</v>
      </c>
      <c r="K832" s="57" t="s">
        <v>310</v>
      </c>
      <c r="L832" s="58" t="s">
        <v>311</v>
      </c>
      <c r="M832" s="99" t="s">
        <v>1731</v>
      </c>
      <c r="N832" s="100"/>
      <c r="O832" s="61"/>
      <c r="P832" s="61"/>
      <c r="Q832" s="61"/>
      <c r="R832" s="61"/>
      <c r="S832" s="61"/>
      <c r="T832" s="61"/>
      <c r="U832" s="61"/>
      <c r="V832" s="61"/>
      <c r="W832" s="61"/>
      <c r="X832" s="61"/>
      <c r="Y832" s="61"/>
      <c r="Z832" s="61"/>
      <c r="AA832" s="61"/>
      <c r="AB832" s="61"/>
    </row>
    <row r="833" spans="1:28" s="4" customFormat="1" ht="120" customHeight="1">
      <c r="A833" s="47" t="s">
        <v>425</v>
      </c>
      <c r="B833" s="89" t="s">
        <v>1737</v>
      </c>
      <c r="C833" s="118" t="s">
        <v>1728</v>
      </c>
      <c r="D833" s="50">
        <v>1</v>
      </c>
      <c r="E833" s="94">
        <v>330</v>
      </c>
      <c r="F833" s="94">
        <v>350</v>
      </c>
      <c r="G833" s="95" t="s">
        <v>1729</v>
      </c>
      <c r="H833" s="96">
        <f>1.1*0.68*0.42</f>
        <v>0.31415999999999999</v>
      </c>
      <c r="I833" s="97" t="s">
        <v>639</v>
      </c>
      <c r="J833" s="101" t="s">
        <v>1733</v>
      </c>
      <c r="K833" s="57" t="s">
        <v>310</v>
      </c>
      <c r="L833" s="58" t="s">
        <v>311</v>
      </c>
      <c r="M833" s="99" t="s">
        <v>1731</v>
      </c>
      <c r="N833" s="100"/>
      <c r="O833" s="61"/>
      <c r="P833" s="61"/>
      <c r="Q833" s="61"/>
      <c r="R833" s="61"/>
      <c r="S833" s="61"/>
      <c r="T833" s="61"/>
      <c r="U833" s="61"/>
      <c r="V833" s="61"/>
      <c r="W833" s="61"/>
      <c r="X833" s="61"/>
      <c r="Y833" s="61"/>
      <c r="Z833" s="61"/>
      <c r="AA833" s="61"/>
      <c r="AB833" s="61"/>
    </row>
    <row r="834" spans="1:28" s="4" customFormat="1" ht="120" customHeight="1">
      <c r="A834" s="47" t="s">
        <v>1738</v>
      </c>
      <c r="B834" s="89" t="s">
        <v>1739</v>
      </c>
      <c r="C834" s="118" t="s">
        <v>1740</v>
      </c>
      <c r="D834" s="50">
        <v>1</v>
      </c>
      <c r="E834" s="94">
        <v>230</v>
      </c>
      <c r="F834" s="94">
        <v>243</v>
      </c>
      <c r="G834" s="95" t="s">
        <v>1741</v>
      </c>
      <c r="H834" s="96">
        <f t="shared" ref="H834:H839" si="130">0.95*0.53*0.42</f>
        <v>0.21146999999999999</v>
      </c>
      <c r="I834" s="97" t="s">
        <v>1742</v>
      </c>
      <c r="J834" s="101" t="s">
        <v>1743</v>
      </c>
      <c r="K834" s="57" t="s">
        <v>310</v>
      </c>
      <c r="L834" s="58" t="s">
        <v>311</v>
      </c>
      <c r="M834" s="99" t="s">
        <v>1744</v>
      </c>
      <c r="N834" s="100"/>
      <c r="O834" s="61"/>
      <c r="P834" s="61"/>
      <c r="Q834" s="61"/>
      <c r="R834" s="61"/>
      <c r="S834" s="61"/>
      <c r="T834" s="61"/>
      <c r="U834" s="61"/>
      <c r="V834" s="61"/>
      <c r="W834" s="61"/>
      <c r="X834" s="61"/>
      <c r="Y834" s="61"/>
      <c r="Z834" s="61"/>
      <c r="AA834" s="61"/>
      <c r="AB834" s="61"/>
    </row>
    <row r="835" spans="1:28" s="4" customFormat="1" ht="120" customHeight="1">
      <c r="A835" s="47" t="s">
        <v>1738</v>
      </c>
      <c r="B835" s="89" t="s">
        <v>1745</v>
      </c>
      <c r="C835" s="118" t="s">
        <v>1740</v>
      </c>
      <c r="D835" s="50">
        <v>1</v>
      </c>
      <c r="E835" s="94">
        <v>250</v>
      </c>
      <c r="F835" s="94">
        <v>263</v>
      </c>
      <c r="G835" s="95" t="s">
        <v>1741</v>
      </c>
      <c r="H835" s="96">
        <f t="shared" si="130"/>
        <v>0.21146999999999999</v>
      </c>
      <c r="I835" s="97" t="s">
        <v>1742</v>
      </c>
      <c r="J835" s="101" t="s">
        <v>1746</v>
      </c>
      <c r="K835" s="57" t="s">
        <v>310</v>
      </c>
      <c r="L835" s="58" t="s">
        <v>311</v>
      </c>
      <c r="M835" s="99" t="s">
        <v>1744</v>
      </c>
      <c r="N835" s="100"/>
      <c r="O835" s="61"/>
      <c r="P835" s="61"/>
      <c r="Q835" s="61"/>
      <c r="R835" s="61"/>
      <c r="S835" s="61"/>
      <c r="T835" s="61"/>
      <c r="U835" s="61"/>
      <c r="V835" s="61"/>
      <c r="W835" s="61"/>
      <c r="X835" s="61"/>
      <c r="Y835" s="61"/>
      <c r="Z835" s="61"/>
      <c r="AA835" s="61"/>
      <c r="AB835" s="61"/>
    </row>
    <row r="836" spans="1:28" s="4" customFormat="1" ht="120" customHeight="1">
      <c r="A836" s="47" t="s">
        <v>1738</v>
      </c>
      <c r="B836" s="89" t="s">
        <v>1747</v>
      </c>
      <c r="C836" s="118" t="s">
        <v>1740</v>
      </c>
      <c r="D836" s="50">
        <v>1</v>
      </c>
      <c r="E836" s="94">
        <v>270</v>
      </c>
      <c r="F836" s="94">
        <v>283</v>
      </c>
      <c r="G836" s="95" t="s">
        <v>1741</v>
      </c>
      <c r="H836" s="96">
        <f t="shared" si="130"/>
        <v>0.21146999999999999</v>
      </c>
      <c r="I836" s="97" t="s">
        <v>1742</v>
      </c>
      <c r="J836" s="101" t="s">
        <v>1748</v>
      </c>
      <c r="K836" s="57" t="s">
        <v>310</v>
      </c>
      <c r="L836" s="58" t="s">
        <v>311</v>
      </c>
      <c r="M836" s="99" t="s">
        <v>1744</v>
      </c>
      <c r="N836" s="100"/>
      <c r="O836" s="61"/>
      <c r="P836" s="61"/>
      <c r="Q836" s="61"/>
      <c r="R836" s="61"/>
      <c r="S836" s="61"/>
      <c r="T836" s="61"/>
      <c r="U836" s="61"/>
      <c r="V836" s="61"/>
      <c r="W836" s="61"/>
      <c r="X836" s="61"/>
      <c r="Y836" s="61"/>
      <c r="Z836" s="61"/>
      <c r="AA836" s="61"/>
      <c r="AB836" s="61"/>
    </row>
    <row r="837" spans="1:28" s="4" customFormat="1" ht="120" customHeight="1">
      <c r="A837" s="47" t="s">
        <v>1738</v>
      </c>
      <c r="B837" s="89" t="s">
        <v>1749</v>
      </c>
      <c r="C837" s="120" t="s">
        <v>1750</v>
      </c>
      <c r="D837" s="50">
        <v>1</v>
      </c>
      <c r="E837" s="94">
        <v>255</v>
      </c>
      <c r="F837" s="94">
        <v>268</v>
      </c>
      <c r="G837" s="95" t="s">
        <v>1741</v>
      </c>
      <c r="H837" s="96">
        <f t="shared" si="130"/>
        <v>0.21146999999999999</v>
      </c>
      <c r="I837" s="97" t="s">
        <v>1742</v>
      </c>
      <c r="J837" s="101" t="s">
        <v>1743</v>
      </c>
      <c r="K837" s="57" t="s">
        <v>310</v>
      </c>
      <c r="L837" s="58" t="s">
        <v>311</v>
      </c>
      <c r="M837" s="99" t="s">
        <v>1744</v>
      </c>
      <c r="N837" s="100"/>
      <c r="O837" s="61"/>
      <c r="P837" s="61"/>
      <c r="Q837" s="61"/>
      <c r="R837" s="61"/>
      <c r="S837" s="61"/>
      <c r="T837" s="61"/>
      <c r="U837" s="61"/>
      <c r="V837" s="61"/>
      <c r="W837" s="61"/>
      <c r="X837" s="61"/>
      <c r="Y837" s="61"/>
      <c r="Z837" s="61"/>
      <c r="AA837" s="61"/>
      <c r="AB837" s="61"/>
    </row>
    <row r="838" spans="1:28" s="4" customFormat="1" ht="120" customHeight="1">
      <c r="A838" s="47" t="s">
        <v>1738</v>
      </c>
      <c r="B838" s="89" t="s">
        <v>1751</v>
      </c>
      <c r="C838" s="120" t="s">
        <v>1750</v>
      </c>
      <c r="D838" s="50">
        <v>1</v>
      </c>
      <c r="E838" s="94">
        <v>275</v>
      </c>
      <c r="F838" s="94">
        <v>288</v>
      </c>
      <c r="G838" s="95" t="s">
        <v>1741</v>
      </c>
      <c r="H838" s="96">
        <f t="shared" si="130"/>
        <v>0.21146999999999999</v>
      </c>
      <c r="I838" s="97" t="s">
        <v>1742</v>
      </c>
      <c r="J838" s="101" t="s">
        <v>1746</v>
      </c>
      <c r="K838" s="57" t="s">
        <v>310</v>
      </c>
      <c r="L838" s="58" t="s">
        <v>311</v>
      </c>
      <c r="M838" s="99" t="s">
        <v>1744</v>
      </c>
      <c r="N838" s="100"/>
      <c r="O838" s="61"/>
      <c r="P838" s="61"/>
      <c r="Q838" s="61"/>
      <c r="R838" s="61"/>
      <c r="S838" s="61"/>
      <c r="T838" s="61"/>
      <c r="U838" s="61"/>
      <c r="V838" s="61"/>
      <c r="W838" s="61"/>
      <c r="X838" s="61"/>
      <c r="Y838" s="61"/>
      <c r="Z838" s="61"/>
      <c r="AA838" s="61"/>
      <c r="AB838" s="61"/>
    </row>
    <row r="839" spans="1:28" s="4" customFormat="1" ht="120" customHeight="1">
      <c r="A839" s="47" t="s">
        <v>1738</v>
      </c>
      <c r="B839" s="89" t="s">
        <v>1752</v>
      </c>
      <c r="C839" s="120" t="s">
        <v>1750</v>
      </c>
      <c r="D839" s="50">
        <v>1</v>
      </c>
      <c r="E839" s="94">
        <v>295</v>
      </c>
      <c r="F839" s="94">
        <v>308</v>
      </c>
      <c r="G839" s="95" t="s">
        <v>1741</v>
      </c>
      <c r="H839" s="96">
        <f t="shared" si="130"/>
        <v>0.21146999999999999</v>
      </c>
      <c r="I839" s="97" t="s">
        <v>1742</v>
      </c>
      <c r="J839" s="101" t="s">
        <v>1748</v>
      </c>
      <c r="K839" s="57" t="s">
        <v>310</v>
      </c>
      <c r="L839" s="58" t="s">
        <v>311</v>
      </c>
      <c r="M839" s="99" t="s">
        <v>1744</v>
      </c>
      <c r="N839" s="100"/>
      <c r="O839" s="61"/>
      <c r="P839" s="61"/>
      <c r="Q839" s="61"/>
      <c r="R839" s="61"/>
      <c r="S839" s="61"/>
      <c r="T839" s="61"/>
      <c r="U839" s="61"/>
      <c r="V839" s="61"/>
      <c r="W839" s="61"/>
      <c r="X839" s="61"/>
      <c r="Y839" s="61"/>
      <c r="Z839" s="61"/>
      <c r="AA839" s="61"/>
      <c r="AB839" s="61"/>
    </row>
    <row r="840" spans="1:28" s="4" customFormat="1" ht="120" customHeight="1">
      <c r="A840" s="47" t="s">
        <v>1753</v>
      </c>
      <c r="B840" s="89" t="s">
        <v>1754</v>
      </c>
      <c r="C840" s="118" t="s">
        <v>1755</v>
      </c>
      <c r="D840" s="50">
        <v>1</v>
      </c>
      <c r="E840" s="94">
        <v>262</v>
      </c>
      <c r="F840" s="94">
        <v>278</v>
      </c>
      <c r="G840" s="95" t="s">
        <v>1756</v>
      </c>
      <c r="H840" s="96">
        <f t="shared" ref="H840:H846" si="131">1*0.61*0.41</f>
        <v>0.25009999999999999</v>
      </c>
      <c r="I840" s="97" t="s">
        <v>1757</v>
      </c>
      <c r="J840" s="101" t="s">
        <v>1758</v>
      </c>
      <c r="K840" s="57" t="s">
        <v>310</v>
      </c>
      <c r="L840" s="58" t="s">
        <v>311</v>
      </c>
      <c r="M840" s="142"/>
      <c r="N840" s="100"/>
      <c r="O840" s="61"/>
      <c r="P840" s="61"/>
      <c r="Q840" s="61"/>
      <c r="R840" s="61"/>
      <c r="S840" s="61"/>
      <c r="T840" s="61"/>
      <c r="U840" s="61"/>
      <c r="V840" s="61"/>
      <c r="W840" s="61"/>
      <c r="X840" s="61"/>
      <c r="Y840" s="61"/>
      <c r="Z840" s="61"/>
      <c r="AA840" s="61"/>
      <c r="AB840" s="61"/>
    </row>
    <row r="841" spans="1:28" s="4" customFormat="1" ht="120" customHeight="1">
      <c r="A841" s="47" t="s">
        <v>1753</v>
      </c>
      <c r="B841" s="89" t="s">
        <v>1754</v>
      </c>
      <c r="C841" s="118" t="s">
        <v>1755</v>
      </c>
      <c r="D841" s="50">
        <v>1</v>
      </c>
      <c r="E841" s="94">
        <v>262</v>
      </c>
      <c r="F841" s="94">
        <v>278</v>
      </c>
      <c r="G841" s="95" t="s">
        <v>1756</v>
      </c>
      <c r="H841" s="96">
        <f t="shared" si="131"/>
        <v>0.25009999999999999</v>
      </c>
      <c r="I841" s="97" t="s">
        <v>1757</v>
      </c>
      <c r="J841" s="101" t="s">
        <v>1758</v>
      </c>
      <c r="K841" s="57" t="s">
        <v>310</v>
      </c>
      <c r="L841" s="58" t="s">
        <v>311</v>
      </c>
      <c r="M841" s="142"/>
      <c r="N841" s="100"/>
      <c r="O841" s="61"/>
      <c r="P841" s="61"/>
      <c r="Q841" s="61"/>
      <c r="R841" s="61"/>
      <c r="S841" s="61"/>
      <c r="T841" s="61"/>
      <c r="U841" s="61"/>
      <c r="V841" s="61"/>
      <c r="W841" s="61"/>
      <c r="X841" s="61"/>
      <c r="Y841" s="61"/>
      <c r="Z841" s="61"/>
      <c r="AA841" s="61"/>
      <c r="AB841" s="61"/>
    </row>
    <row r="842" spans="1:28" s="4" customFormat="1" ht="120" customHeight="1">
      <c r="A842" s="47" t="s">
        <v>1753</v>
      </c>
      <c r="B842" s="89" t="s">
        <v>1754</v>
      </c>
      <c r="C842" s="118" t="s">
        <v>1755</v>
      </c>
      <c r="D842" s="50">
        <v>1</v>
      </c>
      <c r="E842" s="94">
        <v>262</v>
      </c>
      <c r="F842" s="94">
        <v>278</v>
      </c>
      <c r="G842" s="95" t="s">
        <v>1756</v>
      </c>
      <c r="H842" s="96">
        <f t="shared" si="131"/>
        <v>0.25009999999999999</v>
      </c>
      <c r="I842" s="97" t="s">
        <v>1757</v>
      </c>
      <c r="J842" s="101" t="s">
        <v>1758</v>
      </c>
      <c r="K842" s="57" t="s">
        <v>310</v>
      </c>
      <c r="L842" s="58" t="s">
        <v>311</v>
      </c>
      <c r="M842" s="142"/>
      <c r="N842" s="100"/>
      <c r="O842" s="61"/>
      <c r="P842" s="61"/>
      <c r="Q842" s="61"/>
      <c r="R842" s="61"/>
      <c r="S842" s="61"/>
      <c r="T842" s="61"/>
      <c r="U842" s="61"/>
      <c r="V842" s="61"/>
      <c r="W842" s="61"/>
      <c r="X842" s="61"/>
      <c r="Y842" s="61"/>
      <c r="Z842" s="61"/>
      <c r="AA842" s="61"/>
      <c r="AB842" s="61"/>
    </row>
    <row r="843" spans="1:28" s="4" customFormat="1" ht="120" customHeight="1">
      <c r="A843" s="47" t="s">
        <v>1753</v>
      </c>
      <c r="B843" s="89" t="s">
        <v>1759</v>
      </c>
      <c r="C843" s="118" t="s">
        <v>1760</v>
      </c>
      <c r="D843" s="50">
        <v>1</v>
      </c>
      <c r="E843" s="94">
        <v>262</v>
      </c>
      <c r="F843" s="94">
        <v>278</v>
      </c>
      <c r="G843" s="95" t="s">
        <v>1756</v>
      </c>
      <c r="H843" s="96">
        <f t="shared" si="131"/>
        <v>0.25009999999999999</v>
      </c>
      <c r="I843" s="97" t="s">
        <v>1757</v>
      </c>
      <c r="J843" s="101" t="s">
        <v>1758</v>
      </c>
      <c r="K843" s="57" t="s">
        <v>310</v>
      </c>
      <c r="L843" s="58" t="s">
        <v>311</v>
      </c>
      <c r="M843" s="142"/>
      <c r="N843" s="100"/>
      <c r="O843" s="61"/>
      <c r="P843" s="61"/>
      <c r="Q843" s="61"/>
      <c r="R843" s="61"/>
      <c r="S843" s="61"/>
      <c r="T843" s="61"/>
      <c r="U843" s="61"/>
      <c r="V843" s="61"/>
      <c r="W843" s="61"/>
      <c r="X843" s="61"/>
      <c r="Y843" s="61"/>
      <c r="Z843" s="61"/>
      <c r="AA843" s="61"/>
      <c r="AB843" s="61"/>
    </row>
    <row r="844" spans="1:28" s="4" customFormat="1" ht="120" customHeight="1">
      <c r="A844" s="47" t="s">
        <v>1753</v>
      </c>
      <c r="B844" s="89" t="s">
        <v>1759</v>
      </c>
      <c r="C844" s="118" t="s">
        <v>1760</v>
      </c>
      <c r="D844" s="50">
        <v>1</v>
      </c>
      <c r="E844" s="94">
        <v>262</v>
      </c>
      <c r="F844" s="94">
        <v>278</v>
      </c>
      <c r="G844" s="95" t="s">
        <v>1756</v>
      </c>
      <c r="H844" s="96">
        <f t="shared" si="131"/>
        <v>0.25009999999999999</v>
      </c>
      <c r="I844" s="97" t="s">
        <v>1757</v>
      </c>
      <c r="J844" s="101" t="s">
        <v>1758</v>
      </c>
      <c r="K844" s="57" t="s">
        <v>310</v>
      </c>
      <c r="L844" s="58" t="s">
        <v>311</v>
      </c>
      <c r="M844" s="142"/>
      <c r="N844" s="100"/>
      <c r="O844" s="61"/>
      <c r="P844" s="61"/>
      <c r="Q844" s="61"/>
      <c r="R844" s="61"/>
      <c r="S844" s="61"/>
      <c r="T844" s="61"/>
      <c r="U844" s="61"/>
      <c r="V844" s="61"/>
      <c r="W844" s="61"/>
      <c r="X844" s="61"/>
      <c r="Y844" s="61"/>
      <c r="Z844" s="61"/>
      <c r="AA844" s="61"/>
      <c r="AB844" s="61"/>
    </row>
    <row r="845" spans="1:28" s="4" customFormat="1" ht="120" customHeight="1">
      <c r="A845" s="47" t="s">
        <v>1753</v>
      </c>
      <c r="B845" s="89" t="s">
        <v>1759</v>
      </c>
      <c r="C845" s="118" t="s">
        <v>1760</v>
      </c>
      <c r="D845" s="50">
        <v>1</v>
      </c>
      <c r="E845" s="94">
        <v>262</v>
      </c>
      <c r="F845" s="94">
        <v>278</v>
      </c>
      <c r="G845" s="95" t="s">
        <v>1756</v>
      </c>
      <c r="H845" s="96">
        <f t="shared" si="131"/>
        <v>0.25009999999999999</v>
      </c>
      <c r="I845" s="97" t="s">
        <v>1757</v>
      </c>
      <c r="J845" s="101" t="s">
        <v>1758</v>
      </c>
      <c r="K845" s="57" t="s">
        <v>310</v>
      </c>
      <c r="L845" s="58" t="s">
        <v>311</v>
      </c>
      <c r="M845" s="142"/>
      <c r="N845" s="100"/>
      <c r="O845" s="61"/>
      <c r="P845" s="61"/>
      <c r="Q845" s="61"/>
      <c r="R845" s="61"/>
      <c r="S845" s="61"/>
      <c r="T845" s="61"/>
      <c r="U845" s="61"/>
      <c r="V845" s="61"/>
      <c r="W845" s="61"/>
      <c r="X845" s="61"/>
      <c r="Y845" s="61"/>
      <c r="Z845" s="61"/>
      <c r="AA845" s="61"/>
      <c r="AB845" s="61"/>
    </row>
    <row r="846" spans="1:28" s="4" customFormat="1" ht="120" customHeight="1">
      <c r="A846" s="47" t="s">
        <v>1753</v>
      </c>
      <c r="B846" s="89" t="s">
        <v>1759</v>
      </c>
      <c r="C846" s="118" t="s">
        <v>1760</v>
      </c>
      <c r="D846" s="50">
        <v>1</v>
      </c>
      <c r="E846" s="94">
        <v>262</v>
      </c>
      <c r="F846" s="94">
        <v>278</v>
      </c>
      <c r="G846" s="95" t="s">
        <v>1756</v>
      </c>
      <c r="H846" s="96">
        <f t="shared" si="131"/>
        <v>0.25009999999999999</v>
      </c>
      <c r="I846" s="97" t="s">
        <v>1757</v>
      </c>
      <c r="J846" s="101" t="s">
        <v>1758</v>
      </c>
      <c r="K846" s="57" t="s">
        <v>310</v>
      </c>
      <c r="L846" s="58" t="s">
        <v>311</v>
      </c>
      <c r="M846" s="142"/>
      <c r="N846" s="100"/>
      <c r="O846" s="61"/>
      <c r="P846" s="61"/>
      <c r="Q846" s="61"/>
      <c r="R846" s="61"/>
      <c r="S846" s="61"/>
      <c r="T846" s="61"/>
      <c r="U846" s="61"/>
      <c r="V846" s="61"/>
      <c r="W846" s="61"/>
      <c r="X846" s="61"/>
      <c r="Y846" s="61"/>
      <c r="Z846" s="61"/>
      <c r="AA846" s="61"/>
      <c r="AB846" s="61"/>
    </row>
    <row r="847" spans="1:28" s="4" customFormat="1" ht="120" customHeight="1">
      <c r="A847" s="47" t="s">
        <v>1290</v>
      </c>
      <c r="B847" s="89" t="s">
        <v>1761</v>
      </c>
      <c r="C847" s="118" t="s">
        <v>1762</v>
      </c>
      <c r="D847" s="50">
        <v>1</v>
      </c>
      <c r="E847" s="94">
        <v>210</v>
      </c>
      <c r="F847" s="94">
        <v>220</v>
      </c>
      <c r="G847" s="95" t="s">
        <v>1293</v>
      </c>
      <c r="H847" s="96">
        <f t="shared" ref="H847:H850" si="132">0.89*0.53*0.33</f>
        <v>0.15566099999999999</v>
      </c>
      <c r="I847" s="97" t="s">
        <v>1763</v>
      </c>
      <c r="J847" s="101" t="s">
        <v>1693</v>
      </c>
      <c r="K847" s="57" t="s">
        <v>310</v>
      </c>
      <c r="L847" s="58" t="s">
        <v>311</v>
      </c>
      <c r="M847" s="99" t="s">
        <v>1764</v>
      </c>
      <c r="N847" s="100"/>
      <c r="O847" s="61"/>
      <c r="P847" s="61"/>
      <c r="Q847" s="61"/>
      <c r="R847" s="61"/>
      <c r="S847" s="61"/>
      <c r="T847" s="61"/>
      <c r="U847" s="61"/>
      <c r="V847" s="61"/>
      <c r="W847" s="61"/>
      <c r="X847" s="61"/>
      <c r="Y847" s="61"/>
      <c r="Z847" s="61"/>
      <c r="AA847" s="61"/>
      <c r="AB847" s="61"/>
    </row>
    <row r="848" spans="1:28" s="4" customFormat="1" ht="120" customHeight="1">
      <c r="A848" s="47" t="s">
        <v>1290</v>
      </c>
      <c r="B848" s="89" t="s">
        <v>1761</v>
      </c>
      <c r="C848" s="118" t="s">
        <v>1762</v>
      </c>
      <c r="D848" s="50">
        <v>1</v>
      </c>
      <c r="E848" s="94">
        <v>210</v>
      </c>
      <c r="F848" s="94">
        <v>220</v>
      </c>
      <c r="G848" s="95" t="s">
        <v>1293</v>
      </c>
      <c r="H848" s="96">
        <f t="shared" si="132"/>
        <v>0.15566099999999999</v>
      </c>
      <c r="I848" s="97" t="s">
        <v>1763</v>
      </c>
      <c r="J848" s="101" t="s">
        <v>1693</v>
      </c>
      <c r="K848" s="57" t="s">
        <v>310</v>
      </c>
      <c r="L848" s="58" t="s">
        <v>311</v>
      </c>
      <c r="M848" s="99" t="s">
        <v>1764</v>
      </c>
      <c r="N848" s="100"/>
      <c r="O848" s="61"/>
      <c r="P848" s="61"/>
      <c r="Q848" s="61"/>
      <c r="R848" s="61"/>
      <c r="S848" s="61"/>
      <c r="T848" s="61"/>
      <c r="U848" s="61"/>
      <c r="V848" s="61"/>
      <c r="W848" s="61"/>
      <c r="X848" s="61"/>
      <c r="Y848" s="61"/>
      <c r="Z848" s="61"/>
      <c r="AA848" s="61"/>
      <c r="AB848" s="61"/>
    </row>
    <row r="849" spans="1:28" s="4" customFormat="1" ht="120" customHeight="1">
      <c r="A849" s="47" t="s">
        <v>1290</v>
      </c>
      <c r="B849" s="89" t="s">
        <v>1761</v>
      </c>
      <c r="C849" s="118" t="s">
        <v>1762</v>
      </c>
      <c r="D849" s="50">
        <v>1</v>
      </c>
      <c r="E849" s="94">
        <v>210</v>
      </c>
      <c r="F849" s="94">
        <v>220</v>
      </c>
      <c r="G849" s="95" t="s">
        <v>1293</v>
      </c>
      <c r="H849" s="96">
        <f t="shared" si="132"/>
        <v>0.15566099999999999</v>
      </c>
      <c r="I849" s="97" t="s">
        <v>1763</v>
      </c>
      <c r="J849" s="101" t="s">
        <v>1693</v>
      </c>
      <c r="K849" s="57" t="s">
        <v>310</v>
      </c>
      <c r="L849" s="58" t="s">
        <v>311</v>
      </c>
      <c r="M849" s="99" t="s">
        <v>1764</v>
      </c>
      <c r="N849" s="100"/>
      <c r="O849" s="61"/>
      <c r="P849" s="61"/>
      <c r="Q849" s="61"/>
      <c r="R849" s="61"/>
      <c r="S849" s="61"/>
      <c r="T849" s="61"/>
      <c r="U849" s="61"/>
      <c r="V849" s="61"/>
      <c r="W849" s="61"/>
      <c r="X849" s="61"/>
      <c r="Y849" s="61"/>
      <c r="Z849" s="61"/>
      <c r="AA849" s="61"/>
      <c r="AB849" s="61"/>
    </row>
    <row r="850" spans="1:28" s="4" customFormat="1" ht="120" customHeight="1">
      <c r="A850" s="47" t="s">
        <v>1290</v>
      </c>
      <c r="B850" s="89" t="s">
        <v>1761</v>
      </c>
      <c r="C850" s="118" t="s">
        <v>1762</v>
      </c>
      <c r="D850" s="50">
        <v>1</v>
      </c>
      <c r="E850" s="94">
        <v>210</v>
      </c>
      <c r="F850" s="94">
        <v>220</v>
      </c>
      <c r="G850" s="95" t="s">
        <v>1293</v>
      </c>
      <c r="H850" s="96">
        <f t="shared" si="132"/>
        <v>0.15566099999999999</v>
      </c>
      <c r="I850" s="97" t="s">
        <v>1763</v>
      </c>
      <c r="J850" s="101" t="s">
        <v>1693</v>
      </c>
      <c r="K850" s="57" t="s">
        <v>310</v>
      </c>
      <c r="L850" s="58" t="s">
        <v>311</v>
      </c>
      <c r="M850" s="99" t="s">
        <v>1764</v>
      </c>
      <c r="N850" s="100"/>
      <c r="O850" s="61"/>
      <c r="P850" s="61"/>
      <c r="Q850" s="61"/>
      <c r="R850" s="61"/>
      <c r="S850" s="61"/>
      <c r="T850" s="61"/>
      <c r="U850" s="61"/>
      <c r="V850" s="61"/>
      <c r="W850" s="61"/>
      <c r="X850" s="61"/>
      <c r="Y850" s="61"/>
      <c r="Z850" s="61"/>
      <c r="AA850" s="61"/>
      <c r="AB850" s="61"/>
    </row>
    <row r="851" spans="1:28" s="4" customFormat="1" ht="120" customHeight="1">
      <c r="A851" s="47" t="s">
        <v>604</v>
      </c>
      <c r="B851" s="89" t="s">
        <v>1765</v>
      </c>
      <c r="C851" s="118" t="s">
        <v>1766</v>
      </c>
      <c r="D851" s="50">
        <v>1</v>
      </c>
      <c r="E851" s="94">
        <v>218</v>
      </c>
      <c r="F851" s="94">
        <v>230</v>
      </c>
      <c r="G851" s="95" t="s">
        <v>1767</v>
      </c>
      <c r="H851" s="96">
        <f t="shared" ref="H851:H854" si="133">0.95*0.5*0.36</f>
        <v>0.17100000000000001</v>
      </c>
      <c r="I851" s="97" t="s">
        <v>1768</v>
      </c>
      <c r="J851" s="101" t="s">
        <v>1693</v>
      </c>
      <c r="K851" s="57" t="s">
        <v>310</v>
      </c>
      <c r="L851" s="58" t="s">
        <v>311</v>
      </c>
      <c r="M851" s="99" t="s">
        <v>1769</v>
      </c>
      <c r="N851" s="100" t="s">
        <v>611</v>
      </c>
      <c r="O851" s="61"/>
      <c r="P851" s="61"/>
      <c r="Q851" s="61"/>
      <c r="R851" s="61"/>
      <c r="S851" s="61"/>
      <c r="T851" s="61"/>
      <c r="U851" s="61"/>
      <c r="V851" s="61"/>
      <c r="W851" s="61"/>
      <c r="X851" s="61"/>
      <c r="Y851" s="61"/>
      <c r="Z851" s="61"/>
      <c r="AA851" s="61"/>
      <c r="AB851" s="61"/>
    </row>
    <row r="852" spans="1:28" s="4" customFormat="1" ht="120" customHeight="1">
      <c r="A852" s="47" t="s">
        <v>604</v>
      </c>
      <c r="B852" s="89" t="s">
        <v>1765</v>
      </c>
      <c r="C852" s="118" t="s">
        <v>1766</v>
      </c>
      <c r="D852" s="50">
        <v>1</v>
      </c>
      <c r="E852" s="94">
        <v>218</v>
      </c>
      <c r="F852" s="94">
        <v>230</v>
      </c>
      <c r="G852" s="95" t="s">
        <v>1767</v>
      </c>
      <c r="H852" s="96">
        <f t="shared" si="133"/>
        <v>0.17100000000000001</v>
      </c>
      <c r="I852" s="97" t="s">
        <v>1768</v>
      </c>
      <c r="J852" s="101" t="s">
        <v>1693</v>
      </c>
      <c r="K852" s="57" t="s">
        <v>310</v>
      </c>
      <c r="L852" s="58" t="s">
        <v>311</v>
      </c>
      <c r="M852" s="99" t="s">
        <v>1769</v>
      </c>
      <c r="N852" s="100" t="s">
        <v>611</v>
      </c>
      <c r="O852" s="61"/>
      <c r="P852" s="61"/>
      <c r="Q852" s="61"/>
      <c r="R852" s="61"/>
      <c r="S852" s="61"/>
      <c r="T852" s="61"/>
      <c r="U852" s="61"/>
      <c r="V852" s="61"/>
      <c r="W852" s="61"/>
      <c r="X852" s="61"/>
      <c r="Y852" s="61"/>
      <c r="Z852" s="61"/>
      <c r="AA852" s="61"/>
      <c r="AB852" s="61"/>
    </row>
    <row r="853" spans="1:28" s="4" customFormat="1" ht="120" customHeight="1">
      <c r="A853" s="47" t="s">
        <v>604</v>
      </c>
      <c r="B853" s="89" t="s">
        <v>1770</v>
      </c>
      <c r="C853" s="118" t="s">
        <v>1766</v>
      </c>
      <c r="D853" s="50">
        <v>1</v>
      </c>
      <c r="E853" s="94">
        <v>230</v>
      </c>
      <c r="F853" s="94">
        <v>242</v>
      </c>
      <c r="G853" s="95" t="s">
        <v>1767</v>
      </c>
      <c r="H853" s="96">
        <f t="shared" si="133"/>
        <v>0.17100000000000001</v>
      </c>
      <c r="I853" s="97" t="s">
        <v>1768</v>
      </c>
      <c r="J853" s="101" t="s">
        <v>1771</v>
      </c>
      <c r="K853" s="57" t="s">
        <v>310</v>
      </c>
      <c r="L853" s="58" t="s">
        <v>311</v>
      </c>
      <c r="M853" s="99" t="s">
        <v>1769</v>
      </c>
      <c r="N853" s="100" t="s">
        <v>611</v>
      </c>
      <c r="O853" s="61"/>
      <c r="P853" s="61"/>
      <c r="Q853" s="61"/>
      <c r="R853" s="61"/>
      <c r="S853" s="61"/>
      <c r="T853" s="61"/>
      <c r="U853" s="61"/>
      <c r="V853" s="61"/>
      <c r="W853" s="61"/>
      <c r="X853" s="61"/>
      <c r="Y853" s="61"/>
      <c r="Z853" s="61"/>
      <c r="AA853" s="61"/>
      <c r="AB853" s="61"/>
    </row>
    <row r="854" spans="1:28" s="4" customFormat="1" ht="120" customHeight="1">
      <c r="A854" s="47" t="s">
        <v>604</v>
      </c>
      <c r="B854" s="89" t="s">
        <v>1770</v>
      </c>
      <c r="C854" s="118" t="s">
        <v>1766</v>
      </c>
      <c r="D854" s="50">
        <v>1</v>
      </c>
      <c r="E854" s="94">
        <v>230</v>
      </c>
      <c r="F854" s="94">
        <v>242</v>
      </c>
      <c r="G854" s="95" t="s">
        <v>1767</v>
      </c>
      <c r="H854" s="96">
        <f t="shared" si="133"/>
        <v>0.17100000000000001</v>
      </c>
      <c r="I854" s="97" t="s">
        <v>1768</v>
      </c>
      <c r="J854" s="101" t="s">
        <v>1771</v>
      </c>
      <c r="K854" s="57" t="s">
        <v>310</v>
      </c>
      <c r="L854" s="58" t="s">
        <v>311</v>
      </c>
      <c r="M854" s="99" t="s">
        <v>1769</v>
      </c>
      <c r="N854" s="100" t="s">
        <v>611</v>
      </c>
      <c r="O854" s="61"/>
      <c r="P854" s="61"/>
      <c r="Q854" s="61"/>
      <c r="R854" s="61"/>
      <c r="S854" s="61"/>
      <c r="T854" s="61"/>
      <c r="U854" s="61"/>
      <c r="V854" s="61"/>
      <c r="W854" s="61"/>
      <c r="X854" s="61"/>
      <c r="Y854" s="61"/>
      <c r="Z854" s="61"/>
      <c r="AA854" s="61"/>
      <c r="AB854" s="61"/>
    </row>
    <row r="855" spans="1:28" s="4" customFormat="1" ht="120" customHeight="1">
      <c r="A855" s="47" t="s">
        <v>604</v>
      </c>
      <c r="B855" s="89" t="s">
        <v>1772</v>
      </c>
      <c r="C855" s="118" t="s">
        <v>1773</v>
      </c>
      <c r="D855" s="50">
        <v>1</v>
      </c>
      <c r="E855" s="94">
        <v>328</v>
      </c>
      <c r="F855" s="94">
        <v>348</v>
      </c>
      <c r="G855" s="95" t="s">
        <v>1774</v>
      </c>
      <c r="H855" s="96">
        <f t="shared" ref="H855:H858" si="134">0.98*0.65*0.45</f>
        <v>0.28665000000000002</v>
      </c>
      <c r="I855" s="97" t="s">
        <v>1421</v>
      </c>
      <c r="J855" s="101" t="s">
        <v>1775</v>
      </c>
      <c r="K855" s="57" t="s">
        <v>310</v>
      </c>
      <c r="L855" s="58" t="s">
        <v>311</v>
      </c>
      <c r="M855" s="99" t="s">
        <v>1776</v>
      </c>
      <c r="N855" s="100" t="s">
        <v>611</v>
      </c>
      <c r="O855" s="61"/>
      <c r="P855" s="61"/>
      <c r="Q855" s="61"/>
      <c r="R855" s="61"/>
      <c r="S855" s="61"/>
      <c r="T855" s="61"/>
      <c r="U855" s="61"/>
      <c r="V855" s="61"/>
      <c r="W855" s="61"/>
      <c r="X855" s="61"/>
      <c r="Y855" s="61"/>
      <c r="Z855" s="61"/>
      <c r="AA855" s="61"/>
      <c r="AB855" s="61"/>
    </row>
    <row r="856" spans="1:28" s="4" customFormat="1" ht="120" customHeight="1">
      <c r="A856" s="47" t="s">
        <v>604</v>
      </c>
      <c r="B856" s="89" t="s">
        <v>1772</v>
      </c>
      <c r="C856" s="118" t="s">
        <v>1773</v>
      </c>
      <c r="D856" s="50">
        <v>1</v>
      </c>
      <c r="E856" s="94">
        <v>328</v>
      </c>
      <c r="F856" s="94">
        <v>348</v>
      </c>
      <c r="G856" s="95" t="s">
        <v>1774</v>
      </c>
      <c r="H856" s="96">
        <f t="shared" si="134"/>
        <v>0.28665000000000002</v>
      </c>
      <c r="I856" s="97" t="s">
        <v>1421</v>
      </c>
      <c r="J856" s="101" t="s">
        <v>1775</v>
      </c>
      <c r="K856" s="57" t="s">
        <v>310</v>
      </c>
      <c r="L856" s="58" t="s">
        <v>311</v>
      </c>
      <c r="M856" s="99" t="s">
        <v>1776</v>
      </c>
      <c r="N856" s="100" t="s">
        <v>611</v>
      </c>
      <c r="O856" s="61"/>
      <c r="P856" s="61"/>
      <c r="Q856" s="61"/>
      <c r="R856" s="61"/>
      <c r="S856" s="61"/>
      <c r="T856" s="61"/>
      <c r="U856" s="61"/>
      <c r="V856" s="61"/>
      <c r="W856" s="61"/>
      <c r="X856" s="61"/>
      <c r="Y856" s="61"/>
      <c r="Z856" s="61"/>
      <c r="AA856" s="61"/>
      <c r="AB856" s="61"/>
    </row>
    <row r="857" spans="1:28" s="4" customFormat="1" ht="120" customHeight="1">
      <c r="A857" s="47" t="s">
        <v>604</v>
      </c>
      <c r="B857" s="89" t="s">
        <v>1777</v>
      </c>
      <c r="C857" s="118" t="s">
        <v>1773</v>
      </c>
      <c r="D857" s="50">
        <v>1</v>
      </c>
      <c r="E857" s="94">
        <v>368</v>
      </c>
      <c r="F857" s="94">
        <v>388</v>
      </c>
      <c r="G857" s="95" t="s">
        <v>1774</v>
      </c>
      <c r="H857" s="96">
        <f t="shared" si="134"/>
        <v>0.28665000000000002</v>
      </c>
      <c r="I857" s="97" t="s">
        <v>1421</v>
      </c>
      <c r="J857" s="101" t="s">
        <v>1778</v>
      </c>
      <c r="K857" s="57" t="s">
        <v>310</v>
      </c>
      <c r="L857" s="58" t="s">
        <v>311</v>
      </c>
      <c r="M857" s="99" t="s">
        <v>1776</v>
      </c>
      <c r="N857" s="100" t="s">
        <v>611</v>
      </c>
      <c r="O857" s="61"/>
      <c r="P857" s="61"/>
      <c r="Q857" s="61"/>
      <c r="R857" s="61"/>
      <c r="S857" s="61"/>
      <c r="T857" s="61"/>
      <c r="U857" s="61"/>
      <c r="V857" s="61"/>
      <c r="W857" s="61"/>
      <c r="X857" s="61"/>
      <c r="Y857" s="61"/>
      <c r="Z857" s="61"/>
      <c r="AA857" s="61"/>
      <c r="AB857" s="61"/>
    </row>
    <row r="858" spans="1:28" s="4" customFormat="1" ht="120" customHeight="1">
      <c r="A858" s="47" t="s">
        <v>604</v>
      </c>
      <c r="B858" s="89" t="s">
        <v>1777</v>
      </c>
      <c r="C858" s="118" t="s">
        <v>1773</v>
      </c>
      <c r="D858" s="50">
        <v>1</v>
      </c>
      <c r="E858" s="94">
        <v>368</v>
      </c>
      <c r="F858" s="94">
        <v>388</v>
      </c>
      <c r="G858" s="95" t="s">
        <v>1774</v>
      </c>
      <c r="H858" s="96">
        <f t="shared" si="134"/>
        <v>0.28665000000000002</v>
      </c>
      <c r="I858" s="97" t="s">
        <v>1421</v>
      </c>
      <c r="J858" s="101" t="s">
        <v>1778</v>
      </c>
      <c r="K858" s="57" t="s">
        <v>310</v>
      </c>
      <c r="L858" s="58" t="s">
        <v>311</v>
      </c>
      <c r="M858" s="99" t="s">
        <v>1776</v>
      </c>
      <c r="N858" s="100" t="s">
        <v>611</v>
      </c>
      <c r="O858" s="61"/>
      <c r="P858" s="61"/>
      <c r="Q858" s="61"/>
      <c r="R858" s="61"/>
      <c r="S858" s="61"/>
      <c r="T858" s="61"/>
      <c r="U858" s="61"/>
      <c r="V858" s="61"/>
      <c r="W858" s="61"/>
      <c r="X858" s="61"/>
      <c r="Y858" s="61"/>
      <c r="Z858" s="61"/>
      <c r="AA858" s="61"/>
      <c r="AB858" s="61"/>
    </row>
    <row r="859" spans="1:28" s="4" customFormat="1" ht="120" customHeight="1">
      <c r="A859" s="47" t="s">
        <v>604</v>
      </c>
      <c r="B859" s="89" t="s">
        <v>1779</v>
      </c>
      <c r="C859" s="118" t="s">
        <v>1766</v>
      </c>
      <c r="D859" s="50">
        <v>1</v>
      </c>
      <c r="E859" s="94">
        <v>218</v>
      </c>
      <c r="F859" s="94">
        <v>230</v>
      </c>
      <c r="G859" s="95" t="s">
        <v>1767</v>
      </c>
      <c r="H859" s="96">
        <f t="shared" ref="H859:H862" si="135">0.95*0.5*0.36</f>
        <v>0.17100000000000001</v>
      </c>
      <c r="I859" s="97" t="s">
        <v>1768</v>
      </c>
      <c r="J859" s="101" t="s">
        <v>1693</v>
      </c>
      <c r="K859" s="57" t="s">
        <v>310</v>
      </c>
      <c r="L859" s="58" t="s">
        <v>311</v>
      </c>
      <c r="M859" s="99" t="s">
        <v>1769</v>
      </c>
      <c r="N859" s="100" t="s">
        <v>611</v>
      </c>
      <c r="O859" s="61"/>
      <c r="P859" s="61"/>
      <c r="Q859" s="61"/>
      <c r="R859" s="61"/>
      <c r="S859" s="61"/>
      <c r="T859" s="61"/>
      <c r="U859" s="61"/>
      <c r="V859" s="61"/>
      <c r="W859" s="61"/>
      <c r="X859" s="61"/>
      <c r="Y859" s="61"/>
      <c r="Z859" s="61"/>
      <c r="AA859" s="61"/>
      <c r="AB859" s="61"/>
    </row>
    <row r="860" spans="1:28" s="4" customFormat="1" ht="120" customHeight="1">
      <c r="A860" s="47" t="s">
        <v>604</v>
      </c>
      <c r="B860" s="89" t="s">
        <v>1780</v>
      </c>
      <c r="C860" s="118" t="s">
        <v>1766</v>
      </c>
      <c r="D860" s="50">
        <v>1</v>
      </c>
      <c r="E860" s="94">
        <v>218</v>
      </c>
      <c r="F860" s="94">
        <v>230</v>
      </c>
      <c r="G860" s="95" t="s">
        <v>1767</v>
      </c>
      <c r="H860" s="96">
        <f t="shared" si="135"/>
        <v>0.17100000000000001</v>
      </c>
      <c r="I860" s="97" t="s">
        <v>1768</v>
      </c>
      <c r="J860" s="101" t="s">
        <v>1693</v>
      </c>
      <c r="K860" s="57" t="s">
        <v>310</v>
      </c>
      <c r="L860" s="58" t="s">
        <v>311</v>
      </c>
      <c r="M860" s="99" t="s">
        <v>1769</v>
      </c>
      <c r="N860" s="100" t="s">
        <v>611</v>
      </c>
      <c r="O860" s="61"/>
      <c r="P860" s="61"/>
      <c r="Q860" s="61"/>
      <c r="R860" s="61"/>
      <c r="S860" s="61"/>
      <c r="T860" s="61"/>
      <c r="U860" s="61"/>
      <c r="V860" s="61"/>
      <c r="W860" s="61"/>
      <c r="X860" s="61"/>
      <c r="Y860" s="61"/>
      <c r="Z860" s="61"/>
      <c r="AA860" s="61"/>
      <c r="AB860" s="61"/>
    </row>
    <row r="861" spans="1:28" s="4" customFormat="1" ht="120" customHeight="1">
      <c r="A861" s="47" t="s">
        <v>604</v>
      </c>
      <c r="B861" s="89" t="s">
        <v>1781</v>
      </c>
      <c r="C861" s="118" t="s">
        <v>1766</v>
      </c>
      <c r="D861" s="50">
        <v>1</v>
      </c>
      <c r="E861" s="94">
        <v>230</v>
      </c>
      <c r="F861" s="94">
        <v>242</v>
      </c>
      <c r="G861" s="95" t="s">
        <v>1767</v>
      </c>
      <c r="H861" s="96">
        <f t="shared" si="135"/>
        <v>0.17100000000000001</v>
      </c>
      <c r="I861" s="97" t="s">
        <v>1768</v>
      </c>
      <c r="J861" s="101" t="s">
        <v>1771</v>
      </c>
      <c r="K861" s="57" t="s">
        <v>310</v>
      </c>
      <c r="L861" s="58" t="s">
        <v>311</v>
      </c>
      <c r="M861" s="99" t="s">
        <v>1769</v>
      </c>
      <c r="N861" s="100" t="s">
        <v>611</v>
      </c>
      <c r="O861" s="61"/>
      <c r="P861" s="61"/>
      <c r="Q861" s="61"/>
      <c r="R861" s="61"/>
      <c r="S861" s="61"/>
      <c r="T861" s="61"/>
      <c r="U861" s="61"/>
      <c r="V861" s="61"/>
      <c r="W861" s="61"/>
      <c r="X861" s="61"/>
      <c r="Y861" s="61"/>
      <c r="Z861" s="61"/>
      <c r="AA861" s="61"/>
      <c r="AB861" s="61"/>
    </row>
    <row r="862" spans="1:28" s="4" customFormat="1" ht="120" customHeight="1">
      <c r="A862" s="47" t="s">
        <v>604</v>
      </c>
      <c r="B862" s="89" t="s">
        <v>1782</v>
      </c>
      <c r="C862" s="118" t="s">
        <v>1766</v>
      </c>
      <c r="D862" s="50">
        <v>1</v>
      </c>
      <c r="E862" s="94">
        <v>230</v>
      </c>
      <c r="F862" s="94">
        <v>242</v>
      </c>
      <c r="G862" s="95" t="s">
        <v>1767</v>
      </c>
      <c r="H862" s="96">
        <f t="shared" si="135"/>
        <v>0.17100000000000001</v>
      </c>
      <c r="I862" s="97" t="s">
        <v>1768</v>
      </c>
      <c r="J862" s="101" t="s">
        <v>1771</v>
      </c>
      <c r="K862" s="57" t="s">
        <v>310</v>
      </c>
      <c r="L862" s="58" t="s">
        <v>311</v>
      </c>
      <c r="M862" s="99" t="s">
        <v>1769</v>
      </c>
      <c r="N862" s="100" t="s">
        <v>611</v>
      </c>
      <c r="O862" s="61"/>
      <c r="P862" s="61"/>
      <c r="Q862" s="61"/>
      <c r="R862" s="61"/>
      <c r="S862" s="61"/>
      <c r="T862" s="61"/>
      <c r="U862" s="61"/>
      <c r="V862" s="61"/>
      <c r="W862" s="61"/>
      <c r="X862" s="61"/>
      <c r="Y862" s="61"/>
      <c r="Z862" s="61"/>
      <c r="AA862" s="61"/>
      <c r="AB862" s="61"/>
    </row>
    <row r="863" spans="1:28" s="4" customFormat="1" ht="123" customHeight="1">
      <c r="A863" s="34" t="s">
        <v>442</v>
      </c>
      <c r="B863" s="63" t="s">
        <v>1783</v>
      </c>
      <c r="C863" s="64" t="s">
        <v>1784</v>
      </c>
      <c r="D863" s="37">
        <v>1</v>
      </c>
      <c r="E863" s="38">
        <v>385</v>
      </c>
      <c r="F863" s="38">
        <v>405</v>
      </c>
      <c r="G863" s="39" t="s">
        <v>1785</v>
      </c>
      <c r="H863" s="40">
        <f t="shared" ref="H863:H865" si="136">1.29*0.59*0.49</f>
        <v>0.37293900000000002</v>
      </c>
      <c r="I863" s="41" t="s">
        <v>462</v>
      </c>
      <c r="J863" s="78" t="s">
        <v>447</v>
      </c>
      <c r="K863" s="43" t="s">
        <v>334</v>
      </c>
      <c r="L863" s="44" t="s">
        <v>311</v>
      </c>
      <c r="M863" s="45" t="s">
        <v>1786</v>
      </c>
      <c r="N863" s="46"/>
    </row>
    <row r="864" spans="1:28" s="4" customFormat="1" ht="123" customHeight="1">
      <c r="A864" s="34" t="s">
        <v>442</v>
      </c>
      <c r="B864" s="63" t="s">
        <v>1783</v>
      </c>
      <c r="C864" s="64" t="s">
        <v>1784</v>
      </c>
      <c r="D864" s="37">
        <v>1</v>
      </c>
      <c r="E864" s="38">
        <v>385</v>
      </c>
      <c r="F864" s="38">
        <v>405</v>
      </c>
      <c r="G864" s="39" t="s">
        <v>1785</v>
      </c>
      <c r="H864" s="40">
        <f t="shared" si="136"/>
        <v>0.37293900000000002</v>
      </c>
      <c r="I864" s="41" t="s">
        <v>462</v>
      </c>
      <c r="J864" s="78" t="s">
        <v>447</v>
      </c>
      <c r="K864" s="43" t="s">
        <v>334</v>
      </c>
      <c r="L864" s="44" t="s">
        <v>311</v>
      </c>
      <c r="M864" s="45" t="s">
        <v>1786</v>
      </c>
      <c r="N864" s="46"/>
    </row>
    <row r="865" spans="1:28" s="4" customFormat="1" ht="123" customHeight="1">
      <c r="A865" s="34" t="s">
        <v>442</v>
      </c>
      <c r="B865" s="63" t="s">
        <v>1783</v>
      </c>
      <c r="C865" s="64" t="s">
        <v>1784</v>
      </c>
      <c r="D865" s="37">
        <v>1</v>
      </c>
      <c r="E865" s="38">
        <v>385</v>
      </c>
      <c r="F865" s="38">
        <v>405</v>
      </c>
      <c r="G865" s="39" t="s">
        <v>1785</v>
      </c>
      <c r="H865" s="40">
        <f t="shared" si="136"/>
        <v>0.37293900000000002</v>
      </c>
      <c r="I865" s="41" t="s">
        <v>462</v>
      </c>
      <c r="J865" s="78" t="s">
        <v>447</v>
      </c>
      <c r="K865" s="43" t="s">
        <v>334</v>
      </c>
      <c r="L865" s="44" t="s">
        <v>311</v>
      </c>
      <c r="M865" s="45" t="s">
        <v>1786</v>
      </c>
      <c r="N865" s="46"/>
    </row>
    <row r="866" spans="1:28" s="4" customFormat="1" ht="123" customHeight="1">
      <c r="A866" s="34" t="s">
        <v>442</v>
      </c>
      <c r="B866" s="63" t="s">
        <v>1787</v>
      </c>
      <c r="C866" s="64" t="s">
        <v>1784</v>
      </c>
      <c r="D866" s="37">
        <v>1</v>
      </c>
      <c r="E866" s="38">
        <v>298</v>
      </c>
      <c r="F866" s="38">
        <v>318</v>
      </c>
      <c r="G866" s="39" t="s">
        <v>1788</v>
      </c>
      <c r="H866" s="40">
        <f t="shared" ref="H866:H868" si="137">1.1*0.6*0.48</f>
        <v>0.31680000000000003</v>
      </c>
      <c r="I866" s="41" t="s">
        <v>1789</v>
      </c>
      <c r="J866" s="78" t="s">
        <v>447</v>
      </c>
      <c r="K866" s="43" t="s">
        <v>334</v>
      </c>
      <c r="L866" s="44" t="s">
        <v>311</v>
      </c>
      <c r="M866" s="45" t="s">
        <v>1786</v>
      </c>
      <c r="N866" s="46"/>
    </row>
    <row r="867" spans="1:28" s="4" customFormat="1" ht="123" customHeight="1">
      <c r="A867" s="34" t="s">
        <v>442</v>
      </c>
      <c r="B867" s="63" t="s">
        <v>1787</v>
      </c>
      <c r="C867" s="64" t="s">
        <v>1784</v>
      </c>
      <c r="D867" s="37">
        <v>1</v>
      </c>
      <c r="E867" s="38">
        <v>298</v>
      </c>
      <c r="F867" s="38">
        <v>318</v>
      </c>
      <c r="G867" s="39" t="s">
        <v>1788</v>
      </c>
      <c r="H867" s="40">
        <f t="shared" si="137"/>
        <v>0.31680000000000003</v>
      </c>
      <c r="I867" s="41" t="s">
        <v>1789</v>
      </c>
      <c r="J867" s="78" t="s">
        <v>447</v>
      </c>
      <c r="K867" s="43" t="s">
        <v>334</v>
      </c>
      <c r="L867" s="44" t="s">
        <v>311</v>
      </c>
      <c r="M867" s="45" t="s">
        <v>1786</v>
      </c>
      <c r="N867" s="46"/>
    </row>
    <row r="868" spans="1:28" s="4" customFormat="1" ht="123" customHeight="1">
      <c r="A868" s="34" t="s">
        <v>442</v>
      </c>
      <c r="B868" s="63" t="s">
        <v>1787</v>
      </c>
      <c r="C868" s="64" t="s">
        <v>1784</v>
      </c>
      <c r="D868" s="37">
        <v>1</v>
      </c>
      <c r="E868" s="38">
        <v>298</v>
      </c>
      <c r="F868" s="38">
        <v>318</v>
      </c>
      <c r="G868" s="39" t="s">
        <v>1788</v>
      </c>
      <c r="H868" s="40">
        <f t="shared" si="137"/>
        <v>0.31680000000000003</v>
      </c>
      <c r="I868" s="41" t="s">
        <v>1789</v>
      </c>
      <c r="J868" s="78" t="s">
        <v>447</v>
      </c>
      <c r="K868" s="43" t="s">
        <v>334</v>
      </c>
      <c r="L868" s="44" t="s">
        <v>311</v>
      </c>
      <c r="M868" s="45" t="s">
        <v>1786</v>
      </c>
      <c r="N868" s="46"/>
    </row>
    <row r="869" spans="1:28" s="4" customFormat="1" ht="123" customHeight="1">
      <c r="A869" s="34" t="s">
        <v>442</v>
      </c>
      <c r="B869" s="63" t="s">
        <v>1790</v>
      </c>
      <c r="C869" s="64" t="s">
        <v>1784</v>
      </c>
      <c r="D869" s="37">
        <v>1</v>
      </c>
      <c r="E869" s="38">
        <v>298</v>
      </c>
      <c r="F869" s="38">
        <v>318</v>
      </c>
      <c r="G869" s="39" t="s">
        <v>1791</v>
      </c>
      <c r="H869" s="40">
        <f t="shared" ref="H869:H871" si="138">1.1*0.6*0.5</f>
        <v>0.33</v>
      </c>
      <c r="I869" s="41" t="s">
        <v>1789</v>
      </c>
      <c r="J869" s="78" t="s">
        <v>447</v>
      </c>
      <c r="K869" s="43" t="s">
        <v>334</v>
      </c>
      <c r="L869" s="44" t="s">
        <v>311</v>
      </c>
      <c r="M869" s="45" t="s">
        <v>1792</v>
      </c>
      <c r="N869" s="46"/>
    </row>
    <row r="870" spans="1:28" s="4" customFormat="1" ht="123" customHeight="1">
      <c r="A870" s="34" t="s">
        <v>442</v>
      </c>
      <c r="B870" s="63" t="s">
        <v>1790</v>
      </c>
      <c r="C870" s="64" t="s">
        <v>1784</v>
      </c>
      <c r="D870" s="37">
        <v>1</v>
      </c>
      <c r="E870" s="38">
        <v>298</v>
      </c>
      <c r="F870" s="38">
        <v>318</v>
      </c>
      <c r="G870" s="39" t="s">
        <v>1791</v>
      </c>
      <c r="H870" s="40">
        <f t="shared" si="138"/>
        <v>0.33</v>
      </c>
      <c r="I870" s="41" t="s">
        <v>1789</v>
      </c>
      <c r="J870" s="78" t="s">
        <v>447</v>
      </c>
      <c r="K870" s="43" t="s">
        <v>334</v>
      </c>
      <c r="L870" s="44" t="s">
        <v>311</v>
      </c>
      <c r="M870" s="45" t="s">
        <v>1792</v>
      </c>
      <c r="N870" s="46"/>
    </row>
    <row r="871" spans="1:28" s="4" customFormat="1" ht="123" customHeight="1">
      <c r="A871" s="34" t="s">
        <v>442</v>
      </c>
      <c r="B871" s="63" t="s">
        <v>1790</v>
      </c>
      <c r="C871" s="64" t="s">
        <v>1784</v>
      </c>
      <c r="D871" s="37">
        <v>1</v>
      </c>
      <c r="E871" s="38">
        <v>298</v>
      </c>
      <c r="F871" s="38">
        <v>318</v>
      </c>
      <c r="G871" s="39" t="s">
        <v>1791</v>
      </c>
      <c r="H871" s="40">
        <f t="shared" si="138"/>
        <v>0.33</v>
      </c>
      <c r="I871" s="41" t="s">
        <v>1789</v>
      </c>
      <c r="J871" s="78" t="s">
        <v>447</v>
      </c>
      <c r="K871" s="43" t="s">
        <v>334</v>
      </c>
      <c r="L871" s="44" t="s">
        <v>311</v>
      </c>
      <c r="M871" s="45" t="s">
        <v>1792</v>
      </c>
      <c r="N871" s="46"/>
    </row>
    <row r="872" spans="1:28" s="4" customFormat="1" ht="123" customHeight="1">
      <c r="A872" s="34" t="s">
        <v>442</v>
      </c>
      <c r="B872" s="63" t="s">
        <v>1793</v>
      </c>
      <c r="C872" s="64" t="s">
        <v>1784</v>
      </c>
      <c r="D872" s="37">
        <v>1</v>
      </c>
      <c r="E872" s="38">
        <v>265</v>
      </c>
      <c r="F872" s="38">
        <v>280</v>
      </c>
      <c r="G872" s="39" t="s">
        <v>1794</v>
      </c>
      <c r="H872" s="40">
        <f t="shared" ref="H872:H874" si="139">1.1*0.575*0.385</f>
        <v>0.24351249999999999</v>
      </c>
      <c r="I872" s="41" t="s">
        <v>1795</v>
      </c>
      <c r="J872" s="78" t="s">
        <v>447</v>
      </c>
      <c r="K872" s="43" t="s">
        <v>334</v>
      </c>
      <c r="L872" s="44" t="s">
        <v>311</v>
      </c>
      <c r="M872" s="45" t="s">
        <v>1796</v>
      </c>
      <c r="N872" s="46"/>
    </row>
    <row r="873" spans="1:28" s="4" customFormat="1" ht="123" customHeight="1">
      <c r="A873" s="34" t="s">
        <v>442</v>
      </c>
      <c r="B873" s="63" t="s">
        <v>1793</v>
      </c>
      <c r="C873" s="64" t="s">
        <v>1784</v>
      </c>
      <c r="D873" s="37">
        <v>1</v>
      </c>
      <c r="E873" s="38">
        <v>265</v>
      </c>
      <c r="F873" s="38">
        <v>280</v>
      </c>
      <c r="G873" s="39" t="s">
        <v>1794</v>
      </c>
      <c r="H873" s="40">
        <f t="shared" si="139"/>
        <v>0.24351249999999999</v>
      </c>
      <c r="I873" s="41" t="s">
        <v>1795</v>
      </c>
      <c r="J873" s="78" t="s">
        <v>447</v>
      </c>
      <c r="K873" s="43" t="s">
        <v>334</v>
      </c>
      <c r="L873" s="44" t="s">
        <v>311</v>
      </c>
      <c r="M873" s="45" t="s">
        <v>1796</v>
      </c>
      <c r="N873" s="46"/>
    </row>
    <row r="874" spans="1:28" s="4" customFormat="1" ht="123" customHeight="1">
      <c r="A874" s="34" t="s">
        <v>442</v>
      </c>
      <c r="B874" s="63" t="s">
        <v>1793</v>
      </c>
      <c r="C874" s="64" t="s">
        <v>1784</v>
      </c>
      <c r="D874" s="37">
        <v>1</v>
      </c>
      <c r="E874" s="38">
        <v>265</v>
      </c>
      <c r="F874" s="38">
        <v>280</v>
      </c>
      <c r="G874" s="39" t="s">
        <v>1794</v>
      </c>
      <c r="H874" s="40">
        <f t="shared" si="139"/>
        <v>0.24351249999999999</v>
      </c>
      <c r="I874" s="41" t="s">
        <v>1795</v>
      </c>
      <c r="J874" s="78" t="s">
        <v>447</v>
      </c>
      <c r="K874" s="43" t="s">
        <v>334</v>
      </c>
      <c r="L874" s="44" t="s">
        <v>311</v>
      </c>
      <c r="M874" s="45" t="s">
        <v>1796</v>
      </c>
      <c r="N874" s="46"/>
    </row>
    <row r="875" spans="1:28" s="4" customFormat="1" ht="123" customHeight="1">
      <c r="A875" s="34" t="s">
        <v>442</v>
      </c>
      <c r="B875" s="63" t="s">
        <v>1797</v>
      </c>
      <c r="C875" s="64" t="s">
        <v>1798</v>
      </c>
      <c r="D875" s="37">
        <v>1</v>
      </c>
      <c r="E875" s="38">
        <v>255</v>
      </c>
      <c r="F875" s="38">
        <v>270</v>
      </c>
      <c r="G875" s="39" t="s">
        <v>1799</v>
      </c>
      <c r="H875" s="40">
        <f t="shared" ref="H875:H877" si="140">1.07*0.58*0.38</f>
        <v>0.23582800000000001</v>
      </c>
      <c r="I875" s="41" t="s">
        <v>1795</v>
      </c>
      <c r="J875" s="78" t="s">
        <v>447</v>
      </c>
      <c r="K875" s="43" t="s">
        <v>334</v>
      </c>
      <c r="L875" s="44" t="s">
        <v>311</v>
      </c>
      <c r="M875" s="45" t="s">
        <v>1796</v>
      </c>
      <c r="N875" s="46"/>
    </row>
    <row r="876" spans="1:28" s="4" customFormat="1" ht="123" customHeight="1">
      <c r="A876" s="34" t="s">
        <v>442</v>
      </c>
      <c r="B876" s="63" t="s">
        <v>1797</v>
      </c>
      <c r="C876" s="64" t="s">
        <v>1798</v>
      </c>
      <c r="D876" s="37">
        <v>1</v>
      </c>
      <c r="E876" s="38">
        <v>255</v>
      </c>
      <c r="F876" s="38">
        <v>270</v>
      </c>
      <c r="G876" s="39" t="s">
        <v>1799</v>
      </c>
      <c r="H876" s="40">
        <f t="shared" si="140"/>
        <v>0.23582800000000001</v>
      </c>
      <c r="I876" s="41" t="s">
        <v>1795</v>
      </c>
      <c r="J876" s="78" t="s">
        <v>447</v>
      </c>
      <c r="K876" s="43" t="s">
        <v>334</v>
      </c>
      <c r="L876" s="44" t="s">
        <v>311</v>
      </c>
      <c r="M876" s="45" t="s">
        <v>1796</v>
      </c>
      <c r="N876" s="46"/>
    </row>
    <row r="877" spans="1:28" s="4" customFormat="1" ht="123" customHeight="1">
      <c r="A877" s="34" t="s">
        <v>442</v>
      </c>
      <c r="B877" s="63" t="s">
        <v>1797</v>
      </c>
      <c r="C877" s="64" t="s">
        <v>1798</v>
      </c>
      <c r="D877" s="37">
        <v>1</v>
      </c>
      <c r="E877" s="38">
        <v>255</v>
      </c>
      <c r="F877" s="38">
        <v>270</v>
      </c>
      <c r="G877" s="39" t="s">
        <v>1799</v>
      </c>
      <c r="H877" s="40">
        <f t="shared" si="140"/>
        <v>0.23582800000000001</v>
      </c>
      <c r="I877" s="41" t="s">
        <v>1795</v>
      </c>
      <c r="J877" s="78" t="s">
        <v>447</v>
      </c>
      <c r="K877" s="43" t="s">
        <v>334</v>
      </c>
      <c r="L877" s="44" t="s">
        <v>311</v>
      </c>
      <c r="M877" s="45" t="s">
        <v>1796</v>
      </c>
      <c r="N877" s="46"/>
    </row>
    <row r="878" spans="1:28" s="4" customFormat="1" ht="120" customHeight="1">
      <c r="A878" s="47" t="s">
        <v>1800</v>
      </c>
      <c r="B878" s="89" t="s">
        <v>1801</v>
      </c>
      <c r="C878" s="118" t="s">
        <v>1802</v>
      </c>
      <c r="D878" s="50">
        <v>1</v>
      </c>
      <c r="E878" s="94">
        <v>240</v>
      </c>
      <c r="F878" s="94">
        <v>253</v>
      </c>
      <c r="G878" s="95" t="s">
        <v>1803</v>
      </c>
      <c r="H878" s="96">
        <f t="shared" ref="H878:H881" si="141">0.96*0.57*0.37</f>
        <v>0.20246400000000001</v>
      </c>
      <c r="I878" s="97" t="s">
        <v>1421</v>
      </c>
      <c r="J878" s="101" t="s">
        <v>1804</v>
      </c>
      <c r="K878" s="57" t="s">
        <v>310</v>
      </c>
      <c r="L878" s="58" t="s">
        <v>311</v>
      </c>
      <c r="M878" s="99" t="s">
        <v>1805</v>
      </c>
      <c r="N878" s="100"/>
      <c r="O878" s="61"/>
      <c r="P878" s="61"/>
      <c r="Q878" s="61"/>
      <c r="R878" s="61"/>
      <c r="S878" s="61"/>
      <c r="T878" s="61"/>
      <c r="U878" s="61"/>
      <c r="V878" s="61"/>
      <c r="W878" s="61"/>
      <c r="X878" s="61"/>
      <c r="Y878" s="61"/>
      <c r="Z878" s="61"/>
      <c r="AA878" s="61"/>
      <c r="AB878" s="61"/>
    </row>
    <row r="879" spans="1:28" s="4" customFormat="1" ht="120" customHeight="1">
      <c r="A879" s="47" t="s">
        <v>1800</v>
      </c>
      <c r="B879" s="89" t="s">
        <v>1806</v>
      </c>
      <c r="C879" s="118" t="s">
        <v>1802</v>
      </c>
      <c r="D879" s="50">
        <v>1</v>
      </c>
      <c r="E879" s="94">
        <v>252</v>
      </c>
      <c r="F879" s="94">
        <v>265</v>
      </c>
      <c r="G879" s="95" t="s">
        <v>1803</v>
      </c>
      <c r="H879" s="96">
        <f t="shared" si="141"/>
        <v>0.20246400000000001</v>
      </c>
      <c r="I879" s="97" t="s">
        <v>1421</v>
      </c>
      <c r="J879" s="101" t="s">
        <v>1807</v>
      </c>
      <c r="K879" s="57" t="s">
        <v>310</v>
      </c>
      <c r="L879" s="58" t="s">
        <v>311</v>
      </c>
      <c r="M879" s="99" t="s">
        <v>1805</v>
      </c>
      <c r="N879" s="100"/>
      <c r="O879" s="61"/>
      <c r="P879" s="61"/>
      <c r="Q879" s="61"/>
      <c r="R879" s="61"/>
      <c r="S879" s="61"/>
      <c r="T879" s="61"/>
      <c r="U879" s="61"/>
      <c r="V879" s="61"/>
      <c r="W879" s="61"/>
      <c r="X879" s="61"/>
      <c r="Y879" s="61"/>
      <c r="Z879" s="61"/>
      <c r="AA879" s="61"/>
      <c r="AB879" s="61"/>
    </row>
    <row r="880" spans="1:28" s="4" customFormat="1" ht="120" customHeight="1">
      <c r="A880" s="47" t="s">
        <v>1800</v>
      </c>
      <c r="B880" s="89" t="s">
        <v>1808</v>
      </c>
      <c r="C880" s="118" t="s">
        <v>1802</v>
      </c>
      <c r="D880" s="50">
        <v>1</v>
      </c>
      <c r="E880" s="94">
        <v>260</v>
      </c>
      <c r="F880" s="94">
        <v>273</v>
      </c>
      <c r="G880" s="95" t="s">
        <v>1803</v>
      </c>
      <c r="H880" s="96">
        <f t="shared" si="141"/>
        <v>0.20246400000000001</v>
      </c>
      <c r="I880" s="97" t="s">
        <v>1421</v>
      </c>
      <c r="J880" s="101" t="s">
        <v>1809</v>
      </c>
      <c r="K880" s="57" t="s">
        <v>310</v>
      </c>
      <c r="L880" s="58" t="s">
        <v>311</v>
      </c>
      <c r="M880" s="99" t="s">
        <v>1805</v>
      </c>
      <c r="N880" s="100"/>
      <c r="O880" s="61"/>
      <c r="P880" s="61"/>
      <c r="Q880" s="61"/>
      <c r="R880" s="61"/>
      <c r="S880" s="61"/>
      <c r="T880" s="61"/>
      <c r="U880" s="61"/>
      <c r="V880" s="61"/>
      <c r="W880" s="61"/>
      <c r="X880" s="61"/>
      <c r="Y880" s="61"/>
      <c r="Z880" s="61"/>
      <c r="AA880" s="61"/>
      <c r="AB880" s="61"/>
    </row>
    <row r="881" spans="1:28" s="4" customFormat="1" ht="120" customHeight="1">
      <c r="A881" s="47" t="s">
        <v>1800</v>
      </c>
      <c r="B881" s="89" t="s">
        <v>1810</v>
      </c>
      <c r="C881" s="118" t="s">
        <v>1802</v>
      </c>
      <c r="D881" s="50">
        <v>1</v>
      </c>
      <c r="E881" s="94">
        <v>295</v>
      </c>
      <c r="F881" s="94">
        <v>308</v>
      </c>
      <c r="G881" s="95" t="s">
        <v>1803</v>
      </c>
      <c r="H881" s="96">
        <f t="shared" si="141"/>
        <v>0.20246400000000001</v>
      </c>
      <c r="I881" s="97" t="s">
        <v>1421</v>
      </c>
      <c r="J881" s="101" t="s">
        <v>1811</v>
      </c>
      <c r="K881" s="57" t="s">
        <v>310</v>
      </c>
      <c r="L881" s="58" t="s">
        <v>311</v>
      </c>
      <c r="M881" s="99" t="s">
        <v>1805</v>
      </c>
      <c r="N881" s="100"/>
      <c r="O881" s="61"/>
      <c r="P881" s="61"/>
      <c r="Q881" s="61"/>
      <c r="R881" s="61"/>
      <c r="S881" s="61"/>
      <c r="T881" s="61"/>
      <c r="U881" s="61"/>
      <c r="V881" s="61"/>
      <c r="W881" s="61"/>
      <c r="X881" s="61"/>
      <c r="Y881" s="61"/>
      <c r="Z881" s="61"/>
      <c r="AA881" s="61"/>
      <c r="AB881" s="61"/>
    </row>
    <row r="882" spans="1:28" s="4" customFormat="1" ht="120" customHeight="1">
      <c r="A882" s="47" t="s">
        <v>1800</v>
      </c>
      <c r="B882" s="89" t="s">
        <v>1810</v>
      </c>
      <c r="C882" s="118" t="s">
        <v>1802</v>
      </c>
      <c r="D882" s="50">
        <v>1</v>
      </c>
      <c r="E882" s="94">
        <v>295</v>
      </c>
      <c r="F882" s="94">
        <v>308</v>
      </c>
      <c r="G882" s="95" t="s">
        <v>1803</v>
      </c>
      <c r="H882" s="96">
        <f t="shared" ref="H882:H887" si="142">0.96*0.57*0.37</f>
        <v>0.20246400000000001</v>
      </c>
      <c r="I882" s="97" t="s">
        <v>1421</v>
      </c>
      <c r="J882" s="101" t="s">
        <v>1811</v>
      </c>
      <c r="K882" s="57" t="s">
        <v>310</v>
      </c>
      <c r="L882" s="58" t="s">
        <v>311</v>
      </c>
      <c r="M882" s="99" t="s">
        <v>1805</v>
      </c>
      <c r="N882" s="100"/>
      <c r="O882" s="61"/>
      <c r="P882" s="61"/>
      <c r="Q882" s="61"/>
      <c r="R882" s="61"/>
      <c r="S882" s="61"/>
      <c r="T882" s="61"/>
      <c r="U882" s="61"/>
      <c r="V882" s="61"/>
      <c r="W882" s="61"/>
      <c r="X882" s="61"/>
      <c r="Y882" s="61"/>
      <c r="Z882" s="61"/>
      <c r="AA882" s="61"/>
      <c r="AB882" s="61"/>
    </row>
    <row r="883" spans="1:28" s="4" customFormat="1" ht="120" customHeight="1">
      <c r="A883" s="47" t="s">
        <v>1800</v>
      </c>
      <c r="B883" s="89" t="s">
        <v>1812</v>
      </c>
      <c r="C883" s="118" t="s">
        <v>1802</v>
      </c>
      <c r="D883" s="50">
        <v>1</v>
      </c>
      <c r="E883" s="94">
        <v>240</v>
      </c>
      <c r="F883" s="94">
        <v>253</v>
      </c>
      <c r="G883" s="95" t="s">
        <v>1803</v>
      </c>
      <c r="H883" s="96">
        <f t="shared" si="142"/>
        <v>0.20246400000000001</v>
      </c>
      <c r="I883" s="97" t="s">
        <v>1421</v>
      </c>
      <c r="J883" s="101" t="s">
        <v>1804</v>
      </c>
      <c r="K883" s="57" t="s">
        <v>310</v>
      </c>
      <c r="L883" s="58" t="s">
        <v>311</v>
      </c>
      <c r="M883" s="99" t="s">
        <v>1805</v>
      </c>
      <c r="N883" s="100"/>
      <c r="O883" s="61"/>
      <c r="P883" s="61"/>
      <c r="Q883" s="61"/>
      <c r="R883" s="61"/>
      <c r="S883" s="61"/>
      <c r="T883" s="61"/>
      <c r="U883" s="61"/>
      <c r="V883" s="61"/>
      <c r="W883" s="61"/>
      <c r="X883" s="61"/>
      <c r="Y883" s="61"/>
      <c r="Z883" s="61"/>
      <c r="AA883" s="61"/>
      <c r="AB883" s="61"/>
    </row>
    <row r="884" spans="1:28" s="4" customFormat="1" ht="120" customHeight="1">
      <c r="A884" s="47" t="s">
        <v>1800</v>
      </c>
      <c r="B884" s="89" t="s">
        <v>1813</v>
      </c>
      <c r="C884" s="118" t="s">
        <v>1802</v>
      </c>
      <c r="D884" s="50">
        <v>1</v>
      </c>
      <c r="E884" s="94">
        <v>252</v>
      </c>
      <c r="F884" s="94">
        <v>265</v>
      </c>
      <c r="G884" s="95" t="s">
        <v>1803</v>
      </c>
      <c r="H884" s="96">
        <f t="shared" si="142"/>
        <v>0.20246400000000001</v>
      </c>
      <c r="I884" s="97" t="s">
        <v>1421</v>
      </c>
      <c r="J884" s="101" t="s">
        <v>1807</v>
      </c>
      <c r="K884" s="57" t="s">
        <v>310</v>
      </c>
      <c r="L884" s="58" t="s">
        <v>311</v>
      </c>
      <c r="M884" s="99" t="s">
        <v>1805</v>
      </c>
      <c r="N884" s="100"/>
      <c r="O884" s="61"/>
      <c r="P884" s="61"/>
      <c r="Q884" s="61"/>
      <c r="R884" s="61"/>
      <c r="S884" s="61"/>
      <c r="T884" s="61"/>
      <c r="U884" s="61"/>
      <c r="V884" s="61"/>
      <c r="W884" s="61"/>
      <c r="X884" s="61"/>
      <c r="Y884" s="61"/>
      <c r="Z884" s="61"/>
      <c r="AA884" s="61"/>
      <c r="AB884" s="61"/>
    </row>
    <row r="885" spans="1:28" s="4" customFormat="1" ht="120" customHeight="1">
      <c r="A885" s="47" t="s">
        <v>1800</v>
      </c>
      <c r="B885" s="89" t="s">
        <v>1814</v>
      </c>
      <c r="C885" s="118" t="s">
        <v>1802</v>
      </c>
      <c r="D885" s="50">
        <v>1</v>
      </c>
      <c r="E885" s="94">
        <v>260</v>
      </c>
      <c r="F885" s="94">
        <v>273</v>
      </c>
      <c r="G885" s="95" t="s">
        <v>1803</v>
      </c>
      <c r="H885" s="96">
        <f t="shared" si="142"/>
        <v>0.20246400000000001</v>
      </c>
      <c r="I885" s="97" t="s">
        <v>1421</v>
      </c>
      <c r="J885" s="101" t="s">
        <v>1809</v>
      </c>
      <c r="K885" s="57" t="s">
        <v>310</v>
      </c>
      <c r="L885" s="58" t="s">
        <v>311</v>
      </c>
      <c r="M885" s="99" t="s">
        <v>1805</v>
      </c>
      <c r="N885" s="100"/>
      <c r="O885" s="61"/>
      <c r="P885" s="61"/>
      <c r="Q885" s="61"/>
      <c r="R885" s="61"/>
      <c r="S885" s="61"/>
      <c r="T885" s="61"/>
      <c r="U885" s="61"/>
      <c r="V885" s="61"/>
      <c r="W885" s="61"/>
      <c r="X885" s="61"/>
      <c r="Y885" s="61"/>
      <c r="Z885" s="61"/>
      <c r="AA885" s="61"/>
      <c r="AB885" s="61"/>
    </row>
    <row r="886" spans="1:28" s="4" customFormat="1" ht="120" customHeight="1">
      <c r="A886" s="47" t="s">
        <v>1800</v>
      </c>
      <c r="B886" s="89" t="s">
        <v>1815</v>
      </c>
      <c r="C886" s="118" t="s">
        <v>1802</v>
      </c>
      <c r="D886" s="50">
        <v>1</v>
      </c>
      <c r="E886" s="94">
        <v>295</v>
      </c>
      <c r="F886" s="94">
        <v>308</v>
      </c>
      <c r="G886" s="95" t="s">
        <v>1803</v>
      </c>
      <c r="H886" s="96">
        <f t="shared" si="142"/>
        <v>0.20246400000000001</v>
      </c>
      <c r="I886" s="97" t="s">
        <v>1421</v>
      </c>
      <c r="J886" s="101" t="s">
        <v>1811</v>
      </c>
      <c r="K886" s="57" t="s">
        <v>310</v>
      </c>
      <c r="L886" s="58" t="s">
        <v>311</v>
      </c>
      <c r="M886" s="99" t="s">
        <v>1805</v>
      </c>
      <c r="N886" s="100"/>
      <c r="O886" s="61"/>
      <c r="P886" s="61"/>
      <c r="Q886" s="61"/>
      <c r="R886" s="61"/>
      <c r="S886" s="61"/>
      <c r="T886" s="61"/>
      <c r="U886" s="61"/>
      <c r="V886" s="61"/>
      <c r="W886" s="61"/>
      <c r="X886" s="61"/>
      <c r="Y886" s="61"/>
      <c r="Z886" s="61"/>
      <c r="AA886" s="61"/>
      <c r="AB886" s="61"/>
    </row>
    <row r="887" spans="1:28" s="4" customFormat="1" ht="120" customHeight="1">
      <c r="A887" s="47" t="s">
        <v>1800</v>
      </c>
      <c r="B887" s="89" t="s">
        <v>1815</v>
      </c>
      <c r="C887" s="118" t="s">
        <v>1802</v>
      </c>
      <c r="D887" s="50">
        <v>1</v>
      </c>
      <c r="E887" s="94">
        <v>295</v>
      </c>
      <c r="F887" s="94">
        <v>308</v>
      </c>
      <c r="G887" s="95" t="s">
        <v>1803</v>
      </c>
      <c r="H887" s="96">
        <f t="shared" si="142"/>
        <v>0.20246400000000001</v>
      </c>
      <c r="I887" s="97" t="s">
        <v>1421</v>
      </c>
      <c r="J887" s="101" t="s">
        <v>1811</v>
      </c>
      <c r="K887" s="57" t="s">
        <v>310</v>
      </c>
      <c r="L887" s="58" t="s">
        <v>311</v>
      </c>
      <c r="M887" s="99" t="s">
        <v>1805</v>
      </c>
      <c r="N887" s="100"/>
      <c r="O887" s="61"/>
      <c r="P887" s="61"/>
      <c r="Q887" s="61"/>
      <c r="R887" s="61"/>
      <c r="S887" s="61"/>
      <c r="T887" s="61"/>
      <c r="U887" s="61"/>
      <c r="V887" s="61"/>
      <c r="W887" s="61"/>
      <c r="X887" s="61"/>
      <c r="Y887" s="61"/>
      <c r="Z887" s="61"/>
      <c r="AA887" s="61"/>
      <c r="AB887" s="61"/>
    </row>
    <row r="888" spans="1:28" s="4" customFormat="1" ht="120" customHeight="1">
      <c r="A888" s="47" t="s">
        <v>840</v>
      </c>
      <c r="B888" s="48" t="s">
        <v>1816</v>
      </c>
      <c r="C888" s="118" t="s">
        <v>1817</v>
      </c>
      <c r="D888" s="50">
        <v>1</v>
      </c>
      <c r="E888" s="94">
        <v>240</v>
      </c>
      <c r="F888" s="94">
        <v>255</v>
      </c>
      <c r="G888" s="95" t="s">
        <v>1818</v>
      </c>
      <c r="H888" s="96">
        <f>0.93*0.58*0.4</f>
        <v>0.21576000000000001</v>
      </c>
      <c r="I888" s="97" t="s">
        <v>1819</v>
      </c>
      <c r="J888" s="101" t="s">
        <v>1820</v>
      </c>
      <c r="K888" s="57" t="s">
        <v>310</v>
      </c>
      <c r="L888" s="58" t="s">
        <v>311</v>
      </c>
      <c r="M888" s="99" t="s">
        <v>1821</v>
      </c>
      <c r="N888" s="100"/>
      <c r="O888" s="61"/>
      <c r="P888" s="61"/>
      <c r="Q888" s="61"/>
      <c r="R888" s="61"/>
      <c r="S888" s="61"/>
      <c r="T888" s="61"/>
      <c r="U888" s="61"/>
      <c r="V888" s="61"/>
      <c r="W888" s="61"/>
      <c r="X888" s="61"/>
      <c r="Y888" s="61"/>
      <c r="Z888" s="61"/>
      <c r="AA888" s="61"/>
      <c r="AB888" s="61"/>
    </row>
    <row r="889" spans="1:28" s="4" customFormat="1" ht="120" customHeight="1">
      <c r="A889" s="47" t="s">
        <v>840</v>
      </c>
      <c r="B889" s="89" t="s">
        <v>1822</v>
      </c>
      <c r="C889" s="118" t="s">
        <v>1817</v>
      </c>
      <c r="D889" s="50">
        <v>1</v>
      </c>
      <c r="E889" s="94">
        <v>240</v>
      </c>
      <c r="F889" s="94">
        <v>255</v>
      </c>
      <c r="G889" s="95" t="s">
        <v>1818</v>
      </c>
      <c r="H889" s="96">
        <f>0.93*0.58*0.4</f>
        <v>0.21576000000000001</v>
      </c>
      <c r="I889" s="97" t="s">
        <v>1819</v>
      </c>
      <c r="J889" s="101" t="s">
        <v>1820</v>
      </c>
      <c r="K889" s="57" t="s">
        <v>310</v>
      </c>
      <c r="L889" s="58" t="s">
        <v>311</v>
      </c>
      <c r="M889" s="99" t="s">
        <v>1821</v>
      </c>
      <c r="N889" s="100"/>
      <c r="O889" s="61"/>
      <c r="P889" s="61"/>
      <c r="Q889" s="61"/>
      <c r="R889" s="61"/>
      <c r="S889" s="61"/>
      <c r="T889" s="61"/>
      <c r="U889" s="61"/>
      <c r="V889" s="61"/>
      <c r="W889" s="61"/>
      <c r="X889" s="61"/>
      <c r="Y889" s="61"/>
      <c r="Z889" s="61"/>
      <c r="AA889" s="61"/>
      <c r="AB889" s="61"/>
    </row>
    <row r="890" spans="1:28" s="4" customFormat="1" ht="120" customHeight="1">
      <c r="A890" s="47" t="s">
        <v>840</v>
      </c>
      <c r="B890" s="89" t="s">
        <v>1822</v>
      </c>
      <c r="C890" s="118" t="s">
        <v>1817</v>
      </c>
      <c r="D890" s="50">
        <v>1</v>
      </c>
      <c r="E890" s="94">
        <v>240</v>
      </c>
      <c r="F890" s="94">
        <v>255</v>
      </c>
      <c r="G890" s="95" t="s">
        <v>1818</v>
      </c>
      <c r="H890" s="96">
        <f>0.93*0.58*0.4</f>
        <v>0.21576000000000001</v>
      </c>
      <c r="I890" s="97" t="s">
        <v>1819</v>
      </c>
      <c r="J890" s="101" t="s">
        <v>1820</v>
      </c>
      <c r="K890" s="57" t="s">
        <v>310</v>
      </c>
      <c r="L890" s="58" t="s">
        <v>311</v>
      </c>
      <c r="M890" s="99" t="s">
        <v>1821</v>
      </c>
      <c r="N890" s="100"/>
      <c r="O890" s="61"/>
      <c r="P890" s="61"/>
      <c r="Q890" s="61"/>
      <c r="R890" s="61"/>
      <c r="S890" s="61"/>
      <c r="T890" s="61"/>
      <c r="U890" s="61"/>
      <c r="V890" s="61"/>
      <c r="W890" s="61"/>
      <c r="X890" s="61"/>
      <c r="Y890" s="61"/>
      <c r="Z890" s="61"/>
      <c r="AA890" s="61"/>
      <c r="AB890" s="61"/>
    </row>
    <row r="891" spans="1:28" s="4" customFormat="1" ht="120" customHeight="1">
      <c r="A891" s="47" t="s">
        <v>840</v>
      </c>
      <c r="B891" s="89" t="s">
        <v>1822</v>
      </c>
      <c r="C891" s="118" t="s">
        <v>1253</v>
      </c>
      <c r="D891" s="50">
        <v>1</v>
      </c>
      <c r="E891" s="94">
        <v>270</v>
      </c>
      <c r="F891" s="94">
        <v>285</v>
      </c>
      <c r="G891" s="95" t="s">
        <v>1818</v>
      </c>
      <c r="H891" s="96">
        <f>0.93*0.58*0.4</f>
        <v>0.21576000000000001</v>
      </c>
      <c r="I891" s="97" t="s">
        <v>1819</v>
      </c>
      <c r="J891" s="101" t="s">
        <v>1820</v>
      </c>
      <c r="K891" s="57" t="s">
        <v>310</v>
      </c>
      <c r="L891" s="58" t="s">
        <v>311</v>
      </c>
      <c r="M891" s="99" t="s">
        <v>1821</v>
      </c>
      <c r="N891" s="100"/>
      <c r="O891" s="61"/>
      <c r="P891" s="61"/>
      <c r="Q891" s="61"/>
      <c r="R891" s="61"/>
      <c r="S891" s="61"/>
      <c r="T891" s="61"/>
      <c r="U891" s="61"/>
      <c r="V891" s="61"/>
      <c r="W891" s="61"/>
      <c r="X891" s="61"/>
      <c r="Y891" s="61"/>
      <c r="Z891" s="61"/>
      <c r="AA891" s="61"/>
      <c r="AB891" s="61"/>
    </row>
    <row r="892" spans="1:28" s="4" customFormat="1" ht="120" customHeight="1">
      <c r="A892" s="47" t="s">
        <v>1823</v>
      </c>
      <c r="B892" s="89" t="s">
        <v>1824</v>
      </c>
      <c r="C892" s="118" t="s">
        <v>1825</v>
      </c>
      <c r="D892" s="50">
        <v>1</v>
      </c>
      <c r="E892" s="94">
        <v>245</v>
      </c>
      <c r="F892" s="94">
        <v>260</v>
      </c>
      <c r="G892" s="95" t="s">
        <v>1826</v>
      </c>
      <c r="H892" s="96">
        <f>1.05*0.61*0.39</f>
        <v>0.24979499999999999</v>
      </c>
      <c r="I892" s="97" t="s">
        <v>1827</v>
      </c>
      <c r="J892" s="101" t="s">
        <v>1828</v>
      </c>
      <c r="K892" s="57" t="s">
        <v>310</v>
      </c>
      <c r="L892" s="58" t="s">
        <v>311</v>
      </c>
      <c r="M892" s="99" t="s">
        <v>1821</v>
      </c>
      <c r="N892" s="100"/>
      <c r="O892" s="61"/>
      <c r="P892" s="61"/>
      <c r="Q892" s="61"/>
      <c r="R892" s="61"/>
      <c r="S892" s="61"/>
      <c r="T892" s="61"/>
      <c r="U892" s="61"/>
      <c r="V892" s="61"/>
      <c r="W892" s="61"/>
      <c r="X892" s="61"/>
      <c r="Y892" s="61"/>
      <c r="Z892" s="61"/>
      <c r="AA892" s="61"/>
      <c r="AB892" s="61"/>
    </row>
    <row r="893" spans="1:28" s="4" customFormat="1" ht="120" customHeight="1">
      <c r="A893" s="47" t="s">
        <v>1823</v>
      </c>
      <c r="B893" s="89" t="s">
        <v>1824</v>
      </c>
      <c r="C893" s="118" t="s">
        <v>1825</v>
      </c>
      <c r="D893" s="50">
        <v>1</v>
      </c>
      <c r="E893" s="94">
        <v>245</v>
      </c>
      <c r="F893" s="94">
        <v>260</v>
      </c>
      <c r="G893" s="95" t="s">
        <v>1826</v>
      </c>
      <c r="H893" s="96">
        <f>1.05*0.61*0.39</f>
        <v>0.24979499999999999</v>
      </c>
      <c r="I893" s="97" t="s">
        <v>1827</v>
      </c>
      <c r="J893" s="101" t="s">
        <v>1828</v>
      </c>
      <c r="K893" s="57" t="s">
        <v>310</v>
      </c>
      <c r="L893" s="58" t="s">
        <v>311</v>
      </c>
      <c r="M893" s="99" t="s">
        <v>1821</v>
      </c>
      <c r="N893" s="100"/>
      <c r="O893" s="61"/>
      <c r="P893" s="61"/>
      <c r="Q893" s="61"/>
      <c r="R893" s="61"/>
      <c r="S893" s="61"/>
      <c r="T893" s="61"/>
      <c r="U893" s="61"/>
      <c r="V893" s="61"/>
      <c r="W893" s="61"/>
      <c r="X893" s="61"/>
      <c r="Y893" s="61"/>
      <c r="Z893" s="61"/>
      <c r="AA893" s="61"/>
      <c r="AB893" s="61"/>
    </row>
    <row r="894" spans="1:28" s="4" customFormat="1" ht="120" customHeight="1">
      <c r="A894" s="47" t="s">
        <v>1823</v>
      </c>
      <c r="B894" s="89" t="s">
        <v>1829</v>
      </c>
      <c r="C894" s="118" t="s">
        <v>1825</v>
      </c>
      <c r="D894" s="50">
        <v>1</v>
      </c>
      <c r="E894" s="94">
        <v>265</v>
      </c>
      <c r="F894" s="94">
        <v>280</v>
      </c>
      <c r="G894" s="95" t="s">
        <v>1826</v>
      </c>
      <c r="H894" s="96">
        <f>1.05*0.61*0.39</f>
        <v>0.24979499999999999</v>
      </c>
      <c r="I894" s="97" t="s">
        <v>1827</v>
      </c>
      <c r="J894" s="101" t="s">
        <v>1828</v>
      </c>
      <c r="K894" s="57" t="s">
        <v>310</v>
      </c>
      <c r="L894" s="58" t="s">
        <v>311</v>
      </c>
      <c r="M894" s="99" t="s">
        <v>1821</v>
      </c>
      <c r="N894" s="100"/>
      <c r="O894" s="61"/>
      <c r="P894" s="61"/>
      <c r="Q894" s="61"/>
      <c r="R894" s="61"/>
      <c r="S894" s="61"/>
      <c r="T894" s="61"/>
      <c r="U894" s="61"/>
      <c r="V894" s="61"/>
      <c r="W894" s="61"/>
      <c r="X894" s="61"/>
      <c r="Y894" s="61"/>
      <c r="Z894" s="61"/>
      <c r="AA894" s="61"/>
      <c r="AB894" s="61"/>
    </row>
    <row r="895" spans="1:28" s="4" customFormat="1" ht="120" customHeight="1">
      <c r="A895" s="47" t="s">
        <v>1830</v>
      </c>
      <c r="B895" s="48" t="s">
        <v>1831</v>
      </c>
      <c r="C895" s="48" t="s">
        <v>1832</v>
      </c>
      <c r="D895" s="50">
        <v>1</v>
      </c>
      <c r="E895" s="94">
        <v>260</v>
      </c>
      <c r="F895" s="94">
        <v>280</v>
      </c>
      <c r="G895" s="95" t="s">
        <v>1833</v>
      </c>
      <c r="H895" s="96">
        <f t="shared" ref="H895:H904" si="143">1.04*0.63*0.43</f>
        <v>0.28173599999999999</v>
      </c>
      <c r="I895" s="97" t="s">
        <v>332</v>
      </c>
      <c r="J895" s="143" t="s">
        <v>1834</v>
      </c>
      <c r="K895" s="57" t="s">
        <v>310</v>
      </c>
      <c r="L895" s="58" t="s">
        <v>311</v>
      </c>
      <c r="M895" s="99" t="s">
        <v>1835</v>
      </c>
      <c r="N895" s="100"/>
      <c r="O895" s="61"/>
      <c r="P895" s="61"/>
      <c r="Q895" s="61"/>
      <c r="R895" s="61"/>
      <c r="S895" s="61"/>
      <c r="T895" s="61"/>
      <c r="U895" s="61"/>
      <c r="V895" s="61"/>
      <c r="W895" s="61"/>
      <c r="X895" s="61"/>
      <c r="Y895" s="61"/>
      <c r="Z895" s="61"/>
      <c r="AA895" s="61"/>
      <c r="AB895" s="61"/>
    </row>
    <row r="896" spans="1:28" s="4" customFormat="1" ht="120" customHeight="1">
      <c r="A896" s="47" t="s">
        <v>1830</v>
      </c>
      <c r="B896" s="48" t="s">
        <v>1836</v>
      </c>
      <c r="C896" s="48" t="s">
        <v>1832</v>
      </c>
      <c r="D896" s="50">
        <v>1</v>
      </c>
      <c r="E896" s="94">
        <v>275</v>
      </c>
      <c r="F896" s="94">
        <v>295</v>
      </c>
      <c r="G896" s="95" t="s">
        <v>1833</v>
      </c>
      <c r="H896" s="96">
        <f t="shared" si="143"/>
        <v>0.28173599999999999</v>
      </c>
      <c r="I896" s="97" t="s">
        <v>332</v>
      </c>
      <c r="J896" s="143" t="s">
        <v>1834</v>
      </c>
      <c r="K896" s="57" t="s">
        <v>310</v>
      </c>
      <c r="L896" s="58" t="s">
        <v>311</v>
      </c>
      <c r="M896" s="99" t="s">
        <v>1835</v>
      </c>
      <c r="N896" s="100"/>
      <c r="O896" s="61"/>
      <c r="P896" s="61"/>
      <c r="Q896" s="61"/>
      <c r="R896" s="61"/>
      <c r="S896" s="61"/>
      <c r="T896" s="61"/>
      <c r="U896" s="61"/>
      <c r="V896" s="61"/>
      <c r="W896" s="61"/>
      <c r="X896" s="61"/>
      <c r="Y896" s="61"/>
      <c r="Z896" s="61"/>
      <c r="AA896" s="61"/>
      <c r="AB896" s="61"/>
    </row>
    <row r="897" spans="1:28" s="4" customFormat="1" ht="120" customHeight="1">
      <c r="A897" s="47" t="s">
        <v>1830</v>
      </c>
      <c r="B897" s="48" t="s">
        <v>1837</v>
      </c>
      <c r="C897" s="48" t="s">
        <v>1832</v>
      </c>
      <c r="D897" s="50">
        <v>1</v>
      </c>
      <c r="E897" s="94">
        <v>290</v>
      </c>
      <c r="F897" s="94">
        <v>310</v>
      </c>
      <c r="G897" s="95" t="s">
        <v>1833</v>
      </c>
      <c r="H897" s="96">
        <f t="shared" si="143"/>
        <v>0.28173599999999999</v>
      </c>
      <c r="I897" s="97" t="s">
        <v>332</v>
      </c>
      <c r="J897" s="143" t="s">
        <v>1834</v>
      </c>
      <c r="K897" s="57" t="s">
        <v>310</v>
      </c>
      <c r="L897" s="58" t="s">
        <v>311</v>
      </c>
      <c r="M897" s="99" t="s">
        <v>1835</v>
      </c>
      <c r="N897" s="100"/>
      <c r="O897" s="61"/>
      <c r="P897" s="61"/>
      <c r="Q897" s="61"/>
      <c r="R897" s="61"/>
      <c r="S897" s="61"/>
      <c r="T897" s="61"/>
      <c r="U897" s="61"/>
      <c r="V897" s="61"/>
      <c r="W897" s="61"/>
      <c r="X897" s="61"/>
      <c r="Y897" s="61"/>
      <c r="Z897" s="61"/>
      <c r="AA897" s="61"/>
      <c r="AB897" s="61"/>
    </row>
    <row r="898" spans="1:28" s="4" customFormat="1" ht="120" customHeight="1">
      <c r="A898" s="47"/>
      <c r="B898" s="48" t="s">
        <v>1837</v>
      </c>
      <c r="C898" s="48" t="s">
        <v>1832</v>
      </c>
      <c r="D898" s="50">
        <v>1</v>
      </c>
      <c r="E898" s="94">
        <v>290</v>
      </c>
      <c r="F898" s="94">
        <v>310</v>
      </c>
      <c r="G898" s="95" t="s">
        <v>1833</v>
      </c>
      <c r="H898" s="96">
        <f t="shared" si="143"/>
        <v>0.28173599999999999</v>
      </c>
      <c r="I898" s="97" t="s">
        <v>332</v>
      </c>
      <c r="J898" s="143" t="s">
        <v>1834</v>
      </c>
      <c r="K898" s="57" t="s">
        <v>310</v>
      </c>
      <c r="L898" s="58" t="s">
        <v>311</v>
      </c>
      <c r="M898" s="99" t="s">
        <v>1835</v>
      </c>
      <c r="N898" s="100"/>
      <c r="O898" s="61"/>
      <c r="P898" s="61"/>
      <c r="Q898" s="61"/>
      <c r="R898" s="61"/>
      <c r="S898" s="61"/>
      <c r="T898" s="61"/>
      <c r="U898" s="61"/>
      <c r="V898" s="61"/>
      <c r="W898" s="61"/>
      <c r="X898" s="61"/>
      <c r="Y898" s="61"/>
      <c r="Z898" s="61"/>
      <c r="AA898" s="61"/>
      <c r="AB898" s="61"/>
    </row>
    <row r="899" spans="1:28" s="4" customFormat="1" ht="106.5">
      <c r="A899" s="47"/>
      <c r="B899" s="48" t="s">
        <v>1838</v>
      </c>
      <c r="C899" s="48" t="s">
        <v>1832</v>
      </c>
      <c r="D899" s="50">
        <v>1</v>
      </c>
      <c r="E899" s="94">
        <v>310</v>
      </c>
      <c r="F899" s="94">
        <v>330</v>
      </c>
      <c r="G899" s="95" t="s">
        <v>1833</v>
      </c>
      <c r="H899" s="96">
        <f t="shared" si="143"/>
        <v>0.28173599999999999</v>
      </c>
      <c r="I899" s="97" t="s">
        <v>332</v>
      </c>
      <c r="J899" s="143" t="s">
        <v>1839</v>
      </c>
      <c r="K899" s="57" t="s">
        <v>310</v>
      </c>
      <c r="L899" s="58" t="s">
        <v>311</v>
      </c>
      <c r="M899" s="99" t="s">
        <v>1835</v>
      </c>
      <c r="N899" s="100"/>
      <c r="O899" s="61"/>
      <c r="P899" s="61"/>
      <c r="Q899" s="61"/>
      <c r="R899" s="61"/>
      <c r="S899" s="61"/>
      <c r="T899" s="61"/>
      <c r="U899" s="61"/>
      <c r="V899" s="61"/>
      <c r="W899" s="61"/>
      <c r="X899" s="61"/>
      <c r="Y899" s="61"/>
      <c r="Z899" s="61"/>
      <c r="AA899" s="61"/>
      <c r="AB899" s="61"/>
    </row>
    <row r="900" spans="1:28" s="4" customFormat="1" ht="93.95" customHeight="1">
      <c r="A900" s="47"/>
      <c r="B900" s="48" t="s">
        <v>1840</v>
      </c>
      <c r="C900" s="48" t="s">
        <v>1832</v>
      </c>
      <c r="D900" s="50">
        <v>1</v>
      </c>
      <c r="E900" s="94">
        <v>260</v>
      </c>
      <c r="F900" s="94">
        <v>280</v>
      </c>
      <c r="G900" s="95" t="s">
        <v>1833</v>
      </c>
      <c r="H900" s="96">
        <f t="shared" si="143"/>
        <v>0.28173599999999999</v>
      </c>
      <c r="I900" s="97" t="s">
        <v>332</v>
      </c>
      <c r="J900" s="143" t="s">
        <v>1834</v>
      </c>
      <c r="K900" s="57" t="s">
        <v>310</v>
      </c>
      <c r="L900" s="58" t="s">
        <v>311</v>
      </c>
      <c r="M900" s="99" t="s">
        <v>1835</v>
      </c>
      <c r="N900" s="100"/>
      <c r="O900" s="61"/>
      <c r="P900" s="61"/>
      <c r="Q900" s="61"/>
      <c r="R900" s="61"/>
      <c r="S900" s="61"/>
      <c r="T900" s="61"/>
      <c r="U900" s="61"/>
      <c r="V900" s="61"/>
      <c r="W900" s="61"/>
      <c r="X900" s="61"/>
      <c r="Y900" s="61"/>
      <c r="Z900" s="61"/>
      <c r="AA900" s="61"/>
      <c r="AB900" s="61"/>
    </row>
    <row r="901" spans="1:28" s="4" customFormat="1" ht="93.95" customHeight="1">
      <c r="A901" s="47"/>
      <c r="B901" s="48" t="s">
        <v>1841</v>
      </c>
      <c r="C901" s="48" t="s">
        <v>1832</v>
      </c>
      <c r="D901" s="50">
        <v>1</v>
      </c>
      <c r="E901" s="94">
        <v>275</v>
      </c>
      <c r="F901" s="94">
        <v>295</v>
      </c>
      <c r="G901" s="95" t="s">
        <v>1833</v>
      </c>
      <c r="H901" s="96">
        <f t="shared" si="143"/>
        <v>0.28173599999999999</v>
      </c>
      <c r="I901" s="97" t="s">
        <v>332</v>
      </c>
      <c r="J901" s="143" t="s">
        <v>1834</v>
      </c>
      <c r="K901" s="57" t="s">
        <v>310</v>
      </c>
      <c r="L901" s="58" t="s">
        <v>311</v>
      </c>
      <c r="M901" s="99" t="s">
        <v>1835</v>
      </c>
      <c r="N901" s="100"/>
      <c r="O901" s="61"/>
      <c r="P901" s="61"/>
      <c r="Q901" s="61"/>
      <c r="R901" s="61"/>
      <c r="S901" s="61"/>
      <c r="T901" s="61"/>
      <c r="U901" s="61"/>
      <c r="V901" s="61"/>
      <c r="W901" s="61"/>
      <c r="X901" s="61"/>
      <c r="Y901" s="61"/>
      <c r="Z901" s="61"/>
      <c r="AA901" s="61"/>
      <c r="AB901" s="61"/>
    </row>
    <row r="902" spans="1:28" s="4" customFormat="1" ht="93.95" customHeight="1">
      <c r="A902" s="47"/>
      <c r="B902" s="48" t="s">
        <v>1842</v>
      </c>
      <c r="C902" s="48" t="s">
        <v>1832</v>
      </c>
      <c r="D902" s="50">
        <v>1</v>
      </c>
      <c r="E902" s="94">
        <v>290</v>
      </c>
      <c r="F902" s="94">
        <v>310</v>
      </c>
      <c r="G902" s="95" t="s">
        <v>1833</v>
      </c>
      <c r="H902" s="96">
        <f t="shared" si="143"/>
        <v>0.28173599999999999</v>
      </c>
      <c r="I902" s="97" t="s">
        <v>332</v>
      </c>
      <c r="J902" s="143" t="s">
        <v>1834</v>
      </c>
      <c r="K902" s="57" t="s">
        <v>310</v>
      </c>
      <c r="L902" s="58" t="s">
        <v>311</v>
      </c>
      <c r="M902" s="99" t="s">
        <v>1835</v>
      </c>
      <c r="N902" s="100"/>
      <c r="O902" s="61"/>
      <c r="P902" s="61"/>
      <c r="Q902" s="61"/>
      <c r="R902" s="61"/>
      <c r="S902" s="61"/>
      <c r="T902" s="61"/>
      <c r="U902" s="61"/>
      <c r="V902" s="61"/>
      <c r="W902" s="61"/>
      <c r="X902" s="61"/>
      <c r="Y902" s="61"/>
      <c r="Z902" s="61"/>
      <c r="AA902" s="61"/>
      <c r="AB902" s="61"/>
    </row>
    <row r="903" spans="1:28" s="4" customFormat="1" ht="90" customHeight="1">
      <c r="A903" s="47"/>
      <c r="B903" s="48" t="s">
        <v>1842</v>
      </c>
      <c r="C903" s="48" t="s">
        <v>1832</v>
      </c>
      <c r="D903" s="50">
        <v>1</v>
      </c>
      <c r="E903" s="94">
        <v>290</v>
      </c>
      <c r="F903" s="94">
        <v>310</v>
      </c>
      <c r="G903" s="95" t="s">
        <v>1833</v>
      </c>
      <c r="H903" s="96">
        <f t="shared" si="143"/>
        <v>0.28173599999999999</v>
      </c>
      <c r="I903" s="97" t="s">
        <v>332</v>
      </c>
      <c r="J903" s="143" t="s">
        <v>1834</v>
      </c>
      <c r="K903" s="57" t="s">
        <v>310</v>
      </c>
      <c r="L903" s="58" t="s">
        <v>311</v>
      </c>
      <c r="M903" s="99" t="s">
        <v>1835</v>
      </c>
      <c r="N903" s="100"/>
      <c r="O903" s="61"/>
      <c r="P903" s="61"/>
      <c r="Q903" s="61"/>
      <c r="R903" s="61"/>
      <c r="S903" s="61"/>
      <c r="T903" s="61"/>
      <c r="U903" s="61"/>
      <c r="V903" s="61"/>
      <c r="W903" s="61"/>
      <c r="X903" s="61"/>
      <c r="Y903" s="61"/>
      <c r="Z903" s="61"/>
      <c r="AA903" s="61"/>
      <c r="AB903" s="61"/>
    </row>
    <row r="904" spans="1:28" s="4" customFormat="1" ht="106.5">
      <c r="A904" s="47"/>
      <c r="B904" s="48" t="s">
        <v>1843</v>
      </c>
      <c r="C904" s="48" t="s">
        <v>1832</v>
      </c>
      <c r="D904" s="50">
        <v>1</v>
      </c>
      <c r="E904" s="94">
        <v>310</v>
      </c>
      <c r="F904" s="94">
        <v>330</v>
      </c>
      <c r="G904" s="95" t="s">
        <v>1833</v>
      </c>
      <c r="H904" s="96">
        <f t="shared" si="143"/>
        <v>0.28173599999999999</v>
      </c>
      <c r="I904" s="97" t="s">
        <v>332</v>
      </c>
      <c r="J904" s="143" t="s">
        <v>1839</v>
      </c>
      <c r="K904" s="57" t="s">
        <v>310</v>
      </c>
      <c r="L904" s="58" t="s">
        <v>311</v>
      </c>
      <c r="M904" s="99" t="s">
        <v>1835</v>
      </c>
      <c r="N904" s="100"/>
      <c r="O904" s="61"/>
      <c r="P904" s="61"/>
      <c r="Q904" s="61"/>
      <c r="R904" s="61"/>
      <c r="S904" s="61"/>
      <c r="T904" s="61"/>
      <c r="U904" s="61"/>
      <c r="V904" s="61"/>
      <c r="W904" s="61"/>
      <c r="X904" s="61"/>
      <c r="Y904" s="61"/>
      <c r="Z904" s="61"/>
      <c r="AA904" s="61"/>
      <c r="AB904" s="61"/>
    </row>
    <row r="905" spans="1:28" s="4" customFormat="1" ht="120" customHeight="1">
      <c r="A905" s="47" t="s">
        <v>832</v>
      </c>
      <c r="B905" s="89" t="s">
        <v>1844</v>
      </c>
      <c r="C905" s="118" t="s">
        <v>1845</v>
      </c>
      <c r="D905" s="50">
        <v>1</v>
      </c>
      <c r="E905" s="94">
        <v>262</v>
      </c>
      <c r="F905" s="94">
        <v>275</v>
      </c>
      <c r="G905" s="95" t="s">
        <v>1846</v>
      </c>
      <c r="H905" s="96">
        <f>1.03*0.54*0.39</f>
        <v>0.216918</v>
      </c>
      <c r="I905" s="97" t="s">
        <v>1847</v>
      </c>
      <c r="J905" s="101" t="s">
        <v>1848</v>
      </c>
      <c r="K905" s="57" t="s">
        <v>310</v>
      </c>
      <c r="L905" s="58" t="s">
        <v>311</v>
      </c>
      <c r="M905" s="99" t="s">
        <v>1849</v>
      </c>
      <c r="N905" s="100"/>
      <c r="O905" s="61"/>
      <c r="P905" s="61"/>
      <c r="Q905" s="61"/>
      <c r="R905" s="61"/>
      <c r="S905" s="61"/>
      <c r="T905" s="61"/>
      <c r="U905" s="61"/>
      <c r="V905" s="61"/>
      <c r="W905" s="61"/>
      <c r="X905" s="61"/>
      <c r="Y905" s="61"/>
      <c r="Z905" s="61"/>
      <c r="AA905" s="61"/>
      <c r="AB905" s="61"/>
    </row>
    <row r="906" spans="1:28" s="4" customFormat="1" ht="120" customHeight="1">
      <c r="A906" s="47" t="s">
        <v>832</v>
      </c>
      <c r="B906" s="89" t="s">
        <v>1844</v>
      </c>
      <c r="C906" s="118" t="s">
        <v>1845</v>
      </c>
      <c r="D906" s="50">
        <v>1</v>
      </c>
      <c r="E906" s="94">
        <v>262</v>
      </c>
      <c r="F906" s="94">
        <v>275</v>
      </c>
      <c r="G906" s="95" t="s">
        <v>1846</v>
      </c>
      <c r="H906" s="96">
        <f>1.03*0.54*0.39</f>
        <v>0.216918</v>
      </c>
      <c r="I906" s="97" t="s">
        <v>1847</v>
      </c>
      <c r="J906" s="101" t="s">
        <v>1848</v>
      </c>
      <c r="K906" s="57" t="s">
        <v>310</v>
      </c>
      <c r="L906" s="58" t="s">
        <v>311</v>
      </c>
      <c r="M906" s="99" t="s">
        <v>1849</v>
      </c>
      <c r="N906" s="100"/>
      <c r="O906" s="61"/>
      <c r="P906" s="61"/>
      <c r="Q906" s="61"/>
      <c r="R906" s="61"/>
      <c r="S906" s="61"/>
      <c r="T906" s="61"/>
      <c r="U906" s="61"/>
      <c r="V906" s="61"/>
      <c r="W906" s="61"/>
      <c r="X906" s="61"/>
      <c r="Y906" s="61"/>
      <c r="Z906" s="61"/>
      <c r="AA906" s="61"/>
      <c r="AB906" s="61"/>
    </row>
    <row r="907" spans="1:28" s="4" customFormat="1" ht="120" customHeight="1">
      <c r="A907" s="47" t="s">
        <v>832</v>
      </c>
      <c r="B907" s="89" t="s">
        <v>1844</v>
      </c>
      <c r="C907" s="118" t="s">
        <v>1845</v>
      </c>
      <c r="D907" s="50">
        <v>1</v>
      </c>
      <c r="E907" s="94">
        <v>262</v>
      </c>
      <c r="F907" s="94">
        <v>275</v>
      </c>
      <c r="G907" s="95" t="s">
        <v>1846</v>
      </c>
      <c r="H907" s="96">
        <f>1.03*0.54*0.39</f>
        <v>0.216918</v>
      </c>
      <c r="I907" s="97" t="s">
        <v>1847</v>
      </c>
      <c r="J907" s="101" t="s">
        <v>1848</v>
      </c>
      <c r="K907" s="57" t="s">
        <v>310</v>
      </c>
      <c r="L907" s="58" t="s">
        <v>311</v>
      </c>
      <c r="M907" s="99" t="s">
        <v>1849</v>
      </c>
      <c r="N907" s="100"/>
      <c r="O907" s="61"/>
      <c r="P907" s="61"/>
      <c r="Q907" s="61"/>
      <c r="R907" s="61"/>
      <c r="S907" s="61"/>
      <c r="T907" s="61"/>
      <c r="U907" s="61"/>
      <c r="V907" s="61"/>
      <c r="W907" s="61"/>
      <c r="X907" s="61"/>
      <c r="Y907" s="61"/>
      <c r="Z907" s="61"/>
      <c r="AA907" s="61"/>
      <c r="AB907" s="61"/>
    </row>
    <row r="908" spans="1:28" s="4" customFormat="1" ht="120" customHeight="1">
      <c r="A908" s="47" t="s">
        <v>1850</v>
      </c>
      <c r="B908" s="89" t="s">
        <v>1851</v>
      </c>
      <c r="C908" s="118" t="s">
        <v>1852</v>
      </c>
      <c r="D908" s="50">
        <v>1</v>
      </c>
      <c r="E908" s="94">
        <v>288</v>
      </c>
      <c r="F908" s="94">
        <v>305</v>
      </c>
      <c r="G908" s="95" t="s">
        <v>1853</v>
      </c>
      <c r="H908" s="96">
        <f t="shared" ref="H908:H913" si="144">1.07*0.58*0.44</f>
        <v>0.27306399999999997</v>
      </c>
      <c r="I908" s="97" t="s">
        <v>462</v>
      </c>
      <c r="J908" s="101" t="s">
        <v>1854</v>
      </c>
      <c r="K908" s="57" t="s">
        <v>310</v>
      </c>
      <c r="L908" s="58" t="s">
        <v>311</v>
      </c>
      <c r="M908" s="99" t="s">
        <v>1855</v>
      </c>
      <c r="N908" s="100"/>
      <c r="O908" s="61"/>
      <c r="P908" s="61"/>
      <c r="Q908" s="61"/>
      <c r="R908" s="61"/>
      <c r="S908" s="61"/>
      <c r="T908" s="61"/>
      <c r="U908" s="61"/>
      <c r="V908" s="61"/>
      <c r="W908" s="61"/>
      <c r="X908" s="61"/>
      <c r="Y908" s="61"/>
      <c r="Z908" s="61"/>
      <c r="AA908" s="61"/>
      <c r="AB908" s="61"/>
    </row>
    <row r="909" spans="1:28" s="4" customFormat="1" ht="120" customHeight="1">
      <c r="A909" s="47" t="s">
        <v>1850</v>
      </c>
      <c r="B909" s="89" t="s">
        <v>1851</v>
      </c>
      <c r="C909" s="118" t="s">
        <v>1852</v>
      </c>
      <c r="D909" s="50">
        <v>1</v>
      </c>
      <c r="E909" s="94">
        <v>288</v>
      </c>
      <c r="F909" s="94">
        <v>305</v>
      </c>
      <c r="G909" s="95" t="s">
        <v>1853</v>
      </c>
      <c r="H909" s="96">
        <f t="shared" si="144"/>
        <v>0.27306399999999997</v>
      </c>
      <c r="I909" s="97" t="s">
        <v>462</v>
      </c>
      <c r="J909" s="101" t="s">
        <v>1854</v>
      </c>
      <c r="K909" s="57" t="s">
        <v>310</v>
      </c>
      <c r="L909" s="58" t="s">
        <v>311</v>
      </c>
      <c r="M909" s="99" t="s">
        <v>1855</v>
      </c>
      <c r="N909" s="100"/>
      <c r="O909" s="61"/>
      <c r="P909" s="61"/>
      <c r="Q909" s="61"/>
      <c r="R909" s="61"/>
      <c r="S909" s="61"/>
      <c r="T909" s="61"/>
      <c r="U909" s="61"/>
      <c r="V909" s="61"/>
      <c r="W909" s="61"/>
      <c r="X909" s="61"/>
      <c r="Y909" s="61"/>
      <c r="Z909" s="61"/>
      <c r="AA909" s="61"/>
      <c r="AB909" s="61"/>
    </row>
    <row r="910" spans="1:28" s="4" customFormat="1" ht="120" customHeight="1">
      <c r="A910" s="47" t="s">
        <v>1850</v>
      </c>
      <c r="B910" s="89" t="s">
        <v>1856</v>
      </c>
      <c r="C910" s="118" t="s">
        <v>1852</v>
      </c>
      <c r="D910" s="50">
        <v>1</v>
      </c>
      <c r="E910" s="94">
        <v>323</v>
      </c>
      <c r="F910" s="94">
        <v>340</v>
      </c>
      <c r="G910" s="95" t="s">
        <v>1853</v>
      </c>
      <c r="H910" s="96">
        <f t="shared" si="144"/>
        <v>0.27306399999999997</v>
      </c>
      <c r="I910" s="97" t="s">
        <v>462</v>
      </c>
      <c r="J910" s="101" t="s">
        <v>1857</v>
      </c>
      <c r="K910" s="57" t="s">
        <v>310</v>
      </c>
      <c r="L910" s="58" t="s">
        <v>311</v>
      </c>
      <c r="M910" s="99" t="s">
        <v>1855</v>
      </c>
      <c r="N910" s="100"/>
      <c r="O910" s="61"/>
      <c r="P910" s="61"/>
      <c r="Q910" s="61"/>
      <c r="R910" s="61"/>
      <c r="S910" s="61"/>
      <c r="T910" s="61"/>
      <c r="U910" s="61"/>
      <c r="V910" s="61"/>
      <c r="W910" s="61"/>
      <c r="X910" s="61"/>
      <c r="Y910" s="61"/>
      <c r="Z910" s="61"/>
      <c r="AA910" s="61"/>
      <c r="AB910" s="61"/>
    </row>
    <row r="911" spans="1:28" s="4" customFormat="1" ht="120" customHeight="1">
      <c r="A911" s="47" t="s">
        <v>1850</v>
      </c>
      <c r="B911" s="89" t="s">
        <v>1856</v>
      </c>
      <c r="C911" s="118" t="s">
        <v>1852</v>
      </c>
      <c r="D911" s="50">
        <v>1</v>
      </c>
      <c r="E911" s="94">
        <v>323</v>
      </c>
      <c r="F911" s="94">
        <v>340</v>
      </c>
      <c r="G911" s="95" t="s">
        <v>1853</v>
      </c>
      <c r="H911" s="96">
        <f t="shared" si="144"/>
        <v>0.27306399999999997</v>
      </c>
      <c r="I911" s="97" t="s">
        <v>462</v>
      </c>
      <c r="J911" s="101" t="s">
        <v>1857</v>
      </c>
      <c r="K911" s="57" t="s">
        <v>310</v>
      </c>
      <c r="L911" s="58" t="s">
        <v>311</v>
      </c>
      <c r="M911" s="99" t="s">
        <v>1855</v>
      </c>
      <c r="N911" s="100"/>
      <c r="O911" s="61"/>
      <c r="P911" s="61"/>
      <c r="Q911" s="61"/>
      <c r="R911" s="61"/>
      <c r="S911" s="61"/>
      <c r="T911" s="61"/>
      <c r="U911" s="61"/>
      <c r="V911" s="61"/>
      <c r="W911" s="61"/>
      <c r="X911" s="61"/>
      <c r="Y911" s="61"/>
      <c r="Z911" s="61"/>
      <c r="AA911" s="61"/>
      <c r="AB911" s="61"/>
    </row>
    <row r="912" spans="1:28" s="4" customFormat="1" ht="120" customHeight="1">
      <c r="A912" s="47" t="s">
        <v>1850</v>
      </c>
      <c r="B912" s="89" t="s">
        <v>1858</v>
      </c>
      <c r="C912" s="120" t="s">
        <v>1859</v>
      </c>
      <c r="D912" s="50">
        <v>1</v>
      </c>
      <c r="E912" s="94">
        <v>345</v>
      </c>
      <c r="F912" s="94">
        <v>360</v>
      </c>
      <c r="G912" s="95" t="s">
        <v>1853</v>
      </c>
      <c r="H912" s="96">
        <f t="shared" si="144"/>
        <v>0.27306399999999997</v>
      </c>
      <c r="I912" s="97" t="s">
        <v>462</v>
      </c>
      <c r="J912" s="101" t="s">
        <v>1854</v>
      </c>
      <c r="K912" s="57" t="s">
        <v>310</v>
      </c>
      <c r="L912" s="58" t="s">
        <v>311</v>
      </c>
      <c r="M912" s="99" t="s">
        <v>1855</v>
      </c>
      <c r="N912" s="100"/>
      <c r="O912" s="61"/>
      <c r="P912" s="61"/>
      <c r="Q912" s="61"/>
      <c r="R912" s="61"/>
      <c r="S912" s="61"/>
      <c r="T912" s="61"/>
      <c r="U912" s="61"/>
      <c r="V912" s="61"/>
      <c r="W912" s="61"/>
      <c r="X912" s="61"/>
      <c r="Y912" s="61"/>
      <c r="Z912" s="61"/>
      <c r="AA912" s="61"/>
      <c r="AB912" s="61"/>
    </row>
    <row r="913" spans="1:28" s="4" customFormat="1" ht="120" customHeight="1">
      <c r="A913" s="47" t="s">
        <v>1850</v>
      </c>
      <c r="B913" s="89" t="s">
        <v>1860</v>
      </c>
      <c r="C913" s="120" t="s">
        <v>1859</v>
      </c>
      <c r="D913" s="50">
        <v>1</v>
      </c>
      <c r="E913" s="94">
        <v>380</v>
      </c>
      <c r="F913" s="94">
        <v>395</v>
      </c>
      <c r="G913" s="95" t="s">
        <v>1853</v>
      </c>
      <c r="H913" s="96">
        <f t="shared" si="144"/>
        <v>0.27306399999999997</v>
      </c>
      <c r="I913" s="97" t="s">
        <v>462</v>
      </c>
      <c r="J913" s="101" t="s">
        <v>1861</v>
      </c>
      <c r="K913" s="57" t="s">
        <v>310</v>
      </c>
      <c r="L913" s="58" t="s">
        <v>311</v>
      </c>
      <c r="M913" s="99" t="s">
        <v>1855</v>
      </c>
      <c r="N913" s="100"/>
      <c r="O913" s="61"/>
      <c r="P913" s="61"/>
      <c r="Q913" s="61"/>
      <c r="R913" s="61"/>
      <c r="S913" s="61"/>
      <c r="T913" s="61"/>
      <c r="U913" s="61"/>
      <c r="V913" s="61"/>
      <c r="W913" s="61"/>
      <c r="X913" s="61"/>
      <c r="Y913" s="61"/>
      <c r="Z913" s="61"/>
      <c r="AA913" s="61"/>
      <c r="AB913" s="61"/>
    </row>
    <row r="914" spans="1:28" s="4" customFormat="1" ht="120" customHeight="1">
      <c r="A914" s="47" t="s">
        <v>1850</v>
      </c>
      <c r="B914" s="89" t="s">
        <v>1862</v>
      </c>
      <c r="C914" s="118" t="s">
        <v>1863</v>
      </c>
      <c r="D914" s="50">
        <v>1</v>
      </c>
      <c r="E914" s="94">
        <v>232</v>
      </c>
      <c r="F914" s="94">
        <v>248</v>
      </c>
      <c r="G914" s="95" t="s">
        <v>1864</v>
      </c>
      <c r="H914" s="96">
        <f t="shared" ref="H914:H919" si="145">1.01*0.57*0.4</f>
        <v>0.23028000000000001</v>
      </c>
      <c r="I914" s="97" t="s">
        <v>401</v>
      </c>
      <c r="J914" s="101" t="s">
        <v>1865</v>
      </c>
      <c r="K914" s="57" t="s">
        <v>310</v>
      </c>
      <c r="L914" s="58" t="s">
        <v>311</v>
      </c>
      <c r="M914" s="99" t="s">
        <v>1855</v>
      </c>
      <c r="N914" s="100"/>
      <c r="O914" s="61"/>
      <c r="P914" s="61"/>
      <c r="Q914" s="61"/>
      <c r="R914" s="61"/>
      <c r="S914" s="61"/>
      <c r="T914" s="61"/>
      <c r="U914" s="61"/>
      <c r="V914" s="61"/>
      <c r="W914" s="61"/>
      <c r="X914" s="61"/>
      <c r="Y914" s="61"/>
      <c r="Z914" s="61"/>
      <c r="AA914" s="61"/>
      <c r="AB914" s="61"/>
    </row>
    <row r="915" spans="1:28" s="4" customFormat="1" ht="120" customHeight="1">
      <c r="A915" s="47" t="s">
        <v>1850</v>
      </c>
      <c r="B915" s="89" t="s">
        <v>1862</v>
      </c>
      <c r="C915" s="118" t="s">
        <v>1863</v>
      </c>
      <c r="D915" s="50">
        <v>1</v>
      </c>
      <c r="E915" s="94">
        <v>232</v>
      </c>
      <c r="F915" s="94">
        <v>248</v>
      </c>
      <c r="G915" s="95" t="s">
        <v>1864</v>
      </c>
      <c r="H915" s="96">
        <f t="shared" si="145"/>
        <v>0.23028000000000001</v>
      </c>
      <c r="I915" s="97" t="s">
        <v>401</v>
      </c>
      <c r="J915" s="101" t="s">
        <v>1865</v>
      </c>
      <c r="K915" s="57" t="s">
        <v>310</v>
      </c>
      <c r="L915" s="58" t="s">
        <v>311</v>
      </c>
      <c r="M915" s="99" t="s">
        <v>1855</v>
      </c>
      <c r="N915" s="100"/>
      <c r="O915" s="61"/>
      <c r="P915" s="61"/>
      <c r="Q915" s="61"/>
      <c r="R915" s="61"/>
      <c r="S915" s="61"/>
      <c r="T915" s="61"/>
      <c r="U915" s="61"/>
      <c r="V915" s="61"/>
      <c r="W915" s="61"/>
      <c r="X915" s="61"/>
      <c r="Y915" s="61"/>
      <c r="Z915" s="61"/>
      <c r="AA915" s="61"/>
      <c r="AB915" s="61"/>
    </row>
    <row r="916" spans="1:28" s="4" customFormat="1" ht="120" customHeight="1">
      <c r="A916" s="47" t="s">
        <v>1850</v>
      </c>
      <c r="B916" s="89" t="s">
        <v>1866</v>
      </c>
      <c r="C916" s="118" t="s">
        <v>1863</v>
      </c>
      <c r="D916" s="50">
        <v>1</v>
      </c>
      <c r="E916" s="94">
        <v>262</v>
      </c>
      <c r="F916" s="94">
        <v>278</v>
      </c>
      <c r="G916" s="95" t="s">
        <v>1864</v>
      </c>
      <c r="H916" s="96">
        <f t="shared" si="145"/>
        <v>0.23028000000000001</v>
      </c>
      <c r="I916" s="97" t="s">
        <v>401</v>
      </c>
      <c r="J916" s="101" t="s">
        <v>1867</v>
      </c>
      <c r="K916" s="57" t="s">
        <v>310</v>
      </c>
      <c r="L916" s="58" t="s">
        <v>311</v>
      </c>
      <c r="M916" s="99" t="s">
        <v>1855</v>
      </c>
      <c r="N916" s="100"/>
      <c r="O916" s="61"/>
      <c r="P916" s="61"/>
      <c r="Q916" s="61"/>
      <c r="R916" s="61"/>
      <c r="S916" s="61"/>
      <c r="T916" s="61"/>
      <c r="U916" s="61"/>
      <c r="V916" s="61"/>
      <c r="W916" s="61"/>
      <c r="X916" s="61"/>
      <c r="Y916" s="61"/>
      <c r="Z916" s="61"/>
      <c r="AA916" s="61"/>
      <c r="AB916" s="61"/>
    </row>
    <row r="917" spans="1:28" s="4" customFormat="1" ht="120" customHeight="1">
      <c r="A917" s="47" t="s">
        <v>1850</v>
      </c>
      <c r="B917" s="89" t="s">
        <v>1868</v>
      </c>
      <c r="C917" s="120" t="s">
        <v>1869</v>
      </c>
      <c r="D917" s="50">
        <v>1</v>
      </c>
      <c r="E917" s="94">
        <v>292</v>
      </c>
      <c r="F917" s="94">
        <v>308</v>
      </c>
      <c r="G917" s="95" t="s">
        <v>1864</v>
      </c>
      <c r="H917" s="96">
        <f t="shared" si="145"/>
        <v>0.23028000000000001</v>
      </c>
      <c r="I917" s="97" t="s">
        <v>401</v>
      </c>
      <c r="J917" s="101" t="s">
        <v>1867</v>
      </c>
      <c r="K917" s="57" t="s">
        <v>310</v>
      </c>
      <c r="L917" s="58" t="s">
        <v>311</v>
      </c>
      <c r="M917" s="99" t="s">
        <v>1855</v>
      </c>
      <c r="N917" s="100"/>
      <c r="O917" s="61"/>
      <c r="P917" s="61"/>
      <c r="Q917" s="61"/>
      <c r="R917" s="61"/>
      <c r="S917" s="61"/>
      <c r="T917" s="61"/>
      <c r="U917" s="61"/>
      <c r="V917" s="61"/>
      <c r="W917" s="61"/>
      <c r="X917" s="61"/>
      <c r="Y917" s="61"/>
      <c r="Z917" s="61"/>
      <c r="AA917" s="61"/>
      <c r="AB917" s="61"/>
    </row>
    <row r="918" spans="1:28" s="4" customFormat="1" ht="120" customHeight="1">
      <c r="A918" s="47" t="s">
        <v>1850</v>
      </c>
      <c r="B918" s="89" t="s">
        <v>1868</v>
      </c>
      <c r="C918" s="120" t="s">
        <v>1869</v>
      </c>
      <c r="D918" s="50">
        <v>1</v>
      </c>
      <c r="E918" s="94">
        <v>292</v>
      </c>
      <c r="F918" s="94">
        <v>308</v>
      </c>
      <c r="G918" s="95" t="s">
        <v>1864</v>
      </c>
      <c r="H918" s="96">
        <f t="shared" si="145"/>
        <v>0.23028000000000001</v>
      </c>
      <c r="I918" s="97" t="s">
        <v>401</v>
      </c>
      <c r="J918" s="101" t="s">
        <v>1867</v>
      </c>
      <c r="K918" s="57" t="s">
        <v>310</v>
      </c>
      <c r="L918" s="58" t="s">
        <v>311</v>
      </c>
      <c r="M918" s="99" t="s">
        <v>1855</v>
      </c>
      <c r="N918" s="100"/>
      <c r="O918" s="61"/>
      <c r="P918" s="61"/>
      <c r="Q918" s="61"/>
      <c r="R918" s="61"/>
      <c r="S918" s="61"/>
      <c r="T918" s="61"/>
      <c r="U918" s="61"/>
      <c r="V918" s="61"/>
      <c r="W918" s="61"/>
      <c r="X918" s="61"/>
      <c r="Y918" s="61"/>
      <c r="Z918" s="61"/>
      <c r="AA918" s="61"/>
      <c r="AB918" s="61"/>
    </row>
    <row r="919" spans="1:28" s="4" customFormat="1" ht="120" customHeight="1">
      <c r="A919" s="47" t="s">
        <v>1850</v>
      </c>
      <c r="B919" s="89" t="s">
        <v>1868</v>
      </c>
      <c r="C919" s="120" t="s">
        <v>1869</v>
      </c>
      <c r="D919" s="50">
        <v>1</v>
      </c>
      <c r="E919" s="94">
        <v>292</v>
      </c>
      <c r="F919" s="94">
        <v>308</v>
      </c>
      <c r="G919" s="95" t="s">
        <v>1864</v>
      </c>
      <c r="H919" s="96">
        <f t="shared" si="145"/>
        <v>0.23028000000000001</v>
      </c>
      <c r="I919" s="97" t="s">
        <v>401</v>
      </c>
      <c r="J919" s="101" t="s">
        <v>1867</v>
      </c>
      <c r="K919" s="57" t="s">
        <v>310</v>
      </c>
      <c r="L919" s="58" t="s">
        <v>311</v>
      </c>
      <c r="M919" s="99" t="s">
        <v>1855</v>
      </c>
      <c r="N919" s="100"/>
      <c r="O919" s="61"/>
      <c r="P919" s="61"/>
      <c r="Q919" s="61"/>
      <c r="R919" s="61"/>
      <c r="S919" s="61"/>
      <c r="T919" s="61"/>
      <c r="U919" s="61"/>
      <c r="V919" s="61"/>
      <c r="W919" s="61"/>
      <c r="X919" s="61"/>
      <c r="Y919" s="61"/>
      <c r="Z919" s="61"/>
      <c r="AA919" s="61"/>
      <c r="AB919" s="61"/>
    </row>
    <row r="920" spans="1:28" s="4" customFormat="1" ht="120" customHeight="1">
      <c r="A920" s="47" t="s">
        <v>1850</v>
      </c>
      <c r="B920" s="89" t="s">
        <v>1870</v>
      </c>
      <c r="C920" s="118" t="s">
        <v>1852</v>
      </c>
      <c r="D920" s="50">
        <v>1</v>
      </c>
      <c r="E920" s="94">
        <v>288</v>
      </c>
      <c r="F920" s="94">
        <v>305</v>
      </c>
      <c r="G920" s="95" t="s">
        <v>1853</v>
      </c>
      <c r="H920" s="96">
        <f t="shared" ref="H920:H926" si="146">1.07*0.58*0.44</f>
        <v>0.27306399999999997</v>
      </c>
      <c r="I920" s="97" t="s">
        <v>462</v>
      </c>
      <c r="J920" s="101" t="s">
        <v>1854</v>
      </c>
      <c r="K920" s="57" t="s">
        <v>310</v>
      </c>
      <c r="L920" s="58" t="s">
        <v>311</v>
      </c>
      <c r="M920" s="99" t="s">
        <v>1855</v>
      </c>
      <c r="N920" s="100"/>
      <c r="O920" s="61"/>
      <c r="P920" s="61"/>
      <c r="Q920" s="61"/>
      <c r="R920" s="61"/>
      <c r="S920" s="61"/>
      <c r="T920" s="61"/>
      <c r="U920" s="61"/>
      <c r="V920" s="61"/>
      <c r="W920" s="61"/>
      <c r="X920" s="61"/>
      <c r="Y920" s="61"/>
      <c r="Z920" s="61"/>
      <c r="AA920" s="61"/>
      <c r="AB920" s="61"/>
    </row>
    <row r="921" spans="1:28" s="4" customFormat="1" ht="120" customHeight="1">
      <c r="A921" s="47" t="s">
        <v>1850</v>
      </c>
      <c r="B921" s="89" t="s">
        <v>1870</v>
      </c>
      <c r="C921" s="118" t="s">
        <v>1852</v>
      </c>
      <c r="D921" s="50">
        <v>1</v>
      </c>
      <c r="E921" s="94">
        <v>288</v>
      </c>
      <c r="F921" s="94">
        <v>305</v>
      </c>
      <c r="G921" s="95" t="s">
        <v>1853</v>
      </c>
      <c r="H921" s="96">
        <f t="shared" si="146"/>
        <v>0.27306399999999997</v>
      </c>
      <c r="I921" s="97" t="s">
        <v>462</v>
      </c>
      <c r="J921" s="101" t="s">
        <v>1854</v>
      </c>
      <c r="K921" s="57" t="s">
        <v>310</v>
      </c>
      <c r="L921" s="58" t="s">
        <v>311</v>
      </c>
      <c r="M921" s="99" t="s">
        <v>1855</v>
      </c>
      <c r="N921" s="100"/>
      <c r="O921" s="61"/>
      <c r="P921" s="61"/>
      <c r="Q921" s="61"/>
      <c r="R921" s="61"/>
      <c r="S921" s="61"/>
      <c r="T921" s="61"/>
      <c r="U921" s="61"/>
      <c r="V921" s="61"/>
      <c r="W921" s="61"/>
      <c r="X921" s="61"/>
      <c r="Y921" s="61"/>
      <c r="Z921" s="61"/>
      <c r="AA921" s="61"/>
      <c r="AB921" s="61"/>
    </row>
    <row r="922" spans="1:28" s="4" customFormat="1" ht="120" customHeight="1">
      <c r="A922" s="47" t="s">
        <v>1850</v>
      </c>
      <c r="B922" s="89" t="s">
        <v>1871</v>
      </c>
      <c r="C922" s="118" t="s">
        <v>1852</v>
      </c>
      <c r="D922" s="50">
        <v>1</v>
      </c>
      <c r="E922" s="94">
        <v>323</v>
      </c>
      <c r="F922" s="94">
        <v>340</v>
      </c>
      <c r="G922" s="95" t="s">
        <v>1853</v>
      </c>
      <c r="H922" s="96">
        <f t="shared" si="146"/>
        <v>0.27306399999999997</v>
      </c>
      <c r="I922" s="97" t="s">
        <v>462</v>
      </c>
      <c r="J922" s="101" t="s">
        <v>1857</v>
      </c>
      <c r="K922" s="57" t="s">
        <v>310</v>
      </c>
      <c r="L922" s="58" t="s">
        <v>311</v>
      </c>
      <c r="M922" s="99" t="s">
        <v>1855</v>
      </c>
      <c r="N922" s="100"/>
      <c r="O922" s="61"/>
      <c r="P922" s="61"/>
      <c r="Q922" s="61"/>
      <c r="R922" s="61"/>
      <c r="S922" s="61"/>
      <c r="T922" s="61"/>
      <c r="U922" s="61"/>
      <c r="V922" s="61"/>
      <c r="W922" s="61"/>
      <c r="X922" s="61"/>
      <c r="Y922" s="61"/>
      <c r="Z922" s="61"/>
      <c r="AA922" s="61"/>
      <c r="AB922" s="61"/>
    </row>
    <row r="923" spans="1:28" s="4" customFormat="1" ht="120" customHeight="1">
      <c r="A923" s="47" t="s">
        <v>1850</v>
      </c>
      <c r="B923" s="89" t="s">
        <v>1871</v>
      </c>
      <c r="C923" s="118" t="s">
        <v>1852</v>
      </c>
      <c r="D923" s="50">
        <v>1</v>
      </c>
      <c r="E923" s="94">
        <v>323</v>
      </c>
      <c r="F923" s="94">
        <v>340</v>
      </c>
      <c r="G923" s="95" t="s">
        <v>1853</v>
      </c>
      <c r="H923" s="96">
        <f t="shared" si="146"/>
        <v>0.27306399999999997</v>
      </c>
      <c r="I923" s="97" t="s">
        <v>462</v>
      </c>
      <c r="J923" s="101" t="s">
        <v>1857</v>
      </c>
      <c r="K923" s="57" t="s">
        <v>310</v>
      </c>
      <c r="L923" s="58" t="s">
        <v>311</v>
      </c>
      <c r="M923" s="99" t="s">
        <v>1855</v>
      </c>
      <c r="N923" s="100"/>
      <c r="O923" s="61"/>
      <c r="P923" s="61"/>
      <c r="Q923" s="61"/>
      <c r="R923" s="61"/>
      <c r="S923" s="61"/>
      <c r="T923" s="61"/>
      <c r="U923" s="61"/>
      <c r="V923" s="61"/>
      <c r="W923" s="61"/>
      <c r="X923" s="61"/>
      <c r="Y923" s="61"/>
      <c r="Z923" s="61"/>
      <c r="AA923" s="61"/>
      <c r="AB923" s="61"/>
    </row>
    <row r="924" spans="1:28" s="4" customFormat="1" ht="120" customHeight="1">
      <c r="A924" s="47" t="s">
        <v>1850</v>
      </c>
      <c r="B924" s="89" t="s">
        <v>1872</v>
      </c>
      <c r="C924" s="120" t="s">
        <v>1859</v>
      </c>
      <c r="D924" s="50">
        <v>1</v>
      </c>
      <c r="E924" s="94">
        <v>345</v>
      </c>
      <c r="F924" s="94">
        <v>360</v>
      </c>
      <c r="G924" s="95" t="s">
        <v>1853</v>
      </c>
      <c r="H924" s="96">
        <f t="shared" si="146"/>
        <v>0.27306399999999997</v>
      </c>
      <c r="I924" s="97" t="s">
        <v>462</v>
      </c>
      <c r="J924" s="101" t="s">
        <v>1854</v>
      </c>
      <c r="K924" s="57" t="s">
        <v>310</v>
      </c>
      <c r="L924" s="58" t="s">
        <v>311</v>
      </c>
      <c r="M924" s="99" t="s">
        <v>1855</v>
      </c>
      <c r="N924" s="100"/>
      <c r="O924" s="61"/>
      <c r="P924" s="61"/>
      <c r="Q924" s="61"/>
      <c r="R924" s="61"/>
      <c r="S924" s="61"/>
      <c r="T924" s="61"/>
      <c r="U924" s="61"/>
      <c r="V924" s="61"/>
      <c r="W924" s="61"/>
      <c r="X924" s="61"/>
      <c r="Y924" s="61"/>
      <c r="Z924" s="61"/>
      <c r="AA924" s="61"/>
      <c r="AB924" s="61"/>
    </row>
    <row r="925" spans="1:28" s="4" customFormat="1" ht="120" customHeight="1">
      <c r="A925" s="47" t="s">
        <v>1850</v>
      </c>
      <c r="B925" s="89" t="s">
        <v>1873</v>
      </c>
      <c r="C925" s="120" t="s">
        <v>1859</v>
      </c>
      <c r="D925" s="50">
        <v>1</v>
      </c>
      <c r="E925" s="94">
        <v>380</v>
      </c>
      <c r="F925" s="94">
        <v>395</v>
      </c>
      <c r="G925" s="95" t="s">
        <v>1853</v>
      </c>
      <c r="H925" s="96">
        <f t="shared" si="146"/>
        <v>0.27306399999999997</v>
      </c>
      <c r="I925" s="97" t="s">
        <v>462</v>
      </c>
      <c r="J925" s="101" t="s">
        <v>1861</v>
      </c>
      <c r="K925" s="57" t="s">
        <v>310</v>
      </c>
      <c r="L925" s="58" t="s">
        <v>311</v>
      </c>
      <c r="M925" s="99" t="s">
        <v>1855</v>
      </c>
      <c r="N925" s="100"/>
      <c r="O925" s="61"/>
      <c r="P925" s="61"/>
      <c r="Q925" s="61"/>
      <c r="R925" s="61"/>
      <c r="S925" s="61"/>
      <c r="T925" s="61"/>
      <c r="U925" s="61"/>
      <c r="V925" s="61"/>
      <c r="W925" s="61"/>
      <c r="X925" s="61"/>
      <c r="Y925" s="61"/>
      <c r="Z925" s="61"/>
      <c r="AA925" s="61"/>
      <c r="AB925" s="61"/>
    </row>
    <row r="926" spans="1:28" s="4" customFormat="1" ht="120" customHeight="1">
      <c r="A926" s="47" t="s">
        <v>1233</v>
      </c>
      <c r="B926" s="89" t="s">
        <v>1871</v>
      </c>
      <c r="C926" s="118" t="s">
        <v>1874</v>
      </c>
      <c r="D926" s="50">
        <v>1</v>
      </c>
      <c r="E926" s="94">
        <v>525</v>
      </c>
      <c r="F926" s="94">
        <v>545</v>
      </c>
      <c r="G926" s="95" t="s">
        <v>1875</v>
      </c>
      <c r="H926" s="96">
        <f t="shared" ref="H926:H931" si="147">1.04*0.68*0.54</f>
        <v>0.38188800000000001</v>
      </c>
      <c r="I926" s="97" t="s">
        <v>1876</v>
      </c>
      <c r="J926" s="101" t="s">
        <v>1877</v>
      </c>
      <c r="K926" s="57" t="s">
        <v>310</v>
      </c>
      <c r="L926" s="58" t="s">
        <v>311</v>
      </c>
      <c r="M926" s="99" t="s">
        <v>1878</v>
      </c>
      <c r="N926" s="100"/>
      <c r="O926" s="61"/>
      <c r="P926" s="61"/>
      <c r="Q926" s="61"/>
      <c r="R926" s="61"/>
      <c r="S926" s="61"/>
      <c r="T926" s="61"/>
      <c r="U926" s="61"/>
      <c r="V926" s="61"/>
      <c r="W926" s="61"/>
      <c r="X926" s="61"/>
      <c r="Y926" s="61"/>
      <c r="Z926" s="61"/>
      <c r="AA926" s="61"/>
      <c r="AB926" s="61"/>
    </row>
    <row r="927" spans="1:28" s="4" customFormat="1" ht="120" customHeight="1">
      <c r="A927" s="47" t="s">
        <v>1233</v>
      </c>
      <c r="B927" s="89" t="s">
        <v>1871</v>
      </c>
      <c r="C927" s="118" t="s">
        <v>1874</v>
      </c>
      <c r="D927" s="50">
        <v>1</v>
      </c>
      <c r="E927" s="94">
        <v>525</v>
      </c>
      <c r="F927" s="94">
        <v>545</v>
      </c>
      <c r="G927" s="95" t="s">
        <v>1875</v>
      </c>
      <c r="H927" s="96">
        <f t="shared" si="147"/>
        <v>0.38188800000000001</v>
      </c>
      <c r="I927" s="97" t="s">
        <v>1876</v>
      </c>
      <c r="J927" s="101" t="s">
        <v>1877</v>
      </c>
      <c r="K927" s="57" t="s">
        <v>310</v>
      </c>
      <c r="L927" s="58" t="s">
        <v>311</v>
      </c>
      <c r="M927" s="99" t="s">
        <v>1878</v>
      </c>
      <c r="N927" s="100"/>
      <c r="O927" s="61"/>
      <c r="P927" s="61"/>
      <c r="Q927" s="61"/>
      <c r="R927" s="61"/>
      <c r="S927" s="61"/>
      <c r="T927" s="61"/>
      <c r="U927" s="61"/>
      <c r="V927" s="61"/>
      <c r="W927" s="61"/>
      <c r="X927" s="61"/>
      <c r="Y927" s="61"/>
      <c r="Z927" s="61"/>
      <c r="AA927" s="61"/>
      <c r="AB927" s="61"/>
    </row>
    <row r="928" spans="1:28" s="4" customFormat="1" ht="120" customHeight="1">
      <c r="A928" s="47" t="s">
        <v>1233</v>
      </c>
      <c r="B928" s="89" t="s">
        <v>1871</v>
      </c>
      <c r="C928" s="118" t="s">
        <v>1874</v>
      </c>
      <c r="D928" s="50">
        <v>1</v>
      </c>
      <c r="E928" s="94">
        <v>525</v>
      </c>
      <c r="F928" s="94">
        <v>545</v>
      </c>
      <c r="G928" s="95" t="s">
        <v>1875</v>
      </c>
      <c r="H928" s="96">
        <f t="shared" si="147"/>
        <v>0.38188800000000001</v>
      </c>
      <c r="I928" s="97" t="s">
        <v>1876</v>
      </c>
      <c r="J928" s="101" t="s">
        <v>1877</v>
      </c>
      <c r="K928" s="57" t="s">
        <v>310</v>
      </c>
      <c r="L928" s="58" t="s">
        <v>311</v>
      </c>
      <c r="M928" s="99" t="s">
        <v>1878</v>
      </c>
      <c r="N928" s="100"/>
      <c r="O928" s="61"/>
      <c r="P928" s="61"/>
      <c r="Q928" s="61"/>
      <c r="R928" s="61"/>
      <c r="S928" s="61"/>
      <c r="T928" s="61"/>
      <c r="U928" s="61"/>
      <c r="V928" s="61"/>
      <c r="W928" s="61"/>
      <c r="X928" s="61"/>
      <c r="Y928" s="61"/>
      <c r="Z928" s="61"/>
      <c r="AA928" s="61"/>
      <c r="AB928" s="61"/>
    </row>
    <row r="929" spans="1:28" s="4" customFormat="1" ht="120" customHeight="1">
      <c r="A929" s="47" t="s">
        <v>1233</v>
      </c>
      <c r="B929" s="89" t="s">
        <v>1879</v>
      </c>
      <c r="C929" s="118" t="s">
        <v>1880</v>
      </c>
      <c r="D929" s="50">
        <v>1</v>
      </c>
      <c r="E929" s="94">
        <v>505</v>
      </c>
      <c r="F929" s="94">
        <v>525</v>
      </c>
      <c r="G929" s="95" t="s">
        <v>1881</v>
      </c>
      <c r="H929" s="96">
        <f>1.19*0.68*0.45</f>
        <v>0.36414000000000002</v>
      </c>
      <c r="I929" s="97" t="s">
        <v>1882</v>
      </c>
      <c r="J929" s="101" t="s">
        <v>1877</v>
      </c>
      <c r="K929" s="57" t="s">
        <v>310</v>
      </c>
      <c r="L929" s="58" t="s">
        <v>311</v>
      </c>
      <c r="M929" s="99" t="s">
        <v>1878</v>
      </c>
      <c r="N929" s="100"/>
      <c r="O929" s="61"/>
      <c r="P929" s="61"/>
      <c r="Q929" s="61"/>
      <c r="R929" s="61"/>
      <c r="S929" s="61"/>
      <c r="T929" s="61"/>
      <c r="U929" s="61"/>
      <c r="V929" s="61"/>
      <c r="W929" s="61"/>
      <c r="X929" s="61"/>
      <c r="Y929" s="61"/>
      <c r="Z929" s="61"/>
      <c r="AA929" s="61"/>
      <c r="AB929" s="61"/>
    </row>
    <row r="930" spans="1:28" s="4" customFormat="1" ht="120" customHeight="1">
      <c r="A930" s="47" t="s">
        <v>1233</v>
      </c>
      <c r="B930" s="89" t="s">
        <v>1879</v>
      </c>
      <c r="C930" s="118" t="s">
        <v>1880</v>
      </c>
      <c r="D930" s="50">
        <v>1</v>
      </c>
      <c r="E930" s="94">
        <v>505</v>
      </c>
      <c r="F930" s="94">
        <v>525</v>
      </c>
      <c r="G930" s="95" t="s">
        <v>1875</v>
      </c>
      <c r="H930" s="96">
        <f>1.19*0.68*0.45</f>
        <v>0.36414000000000002</v>
      </c>
      <c r="I930" s="97" t="s">
        <v>1882</v>
      </c>
      <c r="J930" s="101" t="s">
        <v>1877</v>
      </c>
      <c r="K930" s="57" t="s">
        <v>310</v>
      </c>
      <c r="L930" s="58" t="s">
        <v>311</v>
      </c>
      <c r="M930" s="99" t="s">
        <v>1878</v>
      </c>
      <c r="N930" s="100"/>
      <c r="O930" s="61"/>
      <c r="P930" s="61"/>
      <c r="Q930" s="61"/>
      <c r="R930" s="61"/>
      <c r="S930" s="61"/>
      <c r="T930" s="61"/>
      <c r="U930" s="61"/>
      <c r="V930" s="61"/>
      <c r="W930" s="61"/>
      <c r="X930" s="61"/>
      <c r="Y930" s="61"/>
      <c r="Z930" s="61"/>
      <c r="AA930" s="61"/>
      <c r="AB930" s="61"/>
    </row>
    <row r="931" spans="1:28" s="4" customFormat="1" ht="120" customHeight="1">
      <c r="A931" s="47" t="s">
        <v>1233</v>
      </c>
      <c r="B931" s="89" t="s">
        <v>1879</v>
      </c>
      <c r="C931" s="118" t="s">
        <v>1880</v>
      </c>
      <c r="D931" s="50">
        <v>1</v>
      </c>
      <c r="E931" s="94">
        <v>505</v>
      </c>
      <c r="F931" s="94">
        <v>525</v>
      </c>
      <c r="G931" s="95" t="s">
        <v>1875</v>
      </c>
      <c r="H931" s="96">
        <f>1.19*0.68*0.45</f>
        <v>0.36414000000000002</v>
      </c>
      <c r="I931" s="97" t="s">
        <v>1882</v>
      </c>
      <c r="J931" s="101" t="s">
        <v>1877</v>
      </c>
      <c r="K931" s="57" t="s">
        <v>310</v>
      </c>
      <c r="L931" s="58" t="s">
        <v>311</v>
      </c>
      <c r="M931" s="99" t="s">
        <v>1878</v>
      </c>
      <c r="N931" s="100"/>
      <c r="O931" s="61"/>
      <c r="P931" s="61"/>
      <c r="Q931" s="61"/>
      <c r="R931" s="61"/>
      <c r="S931" s="61"/>
      <c r="T931" s="61"/>
      <c r="U931" s="61"/>
      <c r="V931" s="61"/>
      <c r="W931" s="61"/>
      <c r="X931" s="61"/>
      <c r="Y931" s="61"/>
      <c r="Z931" s="61"/>
      <c r="AA931" s="61"/>
      <c r="AB931" s="61"/>
    </row>
    <row r="932" spans="1:28" s="4" customFormat="1" ht="117" customHeight="1">
      <c r="A932" s="47" t="s">
        <v>1883</v>
      </c>
      <c r="B932" s="48" t="s">
        <v>1884</v>
      </c>
      <c r="C932" s="82" t="s">
        <v>1885</v>
      </c>
      <c r="D932" s="50">
        <v>1</v>
      </c>
      <c r="E932" s="51">
        <v>475</v>
      </c>
      <c r="F932" s="52">
        <v>485</v>
      </c>
      <c r="G932" s="53" t="s">
        <v>1886</v>
      </c>
      <c r="H932" s="54">
        <f>1*0.575*0.315</f>
        <v>0.18112500000000001</v>
      </c>
      <c r="I932" s="97" t="s">
        <v>1887</v>
      </c>
      <c r="J932" s="56" t="s">
        <v>1888</v>
      </c>
      <c r="K932" s="57" t="s">
        <v>310</v>
      </c>
      <c r="L932" s="58" t="s">
        <v>311</v>
      </c>
      <c r="M932" s="144" t="s">
        <v>1889</v>
      </c>
      <c r="N932" s="60"/>
      <c r="O932" s="61"/>
      <c r="P932" s="61"/>
      <c r="Q932" s="61"/>
      <c r="R932" s="61"/>
      <c r="S932" s="61"/>
      <c r="T932" s="61"/>
      <c r="U932" s="61"/>
      <c r="V932" s="61"/>
      <c r="W932" s="61"/>
      <c r="X932" s="61"/>
      <c r="Y932" s="61"/>
      <c r="Z932" s="61"/>
      <c r="AA932" s="61"/>
      <c r="AB932" s="61"/>
    </row>
    <row r="933" spans="1:28" s="4" customFormat="1" ht="115.5">
      <c r="A933" s="47" t="s">
        <v>1883</v>
      </c>
      <c r="B933" s="48" t="s">
        <v>1890</v>
      </c>
      <c r="C933" s="82" t="s">
        <v>1885</v>
      </c>
      <c r="D933" s="50">
        <v>1</v>
      </c>
      <c r="E933" s="51">
        <v>585</v>
      </c>
      <c r="F933" s="52">
        <v>595</v>
      </c>
      <c r="G933" s="53" t="s">
        <v>1886</v>
      </c>
      <c r="H933" s="54">
        <f>1*0.575*0.315</f>
        <v>0.18112500000000001</v>
      </c>
      <c r="I933" s="97" t="s">
        <v>1887</v>
      </c>
      <c r="J933" s="81" t="s">
        <v>1891</v>
      </c>
      <c r="K933" s="57" t="s">
        <v>310</v>
      </c>
      <c r="L933" s="58" t="s">
        <v>311</v>
      </c>
      <c r="M933" s="59"/>
      <c r="N933" s="60"/>
      <c r="O933" s="61"/>
      <c r="P933" s="61"/>
      <c r="Q933" s="61"/>
      <c r="R933" s="61"/>
      <c r="S933" s="61"/>
      <c r="T933" s="61"/>
      <c r="U933" s="61"/>
      <c r="V933" s="61"/>
      <c r="W933" s="61"/>
      <c r="X933" s="61"/>
      <c r="Y933" s="61"/>
      <c r="Z933" s="61"/>
      <c r="AA933" s="61"/>
      <c r="AB933" s="61"/>
    </row>
    <row r="934" spans="1:28" s="4" customFormat="1" ht="120" customHeight="1">
      <c r="A934" s="47" t="s">
        <v>1883</v>
      </c>
      <c r="B934" s="48" t="s">
        <v>1890</v>
      </c>
      <c r="C934" s="82" t="s">
        <v>1885</v>
      </c>
      <c r="D934" s="50">
        <v>1</v>
      </c>
      <c r="E934" s="51">
        <v>585</v>
      </c>
      <c r="F934" s="52">
        <v>595</v>
      </c>
      <c r="G934" s="53" t="s">
        <v>1886</v>
      </c>
      <c r="H934" s="54">
        <f>1*0.575*0.315</f>
        <v>0.18112500000000001</v>
      </c>
      <c r="I934" s="97" t="s">
        <v>1887</v>
      </c>
      <c r="J934" s="81" t="s">
        <v>1891</v>
      </c>
      <c r="K934" s="57" t="s">
        <v>310</v>
      </c>
      <c r="L934" s="58" t="s">
        <v>311</v>
      </c>
      <c r="M934" s="59"/>
      <c r="N934" s="60"/>
      <c r="O934" s="61"/>
      <c r="P934" s="61"/>
      <c r="Q934" s="61"/>
      <c r="R934" s="61"/>
      <c r="S934" s="61"/>
      <c r="T934" s="61"/>
      <c r="U934" s="61"/>
      <c r="V934" s="61"/>
      <c r="W934" s="61"/>
      <c r="X934" s="61"/>
      <c r="Y934" s="61"/>
      <c r="Z934" s="61"/>
      <c r="AA934" s="61"/>
      <c r="AB934" s="61"/>
    </row>
  </sheetData>
  <mergeCells count="1">
    <mergeCell ref="A1:L1"/>
  </mergeCells>
  <pageMargins left="0.75" right="0.75" top="1" bottom="1" header="0.5" footer="0.5"/>
  <pageSetup paperSize="9" scale="75" orientation="landscape"/>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
  <sheetViews>
    <sheetView topLeftCell="A4" workbookViewId="0">
      <selection activeCell="N17" sqref="N17"/>
    </sheetView>
  </sheetViews>
  <sheetFormatPr defaultColWidth="9.01171875" defaultRowHeight="15"/>
  <sheetData/>
  <pageMargins left="0.75" right="0.75" top="1" bottom="1" header="0.5" footer="0.5"/>
</worksheet>
</file>

<file path=docProps/app.xml><?xml version="1.0" encoding="utf-8"?>
<Properties xmlns="http://schemas.openxmlformats.org/officeDocument/2006/extended-properties" xmlns:vt="http://schemas.openxmlformats.org/officeDocument/2006/docPropsVTypes">
  <Application>Excel Android</Application>
  <ScaleCrop>false</ScaleCrop>
  <HeadingPairs>
    <vt:vector size="4" baseType="variant">
      <vt:variant>
        <vt:lpstr>Worksheets</vt:lpstr>
      </vt:variant>
      <vt:variant>
        <vt:i4>39</vt:i4>
      </vt:variant>
      <vt:variant>
        <vt:lpstr>Named Ranges</vt:lpstr>
      </vt:variant>
      <vt:variant>
        <vt:i4>1</vt:i4>
      </vt:variant>
    </vt:vector>
  </HeadingPairs>
  <TitlesOfParts>
    <vt:vector size="40" baseType="lpstr">
      <vt:lpstr>Sheet1</vt:lpstr>
      <vt:lpstr>Sheet1 (2)</vt:lpstr>
      <vt:lpstr>Sheet1 (3)</vt:lpstr>
      <vt:lpstr>ورقة1</vt:lpstr>
      <vt:lpstr>Sheet1 (4)</vt:lpstr>
      <vt:lpstr>ورقة1 (2)</vt:lpstr>
      <vt:lpstr>Sheet1 (5)</vt:lpstr>
      <vt:lpstr>ورقة1 (3)</vt:lpstr>
      <vt:lpstr>Sheet1 (7)</vt:lpstr>
      <vt:lpstr>Sheet1 (8)</vt:lpstr>
      <vt:lpstr>ورقة1 (4)</vt:lpstr>
      <vt:lpstr>Sheet1 (9)</vt:lpstr>
      <vt:lpstr>ورقة1 (5)</vt:lpstr>
      <vt:lpstr>Sheet1 (10)</vt:lpstr>
      <vt:lpstr>ورقة1 (6)</vt:lpstr>
      <vt:lpstr>Sheet1 (11)</vt:lpstr>
      <vt:lpstr>ورقة1 (7)</vt:lpstr>
      <vt:lpstr>Sheet1 (12)</vt:lpstr>
      <vt:lpstr>ورقة1 (8)</vt:lpstr>
      <vt:lpstr>Sheet1 (13)</vt:lpstr>
      <vt:lpstr>ورقة1 (9)</vt:lpstr>
      <vt:lpstr>Sheet1 (14)</vt:lpstr>
      <vt:lpstr>ورقة1 (10)</vt:lpstr>
      <vt:lpstr>Sheet1 (15)</vt:lpstr>
      <vt:lpstr>ورقة1 (11)</vt:lpstr>
      <vt:lpstr>Sheet1 (16)</vt:lpstr>
      <vt:lpstr>ورقة1 (12)</vt:lpstr>
      <vt:lpstr>Sheet1 (17)</vt:lpstr>
      <vt:lpstr>ورقة1 (13)</vt:lpstr>
      <vt:lpstr>Sheet1 (18)</vt:lpstr>
      <vt:lpstr>ورقة1 (14)</vt:lpstr>
      <vt:lpstr>Sheet1 (19)</vt:lpstr>
      <vt:lpstr>ورقة1 (15)</vt:lpstr>
      <vt:lpstr>Sheet1 (20)</vt:lpstr>
      <vt:lpstr>ورقة1 (16)</vt:lpstr>
      <vt:lpstr>Sheet1 (21)</vt:lpstr>
      <vt:lpstr>ورقة1 (17)</vt:lpstr>
      <vt:lpstr>Sheet1 (22)</vt:lpstr>
      <vt:lpstr>Sheet2</vt:lpstr>
      <vt:lpstr>Sheet1 (22)!Print_Area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RPC1</dc:creator>
  <cp:lastModifiedBy>嘟爱玩具工作号:Mr Bean</cp:lastModifiedBy>
  <dcterms:created xsi:type="dcterms:W3CDTF">2015-01-15T16:55:00Z</dcterms:created>
  <dcterms:modified xsi:type="dcterms:W3CDTF">2026-07-08T08:43:27Z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E6429F408F3D48D59D71ECB50EFF0361_13</vt:lpwstr>
  </property>
  <property fmtid="{D5CDD505-2E9C-101B-9397-08002B2CF9AE}" pid="3" name="KSOProductBuildVer">
    <vt:lpwstr>2052-12.1.0.26895</vt:lpwstr>
  </property>
  <property fmtid="{D5CDD505-2E9C-101B-9397-08002B2CF9AE}" pid="4" name="CalculationRule">
    <vt:i4>0</vt:i4>
  </property>
</Properties>
</file>